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HP\Desktop\SEGUIMIENTO PDD JUNIO 2023\"/>
    </mc:Choice>
  </mc:AlternateContent>
  <bookViews>
    <workbookView xWindow="0" yWindow="0" windowWidth="20490" windowHeight="7650" firstSheet="1" activeTab="1"/>
  </bookViews>
  <sheets>
    <sheet name="INSTRUCTIVO" sheetId="4" r:id="rId1"/>
    <sheet name="PLAN DE ACCIÓN 2023 - 2do Trim " sheetId="5" r:id="rId2"/>
    <sheet name="Hoja1" sheetId="6" r:id="rId3"/>
    <sheet name="CONTROL DE CAMBIOS" sheetId="3" r:id="rId4"/>
    <sheet name="ANEXO 1" sheetId="2" r:id="rId5"/>
    <sheet name="Hoja2"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242" i="5" l="1"/>
  <c r="BH241" i="5"/>
  <c r="BJ235" i="5"/>
  <c r="H6" i="6"/>
  <c r="G6" i="6"/>
  <c r="F6" i="6"/>
  <c r="BJ244" i="5" l="1"/>
  <c r="Y21" i="5"/>
  <c r="BJ230" i="5" l="1"/>
  <c r="BJ227" i="5"/>
  <c r="BJ218" i="5"/>
  <c r="BJ201" i="5"/>
  <c r="BJ191" i="5"/>
  <c r="BJ179" i="5"/>
  <c r="BJ169" i="5"/>
  <c r="BJ160" i="5"/>
  <c r="BJ151" i="5"/>
  <c r="BJ136" i="5"/>
  <c r="BJ128" i="5"/>
  <c r="BJ122" i="5"/>
  <c r="BJ115" i="5"/>
  <c r="BJ107" i="5"/>
  <c r="BJ94" i="5"/>
  <c r="BJ89" i="5"/>
  <c r="BJ84" i="5"/>
  <c r="BJ73" i="5"/>
  <c r="BJ38" i="5"/>
  <c r="BK25" i="5"/>
  <c r="BJ25" i="5"/>
  <c r="BJ10" i="5"/>
  <c r="AR239" i="5" l="1"/>
  <c r="AR236" i="5"/>
  <c r="AR237" i="5"/>
  <c r="AR238" i="5"/>
  <c r="AR235" i="5"/>
  <c r="AR233" i="5"/>
  <c r="AR231" i="5"/>
  <c r="AR232" i="5"/>
  <c r="AR229" i="5"/>
  <c r="AR228" i="5"/>
  <c r="AR225" i="5"/>
  <c r="AR223" i="5"/>
  <c r="AR219" i="5"/>
  <c r="AR218" i="5"/>
  <c r="AR217" i="5"/>
  <c r="AR215" i="5"/>
  <c r="AR214" i="5"/>
  <c r="AR211" i="5"/>
  <c r="AR209" i="5"/>
  <c r="AR210" i="5"/>
  <c r="AR208" i="5"/>
  <c r="AR207" i="5"/>
  <c r="AR206" i="5"/>
  <c r="AR204" i="5"/>
  <c r="AR205" i="5"/>
  <c r="AR202" i="5"/>
  <c r="AR203" i="5"/>
  <c r="AR201" i="5"/>
  <c r="AR198" i="5"/>
  <c r="AR194" i="5"/>
  <c r="AR195" i="5"/>
  <c r="AR196" i="5"/>
  <c r="AR197" i="5"/>
  <c r="AR193" i="5"/>
  <c r="AR192" i="5"/>
  <c r="AR191" i="5"/>
  <c r="AR188" i="5"/>
  <c r="AR185" i="5"/>
  <c r="AR189" i="5" s="1"/>
  <c r="AR187" i="5"/>
  <c r="AR183" i="5"/>
  <c r="AR182" i="5"/>
  <c r="AR180" i="5"/>
  <c r="AR181" i="5"/>
  <c r="AR179" i="5"/>
  <c r="AR176" i="5"/>
  <c r="AR174" i="5"/>
  <c r="AR175" i="5"/>
  <c r="AR170" i="5"/>
  <c r="AR171" i="5"/>
  <c r="AR173" i="5"/>
  <c r="AR169" i="5"/>
  <c r="AR165" i="5"/>
  <c r="AR166" i="5"/>
  <c r="AR167" i="5"/>
  <c r="AR162" i="5"/>
  <c r="AR163" i="5"/>
  <c r="AR164" i="5"/>
  <c r="AR160" i="5"/>
  <c r="AR157" i="5"/>
  <c r="AR152" i="5"/>
  <c r="AR153" i="5"/>
  <c r="AR154" i="5"/>
  <c r="AR155" i="5"/>
  <c r="AR151" i="5"/>
  <c r="AR145" i="5"/>
  <c r="AR147" i="5"/>
  <c r="AR143" i="5"/>
  <c r="AR144" i="5"/>
  <c r="AR140" i="5"/>
  <c r="AR142" i="5"/>
  <c r="AR139" i="5"/>
  <c r="AR136" i="5"/>
  <c r="AR137" i="5" s="1"/>
  <c r="AR133" i="5"/>
  <c r="AR134" i="5" s="1"/>
  <c r="AR130" i="5"/>
  <c r="AR132" i="5" s="1"/>
  <c r="AR131" i="5"/>
  <c r="AR128" i="5"/>
  <c r="AR126" i="5"/>
  <c r="AR125" i="5"/>
  <c r="AR123" i="5"/>
  <c r="AR124" i="5"/>
  <c r="AR117" i="5"/>
  <c r="AR116" i="5"/>
  <c r="AR121" i="5" s="1"/>
  <c r="AR110" i="5"/>
  <c r="AR111" i="5"/>
  <c r="AR112" i="5"/>
  <c r="AR113" i="5"/>
  <c r="AR108" i="5"/>
  <c r="AR107" i="5"/>
  <c r="AR106" i="5"/>
  <c r="AR105" i="5"/>
  <c r="AR104" i="5"/>
  <c r="AR101" i="5"/>
  <c r="AR102" i="5"/>
  <c r="AR98" i="5"/>
  <c r="AR99" i="5"/>
  <c r="AR100" i="5"/>
  <c r="AR96" i="5"/>
  <c r="AR95" i="5"/>
  <c r="AR91" i="5"/>
  <c r="AR90" i="5"/>
  <c r="AR92" i="5" s="1"/>
  <c r="AR89" i="5"/>
  <c r="AR86" i="5"/>
  <c r="AR87" i="5"/>
  <c r="AR85" i="5"/>
  <c r="AR84" i="5"/>
  <c r="AR88" i="5" s="1"/>
  <c r="AR80" i="5"/>
  <c r="AR81" i="5"/>
  <c r="AR82" i="5"/>
  <c r="AR83" i="5" s="1"/>
  <c r="AR75" i="5"/>
  <c r="AR76" i="5"/>
  <c r="AR77" i="5"/>
  <c r="AR78" i="5"/>
  <c r="AR79" i="5"/>
  <c r="AR74" i="5"/>
  <c r="AR68" i="5"/>
  <c r="AR65" i="5"/>
  <c r="AR66" i="5"/>
  <c r="AR67" i="5"/>
  <c r="AR64" i="5"/>
  <c r="AR61" i="5"/>
  <c r="AR58" i="5"/>
  <c r="AR59" i="5"/>
  <c r="AR60" i="5"/>
  <c r="AR57" i="5"/>
  <c r="AR53" i="5"/>
  <c r="AR48" i="5"/>
  <c r="AR49" i="5"/>
  <c r="AR50" i="5"/>
  <c r="AR51" i="5"/>
  <c r="AR52" i="5"/>
  <c r="AR46" i="5"/>
  <c r="AR47" i="5"/>
  <c r="AR45" i="5"/>
  <c r="AR44" i="5"/>
  <c r="AR43" i="5"/>
  <c r="AR42" i="5"/>
  <c r="AR41" i="5"/>
  <c r="AR40" i="5"/>
  <c r="AR39" i="5"/>
  <c r="AR38" i="5"/>
  <c r="AR35" i="5"/>
  <c r="AR33" i="5"/>
  <c r="AR34" i="5"/>
  <c r="AR32" i="5"/>
  <c r="AR30" i="5"/>
  <c r="AR28" i="5"/>
  <c r="AR27" i="5"/>
  <c r="AR25" i="5"/>
  <c r="AR19" i="5"/>
  <c r="AR21" i="5"/>
  <c r="AR17" i="5"/>
  <c r="AR13" i="5"/>
  <c r="AR11" i="5"/>
  <c r="AR114" i="5" l="1"/>
  <c r="AR159" i="5"/>
  <c r="AR177" i="5"/>
  <c r="AR149" i="5"/>
  <c r="AR241" i="5" s="1"/>
  <c r="AR168" i="5"/>
  <c r="AR24" i="5"/>
  <c r="Z234" i="5" l="1"/>
  <c r="X234" i="5"/>
  <c r="X233" i="5"/>
  <c r="X229" i="5"/>
  <c r="Z227" i="5"/>
  <c r="Z229" i="5" s="1"/>
  <c r="Y227" i="5"/>
  <c r="Z230" i="5"/>
  <c r="Z233" i="5" s="1"/>
  <c r="Y230" i="5"/>
  <c r="Z225" i="5"/>
  <c r="Z226" i="5" s="1"/>
  <c r="X225" i="5"/>
  <c r="X226" i="5" s="1"/>
  <c r="W222" i="5"/>
  <c r="Y222" i="5" s="1"/>
  <c r="W218" i="5"/>
  <c r="Y218" i="5" s="1"/>
  <c r="W214" i="5"/>
  <c r="X214" i="5" s="1"/>
  <c r="X217" i="5" s="1"/>
  <c r="Y210" i="5"/>
  <c r="Z210" i="5" s="1"/>
  <c r="W209" i="5"/>
  <c r="Y209" i="5" s="1"/>
  <c r="Z209" i="5" s="1"/>
  <c r="Y203" i="5"/>
  <c r="Z203" i="5" s="1"/>
  <c r="W201" i="5"/>
  <c r="Y201" i="5" s="1"/>
  <c r="Z201" i="5" s="1"/>
  <c r="Z211" i="5" s="1"/>
  <c r="Z212" i="5" s="1"/>
  <c r="Z213" i="5" s="1"/>
  <c r="X195" i="5"/>
  <c r="W195" i="5"/>
  <c r="Y195" i="5" s="1"/>
  <c r="Z195" i="5" s="1"/>
  <c r="Z198" i="5" s="1"/>
  <c r="Z199" i="5" s="1"/>
  <c r="X191" i="5"/>
  <c r="X198" i="5" s="1"/>
  <c r="X199" i="5" s="1"/>
  <c r="W191" i="5"/>
  <c r="Y191" i="5" s="1"/>
  <c r="W185" i="5"/>
  <c r="Y185" i="5" s="1"/>
  <c r="Z185" i="5" s="1"/>
  <c r="W187" i="5"/>
  <c r="X187" i="5" s="1"/>
  <c r="W183" i="5"/>
  <c r="Y183" i="5" s="1"/>
  <c r="Z183" i="5" s="1"/>
  <c r="W181" i="5"/>
  <c r="Y181" i="5" s="1"/>
  <c r="Z181" i="5" s="1"/>
  <c r="Z182" i="5" s="1"/>
  <c r="X179" i="5"/>
  <c r="W179" i="5"/>
  <c r="Y179" i="5" s="1"/>
  <c r="Z176" i="5"/>
  <c r="Z177" i="5" s="1"/>
  <c r="Y176" i="5"/>
  <c r="Y174" i="5"/>
  <c r="X169" i="5"/>
  <c r="X177" i="5" s="1"/>
  <c r="W169" i="5"/>
  <c r="Y169" i="5" s="1"/>
  <c r="W157" i="5"/>
  <c r="Y157" i="5" s="1"/>
  <c r="Z157" i="5" s="1"/>
  <c r="X151" i="5"/>
  <c r="W151" i="5"/>
  <c r="Y151" i="5" s="1"/>
  <c r="Z151" i="5" s="1"/>
  <c r="X167" i="5"/>
  <c r="W167" i="5"/>
  <c r="Y167" i="5" s="1"/>
  <c r="Z167" i="5" s="1"/>
  <c r="X160" i="5"/>
  <c r="X168" i="5" s="1"/>
  <c r="W160" i="5"/>
  <c r="Y160" i="5" s="1"/>
  <c r="Z160" i="5" s="1"/>
  <c r="Z168" i="5" s="1"/>
  <c r="W136" i="5"/>
  <c r="X136" i="5"/>
  <c r="X149" i="5" s="1"/>
  <c r="X150" i="5" s="1"/>
  <c r="Y147" i="5"/>
  <c r="W147" i="5"/>
  <c r="X145" i="5"/>
  <c r="W145" i="5"/>
  <c r="Y145" i="5" s="1"/>
  <c r="Z145" i="5" s="1"/>
  <c r="Z149" i="5" s="1"/>
  <c r="Z136" i="5"/>
  <c r="Y136" i="5"/>
  <c r="R136" i="5"/>
  <c r="W133" i="5"/>
  <c r="Y133" i="5" s="1"/>
  <c r="Z133" i="5" s="1"/>
  <c r="Z134" i="5" s="1"/>
  <c r="W129" i="5"/>
  <c r="X129" i="5"/>
  <c r="Y129" i="5"/>
  <c r="W130" i="5"/>
  <c r="X130" i="5" s="1"/>
  <c r="Y130" i="5"/>
  <c r="W131" i="5"/>
  <c r="X131" i="5"/>
  <c r="Y131" i="5"/>
  <c r="Z131" i="5"/>
  <c r="W128" i="5"/>
  <c r="Y128" i="5" s="1"/>
  <c r="Z128" i="5" s="1"/>
  <c r="Z132" i="5" s="1"/>
  <c r="Z135" i="5" s="1"/>
  <c r="Z126" i="5"/>
  <c r="X123" i="5"/>
  <c r="X126" i="5" s="1"/>
  <c r="X125" i="5"/>
  <c r="W123" i="5"/>
  <c r="Y123" i="5" s="1"/>
  <c r="W124" i="5"/>
  <c r="X124" i="5" s="1"/>
  <c r="W125" i="5"/>
  <c r="Y125" i="5" s="1"/>
  <c r="Y122" i="5"/>
  <c r="W122" i="5"/>
  <c r="Y120" i="5"/>
  <c r="W119" i="5"/>
  <c r="X119" i="5" s="1"/>
  <c r="W118" i="5"/>
  <c r="Y118" i="5" s="1"/>
  <c r="X115" i="5"/>
  <c r="X121" i="5" s="1"/>
  <c r="W115" i="5"/>
  <c r="Y115" i="5" s="1"/>
  <c r="Z115" i="5" s="1"/>
  <c r="Y113" i="5"/>
  <c r="W113" i="5"/>
  <c r="X113" i="5" s="1"/>
  <c r="Y110" i="5"/>
  <c r="Z110" i="5" s="1"/>
  <c r="Z114" i="5" s="1"/>
  <c r="W110" i="5"/>
  <c r="X110" i="5" s="1"/>
  <c r="W109" i="5"/>
  <c r="Y109" i="5" s="1"/>
  <c r="Y108" i="5"/>
  <c r="Z108" i="5" s="1"/>
  <c r="W108" i="5"/>
  <c r="X108" i="5" s="1"/>
  <c r="Y107" i="5"/>
  <c r="Z107" i="5" s="1"/>
  <c r="W107" i="5"/>
  <c r="X107" i="5" s="1"/>
  <c r="X114" i="5" s="1"/>
  <c r="W105" i="5"/>
  <c r="X105" i="5" s="1"/>
  <c r="X94" i="5"/>
  <c r="W94" i="5"/>
  <c r="Y94" i="5" s="1"/>
  <c r="Z94" i="5" s="1"/>
  <c r="Z106" i="5" s="1"/>
  <c r="Y90" i="5"/>
  <c r="X89" i="5"/>
  <c r="X92" i="5" s="1"/>
  <c r="W89" i="5"/>
  <c r="Y89" i="5" s="1"/>
  <c r="Z89" i="5" s="1"/>
  <c r="Z92" i="5" s="1"/>
  <c r="Z88" i="5"/>
  <c r="Y84" i="5"/>
  <c r="W84" i="5"/>
  <c r="X84" i="5" s="1"/>
  <c r="X88" i="5" s="1"/>
  <c r="Z83" i="5"/>
  <c r="X83" i="5"/>
  <c r="Y80" i="5"/>
  <c r="W80" i="5"/>
  <c r="X80" i="5" s="1"/>
  <c r="Y76" i="5"/>
  <c r="Y74" i="5"/>
  <c r="W74" i="5"/>
  <c r="Y66" i="5"/>
  <c r="Y71" i="5"/>
  <c r="Y69" i="5"/>
  <c r="Z69" i="5" s="1"/>
  <c r="Z72" i="5" s="1"/>
  <c r="W69" i="5"/>
  <c r="X69" i="5" s="1"/>
  <c r="X72" i="5" s="1"/>
  <c r="Y64" i="5"/>
  <c r="W64" i="5"/>
  <c r="X57" i="5"/>
  <c r="W57" i="5"/>
  <c r="Y57" i="5" s="1"/>
  <c r="Z57" i="5" s="1"/>
  <c r="Y56" i="5"/>
  <c r="Z56" i="5" s="1"/>
  <c r="W56" i="5"/>
  <c r="X56" i="5" s="1"/>
  <c r="Y55" i="5"/>
  <c r="Z55" i="5" s="1"/>
  <c r="W55" i="5"/>
  <c r="X55" i="5" s="1"/>
  <c r="W54" i="5"/>
  <c r="Y54" i="5" s="1"/>
  <c r="Z54" i="5" s="1"/>
  <c r="X45" i="5"/>
  <c r="W45" i="5"/>
  <c r="Y45" i="5" s="1"/>
  <c r="X44" i="5"/>
  <c r="W44" i="5"/>
  <c r="Y44" i="5" s="1"/>
  <c r="Z44" i="5" s="1"/>
  <c r="W42" i="5"/>
  <c r="Y42" i="5" s="1"/>
  <c r="X40" i="5"/>
  <c r="W40" i="5"/>
  <c r="Y40" i="5" s="1"/>
  <c r="Z40" i="5" s="1"/>
  <c r="X39" i="5"/>
  <c r="W39" i="5"/>
  <c r="Y39" i="5" s="1"/>
  <c r="X38" i="5"/>
  <c r="W38" i="5"/>
  <c r="Y38" i="5" s="1"/>
  <c r="Z38" i="5" s="1"/>
  <c r="Z150" i="5" l="1"/>
  <c r="Z61" i="5"/>
  <c r="Z93" i="5"/>
  <c r="X42" i="5"/>
  <c r="X61" i="5" s="1"/>
  <c r="X54" i="5"/>
  <c r="X93" i="5"/>
  <c r="X200" i="5" s="1"/>
  <c r="X106" i="5"/>
  <c r="X127" i="5" s="1"/>
  <c r="Y105" i="5"/>
  <c r="Y119" i="5"/>
  <c r="Z119" i="5" s="1"/>
  <c r="Z121" i="5" s="1"/>
  <c r="Z127" i="5" s="1"/>
  <c r="Y124" i="5"/>
  <c r="Z159" i="5"/>
  <c r="Z178" i="5" s="1"/>
  <c r="X128" i="5"/>
  <c r="X132" i="5" s="1"/>
  <c r="X135" i="5" s="1"/>
  <c r="X133" i="5"/>
  <c r="X134" i="5" s="1"/>
  <c r="X157" i="5"/>
  <c r="X159" i="5" s="1"/>
  <c r="X178" i="5" s="1"/>
  <c r="X181" i="5"/>
  <c r="X182" i="5" s="1"/>
  <c r="X190" i="5" s="1"/>
  <c r="X183" i="5"/>
  <c r="X189" i="5" s="1"/>
  <c r="X185" i="5"/>
  <c r="Y187" i="5"/>
  <c r="Z187" i="5" s="1"/>
  <c r="Z189" i="5" s="1"/>
  <c r="Z190" i="5" s="1"/>
  <c r="X201" i="5"/>
  <c r="X209" i="5"/>
  <c r="Y214" i="5"/>
  <c r="Z214" i="5" s="1"/>
  <c r="Z217" i="5" s="1"/>
  <c r="Z200" i="5" l="1"/>
  <c r="X62" i="5"/>
  <c r="X63" i="5" s="1"/>
  <c r="X243" i="5"/>
  <c r="Z62" i="5"/>
  <c r="Z63" i="5" s="1"/>
  <c r="X211" i="5"/>
  <c r="X212" i="5" s="1"/>
  <c r="X213" i="5" s="1"/>
  <c r="W33" i="5" l="1"/>
  <c r="X33" i="5" s="1"/>
  <c r="W31" i="5"/>
  <c r="Y31" i="5" s="1"/>
  <c r="Z31" i="5" s="1"/>
  <c r="W32" i="5"/>
  <c r="X32" i="5" s="1"/>
  <c r="X35" i="5" s="1"/>
  <c r="W29" i="5"/>
  <c r="Y29" i="5" s="1"/>
  <c r="W28" i="5"/>
  <c r="Y28" i="5" s="1"/>
  <c r="Z28" i="5" s="1"/>
  <c r="W25" i="5"/>
  <c r="X25" i="5" s="1"/>
  <c r="X21" i="5"/>
  <c r="Y22" i="5"/>
  <c r="Z22" i="5" s="1"/>
  <c r="Y23" i="5"/>
  <c r="Z23" i="5" s="1"/>
  <c r="Z21" i="5"/>
  <c r="Y19" i="5"/>
  <c r="Z19" i="5" s="1"/>
  <c r="Y18" i="5"/>
  <c r="Z18" i="5" s="1"/>
  <c r="Y16" i="5"/>
  <c r="Z16" i="5" s="1"/>
  <c r="Y14" i="5"/>
  <c r="Z12" i="5" s="1"/>
  <c r="X28" i="5" l="1"/>
  <c r="X30" i="5" s="1"/>
  <c r="Y25" i="5"/>
  <c r="Z25" i="5" s="1"/>
  <c r="Z30" i="5" s="1"/>
  <c r="Y32" i="5"/>
  <c r="Z32" i="5" s="1"/>
  <c r="Z35" i="5" s="1"/>
  <c r="Y33" i="5"/>
  <c r="Z33" i="5" s="1"/>
  <c r="AN73" i="5" l="1"/>
  <c r="U73" i="5"/>
  <c r="W73" i="5" s="1"/>
  <c r="Y73" i="5" s="1"/>
  <c r="AN12" i="5"/>
  <c r="U11" i="5"/>
  <c r="W11" i="5" s="1"/>
  <c r="BP52" i="5"/>
  <c r="AU52" i="5"/>
  <c r="AU208" i="5"/>
  <c r="AU204" i="5"/>
  <c r="AU203" i="5"/>
  <c r="AU125" i="5"/>
  <c r="AU103" i="5"/>
  <c r="AU91" i="5"/>
  <c r="AU81" i="5"/>
  <c r="BP65" i="5"/>
  <c r="AU65" i="5"/>
  <c r="AU49" i="5"/>
  <c r="AU238" i="5"/>
  <c r="AU237" i="5"/>
  <c r="AU236" i="5"/>
  <c r="AU235" i="5"/>
  <c r="AU232" i="5"/>
  <c r="AU231" i="5"/>
  <c r="AU230" i="5"/>
  <c r="AU228" i="5"/>
  <c r="AU227" i="5"/>
  <c r="AU224" i="5"/>
  <c r="AU223" i="5"/>
  <c r="AU222" i="5"/>
  <c r="AU221" i="5"/>
  <c r="AU220" i="5"/>
  <c r="AU219" i="5"/>
  <c r="AU218" i="5"/>
  <c r="AU216" i="5"/>
  <c r="AU215" i="5"/>
  <c r="AU214" i="5"/>
  <c r="AU210" i="5"/>
  <c r="AU209" i="5"/>
  <c r="AU207" i="5"/>
  <c r="AU205" i="5"/>
  <c r="AU202" i="5"/>
  <c r="AU201" i="5"/>
  <c r="BP197" i="5"/>
  <c r="AU197" i="5"/>
  <c r="BP196" i="5"/>
  <c r="AU196" i="5"/>
  <c r="BP195" i="5"/>
  <c r="AU195" i="5"/>
  <c r="BP193" i="5"/>
  <c r="AU193" i="5"/>
  <c r="BP192" i="5"/>
  <c r="AU192" i="5"/>
  <c r="BP191" i="5"/>
  <c r="AU191" i="5"/>
  <c r="BP185" i="5"/>
  <c r="AU185" i="5"/>
  <c r="BP181" i="5"/>
  <c r="AU181" i="5"/>
  <c r="BP180" i="5"/>
  <c r="AU180" i="5"/>
  <c r="BP179" i="5"/>
  <c r="AU179" i="5"/>
  <c r="BP176" i="5"/>
  <c r="AU176" i="5"/>
  <c r="BP175" i="5"/>
  <c r="AU175" i="5"/>
  <c r="BP174" i="5"/>
  <c r="AU174" i="5"/>
  <c r="BP173" i="5"/>
  <c r="AU173" i="5"/>
  <c r="BP172" i="5"/>
  <c r="AU172" i="5"/>
  <c r="BP171" i="5"/>
  <c r="AU171" i="5"/>
  <c r="BP170" i="5"/>
  <c r="AU170" i="5"/>
  <c r="BP169" i="5"/>
  <c r="AU169" i="5"/>
  <c r="BP167" i="5"/>
  <c r="AU167" i="5"/>
  <c r="BP166" i="5"/>
  <c r="AU166" i="5"/>
  <c r="BP165" i="5"/>
  <c r="AU165" i="5"/>
  <c r="BP164" i="5"/>
  <c r="AU164" i="5"/>
  <c r="BP163" i="5"/>
  <c r="AU163" i="5"/>
  <c r="BP162" i="5"/>
  <c r="AU162" i="5"/>
  <c r="AU161" i="5"/>
  <c r="AU160" i="5"/>
  <c r="BP158" i="5"/>
  <c r="AU158" i="5"/>
  <c r="BP157" i="5"/>
  <c r="AU157" i="5"/>
  <c r="BP156" i="5"/>
  <c r="AU156" i="5"/>
  <c r="BP155" i="5"/>
  <c r="AU155" i="5"/>
  <c r="BP154" i="5"/>
  <c r="AU154" i="5"/>
  <c r="BP153" i="5"/>
  <c r="AU153" i="5"/>
  <c r="BP152" i="5"/>
  <c r="AU152" i="5"/>
  <c r="BP151" i="5"/>
  <c r="AU151" i="5"/>
  <c r="AU148" i="5"/>
  <c r="AU147" i="5"/>
  <c r="AU145" i="5"/>
  <c r="AU144" i="5"/>
  <c r="AU143" i="5"/>
  <c r="AU142" i="5"/>
  <c r="BP141" i="5"/>
  <c r="AU141" i="5"/>
  <c r="BP140" i="5"/>
  <c r="AU140" i="5"/>
  <c r="BP139" i="5"/>
  <c r="AU139" i="5"/>
  <c r="BP138" i="5"/>
  <c r="AU138" i="5"/>
  <c r="BP136" i="5"/>
  <c r="AU136" i="5"/>
  <c r="BP133" i="5"/>
  <c r="AU133" i="5"/>
  <c r="BP131" i="5"/>
  <c r="AU131" i="5"/>
  <c r="BP130" i="5"/>
  <c r="AU130" i="5"/>
  <c r="BP128" i="5"/>
  <c r="AU128" i="5"/>
  <c r="BP124" i="5"/>
  <c r="AU124" i="5"/>
  <c r="BP123" i="5"/>
  <c r="AU123" i="5"/>
  <c r="BP122" i="5"/>
  <c r="AU122" i="5"/>
  <c r="BP118" i="5"/>
  <c r="AU118" i="5"/>
  <c r="BP117" i="5"/>
  <c r="AU117" i="5"/>
  <c r="BP116" i="5"/>
  <c r="AU116" i="5"/>
  <c r="BP115" i="5"/>
  <c r="AU115" i="5"/>
  <c r="BP113" i="5"/>
  <c r="AU113" i="5"/>
  <c r="BP112" i="5"/>
  <c r="AU112" i="5"/>
  <c r="BP111" i="5"/>
  <c r="AU111" i="5"/>
  <c r="BP110" i="5"/>
  <c r="AU110" i="5"/>
  <c r="BP109" i="5"/>
  <c r="AU109" i="5"/>
  <c r="BP108" i="5"/>
  <c r="AU108" i="5"/>
  <c r="BP107" i="5"/>
  <c r="AU107" i="5"/>
  <c r="BP105" i="5"/>
  <c r="AU105" i="5"/>
  <c r="BP104" i="5"/>
  <c r="AU104" i="5"/>
  <c r="BP103" i="5"/>
  <c r="BP102" i="5"/>
  <c r="AU102" i="5"/>
  <c r="BP101" i="5"/>
  <c r="AU101" i="5"/>
  <c r="BP100" i="5"/>
  <c r="AU100" i="5"/>
  <c r="BP99" i="5"/>
  <c r="AU99" i="5"/>
  <c r="BP98" i="5"/>
  <c r="AU98" i="5"/>
  <c r="BP97" i="5"/>
  <c r="BP96" i="5"/>
  <c r="AU96" i="5"/>
  <c r="BP95" i="5"/>
  <c r="AU95" i="5"/>
  <c r="BP94" i="5"/>
  <c r="AU94" i="5"/>
  <c r="BP90" i="5"/>
  <c r="AU90" i="5"/>
  <c r="BP89" i="5"/>
  <c r="AV89" i="5"/>
  <c r="AU89" i="5"/>
  <c r="BP87" i="5"/>
  <c r="AU87" i="5"/>
  <c r="BP86" i="5"/>
  <c r="AU86" i="5"/>
  <c r="BP85" i="5"/>
  <c r="AU85" i="5"/>
  <c r="BP84" i="5"/>
  <c r="AU84" i="5"/>
  <c r="BP82" i="5"/>
  <c r="AU82" i="5"/>
  <c r="BP80" i="5"/>
  <c r="AU80" i="5"/>
  <c r="BP79" i="5"/>
  <c r="AU79" i="5"/>
  <c r="BP78" i="5"/>
  <c r="AU78" i="5"/>
  <c r="BP77" i="5"/>
  <c r="AU77" i="5"/>
  <c r="BP76" i="5"/>
  <c r="AU76" i="5"/>
  <c r="BP75" i="5"/>
  <c r="AU75" i="5"/>
  <c r="BP74" i="5"/>
  <c r="AU74" i="5"/>
  <c r="BP73" i="5"/>
  <c r="AU73" i="5"/>
  <c r="BP67" i="5"/>
  <c r="AU67" i="5"/>
  <c r="BP66" i="5"/>
  <c r="AU66" i="5"/>
  <c r="BP64" i="5"/>
  <c r="AU64" i="5"/>
  <c r="BP59" i="5"/>
  <c r="AU59" i="5"/>
  <c r="BP58" i="5"/>
  <c r="AU58" i="5"/>
  <c r="BP57" i="5"/>
  <c r="AU57" i="5"/>
  <c r="BP60" i="5"/>
  <c r="AU60" i="5"/>
  <c r="AL60" i="5"/>
  <c r="BP51" i="5"/>
  <c r="AU51" i="5"/>
  <c r="BP50" i="5"/>
  <c r="AU50" i="5"/>
  <c r="BP48" i="5"/>
  <c r="AU48" i="5"/>
  <c r="BP47" i="5"/>
  <c r="AU47" i="5"/>
  <c r="BP46" i="5"/>
  <c r="AU46" i="5"/>
  <c r="BP45" i="5"/>
  <c r="AU45" i="5"/>
  <c r="BP44" i="5"/>
  <c r="AU44" i="5"/>
  <c r="BP42" i="5"/>
  <c r="AU42" i="5"/>
  <c r="BP41" i="5"/>
  <c r="AU41" i="5"/>
  <c r="BP40" i="5"/>
  <c r="AU40" i="5"/>
  <c r="BP39" i="5"/>
  <c r="AU39" i="5"/>
  <c r="BP38" i="5"/>
  <c r="AU38" i="5"/>
  <c r="BP34" i="5"/>
  <c r="AU34" i="5"/>
  <c r="BP33" i="5"/>
  <c r="AU33" i="5"/>
  <c r="BP32" i="5"/>
  <c r="AU32" i="5"/>
  <c r="BP28" i="5"/>
  <c r="AU28" i="5"/>
  <c r="BP27" i="5"/>
  <c r="AU27" i="5"/>
  <c r="BP26" i="5"/>
  <c r="AU26" i="5"/>
  <c r="BP25" i="5"/>
  <c r="AU25" i="5"/>
  <c r="BP21" i="5"/>
  <c r="AU21" i="5"/>
  <c r="BP20" i="5"/>
  <c r="AU20" i="5"/>
  <c r="BP19" i="5"/>
  <c r="AU19" i="5"/>
  <c r="BP17" i="5"/>
  <c r="AU17" i="5"/>
  <c r="BP16" i="5"/>
  <c r="AU16" i="5"/>
  <c r="BP15" i="5"/>
  <c r="AU15" i="5"/>
  <c r="BP14" i="5"/>
  <c r="AU14" i="5"/>
  <c r="BP13" i="5"/>
  <c r="AU13" i="5"/>
  <c r="BP12" i="5"/>
  <c r="AU12" i="5"/>
  <c r="BP11" i="5"/>
  <c r="AU11" i="5"/>
  <c r="Y11" i="5" l="1"/>
  <c r="Z11" i="5" s="1"/>
  <c r="Z24" i="5" s="1"/>
  <c r="X11" i="5"/>
  <c r="X24" i="5" s="1"/>
  <c r="X36" i="5" s="1"/>
  <c r="X37" i="5" s="1"/>
  <c r="Z36" i="5" l="1"/>
  <c r="Z37" i="5" s="1"/>
  <c r="Z247" i="5"/>
</calcChain>
</file>

<file path=xl/comments1.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K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M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C7" authorId="1" shapeId="0">
      <text>
        <r>
          <rPr>
            <b/>
            <sz val="9"/>
            <color indexed="81"/>
            <rFont val="Tahoma"/>
            <family val="2"/>
          </rPr>
          <t>Luz Marlene Andrade:</t>
        </r>
        <r>
          <rPr>
            <sz val="9"/>
            <color indexed="81"/>
            <rFont val="Tahoma"/>
            <family val="2"/>
          </rPr>
          <t xml:space="preserve">
1. Recursos Propios - ICLD
2. SGP
3. Donaciones
</t>
        </r>
      </text>
    </comment>
    <comment ref="BN7" authorId="2" shapeId="0">
      <text>
        <r>
          <rPr>
            <sz val="9"/>
            <color indexed="81"/>
            <rFont val="Tahoma"/>
            <family val="2"/>
          </rPr>
          <t xml:space="preserve">VER ANEXO 1
</t>
        </r>
      </text>
    </comment>
    <comment ref="BO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<sst xmlns="http://schemas.openxmlformats.org/spreadsheetml/2006/main" count="3014" uniqueCount="1512">
  <si>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</si>
  <si>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</si>
  <si>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</si>
  <si>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</si>
  <si>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</si>
  <si>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</si>
  <si>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</si>
  <si>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</si>
  <si>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</si>
  <si>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</si>
  <si>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</si>
  <si>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</si>
  <si>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</si>
  <si>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</si>
  <si>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</si>
  <si>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</si>
  <si>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</si>
  <si>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</si>
  <si>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</si>
  <si>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</si>
  <si>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</si>
  <si>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</si>
  <si>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</si>
  <si>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</si>
  <si>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</si>
  <si>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</si>
  <si>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</si>
  <si>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</si>
  <si>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</si>
  <si>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</si>
  <si>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</si>
  <si>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</si>
  <si>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</si>
  <si>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</si>
  <si>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</si>
  <si>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</si>
  <si>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</si>
  <si>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</si>
  <si>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</si>
  <si>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</si>
  <si>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</si>
  <si>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</si>
  <si>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</si>
  <si>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</si>
  <si>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</si>
  <si>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</si>
  <si>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</si>
  <si>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</si>
  <si>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</si>
  <si>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</si>
  <si>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</si>
  <si>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</si>
  <si>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</si>
  <si>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</si>
  <si>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</si>
  <si>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</si>
  <si>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</si>
  <si>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</si>
  <si>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</si>
  <si>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</si>
  <si>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</si>
  <si>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</si>
  <si>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</si>
  <si>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</si>
  <si>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</si>
  <si>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</si>
  <si>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</si>
  <si>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</si>
  <si>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</si>
  <si>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</si>
  <si>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</si>
  <si>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</si>
  <si>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PILAR RESILIENTE</t>
  </si>
  <si>
    <t xml:space="preserve"> LÍNEA ESTRATÉGICA: DESARROLLO ECONÓMICO Y EMPLEABILIDAD</t>
  </si>
  <si>
    <t>LÍNEA ESTRATÉGICA: DESARROLLO ECONÓMICO Y EMPLEABILIDAD</t>
  </si>
  <si>
    <t xml:space="preserve">LÍNEA ESTRATÉGICA: PARTICIPACIÓN Y DESCENTRALIZACIÓN </t>
  </si>
  <si>
    <t>LINEA ESTRATEGICA MUJERES CARTAGENERAS POR SUS DERECHOS.</t>
  </si>
  <si>
    <t>LINEA ESTRATEGICA: INCLUSION Y OPORTUNIDAD PARA NIÑOS, NIÑAS Y ADOLESCENTES Y FAMILIAS.</t>
  </si>
  <si>
    <t>LINEA ESTRATEGICA: INCLUSION Y OPORTUNIDAD 
PARA NIÑOS, NIÑAS Y ADOLESCENTES Y FAMILIAS.</t>
  </si>
  <si>
    <t>LÍNEA ESTRATÉGICA: TODOS POR LA PROTECCIÓN SOCIAL DE LAS PERSONAS CON DISCAPACIDAD: “RECONOCIDAS, EMPODERADAS Y RESPETADAS”.</t>
  </si>
  <si>
    <t>LINEA ESTRATEGICA TRATO HUMANITARIO AL HABITANTE DE CALLE</t>
  </si>
  <si>
    <t>LINEA ESTRATEGICA DIVERSIDAD SEXUAL Y NUEVAS IDENTIDADES DE GÉNERO.</t>
  </si>
  <si>
    <t xml:space="preserve"> “SALVEMOS JUNTOS NUESTRO PATRIMONIO NATURAL” </t>
  </si>
  <si>
    <t>LÍNEA ESTRATÉGICA: COMPETITIVIDAD E INNOVACIÓN</t>
  </si>
  <si>
    <t>LINEA ESTRATEGICA PARA LA EQUIDAD E INCLUSIÓN DE LOS NEGROS, AFROS, PALENQUEROS E INDIGENA.</t>
  </si>
  <si>
    <t xml:space="preserve">“SALVEMOS JUNTOS NUESTRO PATRIMONIO NATURAL” </t>
  </si>
  <si>
    <t>No. De Plataforma de inclusión productiva Distrital en funcionamiento</t>
  </si>
  <si>
    <t>0 Secretaría de Participación y Secretaría de Hacienda</t>
  </si>
  <si>
    <t xml:space="preserve">Diseñar e Implementar 1 Plataforma de inclusión productiva Distrital </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</si>
  <si>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</si>
  <si>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</si>
  <si>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</si>
  <si>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</si>
  <si>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</si>
  <si>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</si>
  <si>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70% Organizaciones Comunales con Dignatarios capacitados</t>
  </si>
  <si>
    <t xml:space="preserve">40% Organizaciones Comunales intervenidas con emprendimiento comunal, proyectos productivos y sociales </t>
  </si>
  <si>
    <t xml:space="preserve">100% Planes de gestión social comunal  formulados e implementados </t>
  </si>
  <si>
    <t>8% de  Dignatarios y líderes  comunales amenazados</t>
  </si>
  <si>
    <t>100% Dignatarios y líderes comunales con garantías para el ejercicio de sus derechos</t>
  </si>
  <si>
    <t xml:space="preserve">Política Pública Comunal del Distrito de Cartagena construida e implementada </t>
  </si>
  <si>
    <t>% Ciudadanos que participan en los procesos de construcción de lo público y ciudadanía activa</t>
  </si>
  <si>
    <t>ND</t>
  </si>
  <si>
    <t xml:space="preserve">10% Ciudadanos que participan en los procesos de construcción de lo público y ciudadanía activa. </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</si>
  <si>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</si>
  <si>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</si>
  <si>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</si>
  <si>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</si>
  <si>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</si>
  <si>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</si>
  <si>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</si>
  <si>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</si>
  <si>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</si>
  <si>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</si>
  <si>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</si>
  <si>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</si>
  <si>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</si>
  <si>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</si>
  <si>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</si>
  <si>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</si>
  <si>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</si>
  <si>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</si>
  <si>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</si>
  <si>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</si>
  <si>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</si>
  <si>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</si>
  <si>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</si>
  <si>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</si>
  <si>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</si>
  <si>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Porcentaje de la  Población en Situación de Calle del Distrito de Cartagena atendidos</t>
  </si>
  <si>
    <t>100%
Secretaría de Participación y Desarrollo Social</t>
  </si>
  <si>
    <t>Mantener el porcentaje del 100%  de la  Población en Situación de Calle del Distrito de Cartagena atendidos de manera integral basados en la Política Pública Social de Habitante de Calle.</t>
  </si>
  <si>
    <t>Porcentaje de la Población en Situación de Calle del Distrito de Cartagena atendidos</t>
  </si>
  <si>
    <t>100% Secretaría de Participación y Desarrollo Social. 2019.</t>
  </si>
  <si>
    <t>Mantener el porcentaje del 100% de la Población en Situación de Calle del Distrito de Cartagena atendidos de manera integral basados en la Política Pública Social de Habitante de Calle.</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</si>
  <si>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</si>
  <si>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</si>
  <si>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Inversión territorial en el Sector                                                                          (miles de pesos)</t>
  </si>
  <si>
    <t>34.000.000                              (incremento mayor al 8%)</t>
  </si>
  <si>
    <t>0                                                     Secretaría de Participación y Secretaría de Hacienda</t>
  </si>
  <si>
    <t>No de puesto en Índice de competitividad entre ciudades. Posición de Colombia</t>
  </si>
  <si>
    <t>Puesto12. Fuente: Consejo privado de competitividad 2019</t>
  </si>
  <si>
    <t>Posicionar en 10º puesto Cartagena dentro del índice de competitividad entre ciudades</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</si>
  <si>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</si>
  <si>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</si>
  <si>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Programa: Mujeres con Autonomía Económica</t>
  </si>
  <si>
    <t>Programa: "Empleo Inclusivo Para Los Jóvenes”</t>
  </si>
  <si>
    <t>Programa: Participando salvamos a Cartagena</t>
  </si>
  <si>
    <t>Programa: Las Mujeres Decidimos Sobre el Ejercicio del Poder</t>
  </si>
  <si>
    <t>Programa: Una Vida Libre de Violencias para las Mujeres</t>
  </si>
  <si>
    <t>Programa: Mujer, Constructoras De Paz</t>
  </si>
  <si>
    <t>Programa: Cartagena Libre de una Cultura Machista</t>
  </si>
  <si>
    <t>Programa: Comprometidos con la Salvación de Nuestra Primera Infancia</t>
  </si>
  <si>
    <t>Programa Protección de la Infancia y la Adolescencia para la Prevención y atención de Violencias.</t>
  </si>
  <si>
    <t>Programa los Niños, las Niñas y Adolescentes de Cartagena Participan y Disfrutan sus Derechos.</t>
  </si>
  <si>
    <t>Programa Fortalecimiento Familiar.</t>
  </si>
  <si>
    <t>Programa: Jóvenes Participando y Salvando a Cartagena</t>
  </si>
  <si>
    <t>Programa: Política Pública De Juventud</t>
  </si>
  <si>
    <t>Programa: Atención Integral Para Mantener a Salvo a los Adultos Mayores</t>
  </si>
  <si>
    <t>Programa: Gestión Social Integral y Articuladora por la Protección de las Personas Con Discapacidad y/o su Familia o Cuidador.</t>
  </si>
  <si>
    <t>Programa: Pacto o Alianza Por La Inclusión Social y Productiva de las Personas Con Discapacidad.</t>
  </si>
  <si>
    <t>Programa: Desarrollo Local Inclusivo de las Personas Con Discapacidad: Reconocimiento de Capacidades, Diferencias y Diversidad.</t>
  </si>
  <si>
    <t xml:space="preserve">Programa: Habitante De Calle Con Desarrollo Humano Integral </t>
  </si>
  <si>
    <t>Formación Para El Trabajo - Generación De Ingresos y Responsabilidad Social Empresarial.</t>
  </si>
  <si>
    <t>Programa: Diversidad Sexual e Identidades de Género</t>
  </si>
  <si>
    <t>Programa Bienestar y Protección animal</t>
  </si>
  <si>
    <t>Programa: Cartagena emprendedora para pequeños productores rurales</t>
  </si>
  <si>
    <t>Programa: Cartagena fomenta la ciencia, tecnología e innovación agropecuaria: juntos por la extensión agropecuaria a pequeños productores.</t>
  </si>
  <si>
    <t>Programa: Fortalecimiento e Inclusión Productiva para Población Negra, Afrocolombiana, Raizal y Palenquera en el Distrito de Cartagena.</t>
  </si>
  <si>
    <t>Programa: Empoderamiento del Liderazgo de las Mujeres, Niñez, Jóvenes, Familia y Generación Indígena</t>
  </si>
  <si>
    <t>No. De Rutas de atención para la inclusión productiva diseñada (Empresarismo y Empleabilidad).</t>
  </si>
  <si>
    <t>Número o rutas</t>
  </si>
  <si>
    <t>0
Secretaría de Participación</t>
  </si>
  <si>
    <t>Diseñar 1 Ruta de atención para la inclusión productiva (Empresarismo y Empleabilidad).</t>
  </si>
  <si>
    <t xml:space="preserve">N° de personas atendidas en empresarismo y empleabilidad (grupos poblacionales diferenciales) </t>
  </si>
  <si>
    <t>Número o personas</t>
  </si>
  <si>
    <t>1.820 Secretaría de Participación</t>
  </si>
  <si>
    <t>Atender a 15.000 personas en empresarismo y empleabilidad (grupos poblacionales diferenciales).</t>
  </si>
  <si>
    <t>Numero</t>
  </si>
  <si>
    <t>N° de unidades productivas financiadas, implementadas y formalizadas.</t>
  </si>
  <si>
    <t>Número o Unidades</t>
  </si>
  <si>
    <t>522 Secretaría de Participación</t>
  </si>
  <si>
    <t>Formalizar e implementar y financiar 5.000 unidades productivas.</t>
  </si>
  <si>
    <t>N° de personas vinculadas laboralmente.</t>
  </si>
  <si>
    <t>Vincular 2.500 personas laboralmente.</t>
  </si>
  <si>
    <t>N° de personas con formación en competencias específicas, técnicos o tecnólogos, acorde a los diagnósticos laborales.</t>
  </si>
  <si>
    <t>Formar a 1.500 personas con en competencias específicas, técnicos o tecnólogos, acorde a los diagnósticos laborales.</t>
  </si>
  <si>
    <t>Semana por la productividad en Cartagena, implementada como mecanismo de promoción empresarial.</t>
  </si>
  <si>
    <t>Número o semanas</t>
  </si>
  <si>
    <t>Implementar 4 Semanas por la productividad en Cartagena, como mecanismo de promoción empresarial. (1 por año)</t>
  </si>
  <si>
    <t>N° de unidades productivas participando de espacios de promoción, comercialización y acceso a nuevos mercados (local, nacional e internacional)</t>
  </si>
  <si>
    <t>Vincular 800 unidades productivas participando de espacios de promoción, comercialización y acceso a nuevos mercados (local, nacional e internacional)</t>
  </si>
  <si>
    <t>N° de unidades productivas con enfoque de innovación y uso de nuevas tecnologías. Programa “Emprendimiento INN” y con becas otorgadas.</t>
  </si>
  <si>
    <t>Vincular a 100 unidades productivas con enfoque de innovación y uso de nuevas tecnologías. Programa “Emprendimiento INN” y con becas otorgadas.</t>
  </si>
  <si>
    <t>1 laboratorio empresarial y laboral juvenil implementado (padrinazgo empresarial, cultura empresarial, análisis y estudios sectoriales, modelos asociativos, teletrabajo, voluntariado).</t>
  </si>
  <si>
    <t>Número o laboratorio</t>
  </si>
  <si>
    <t>Implementar 1 laboratorio empresarial y laboral juvenil (padrinazgo empresarial, cultura empresarial, análisis y estudios sectoriales, modelos asociativos, teletrabajo, voluntariado).</t>
  </si>
  <si>
    <t>Número de mujeres participando en procesos de emprendimientos y encadenamientos productivos incorporando el enfoque diferencial.</t>
  </si>
  <si>
    <t>Número o mujeres</t>
  </si>
  <si>
    <t>710
Fuente: Plan de Acción 2016-2019 Grupo asuntos para la mujer 2019</t>
  </si>
  <si>
    <t>1.010 mujeres participando en procesos de emprendimientos y encadenamientos productivos incorporando el enfoque diferencial.</t>
  </si>
  <si>
    <t>Número de mujeres formadas en Artes y Oficios y con asistencia técnica</t>
  </si>
  <si>
    <t>340
Fuente: Plan de Acción 2016-2019 Grupo asuntos para la mujer 2019</t>
  </si>
  <si>
    <t>600 mujeres formadas en Artes y Oficios y con asistencia técnica.</t>
  </si>
  <si>
    <t>Número de mujeres participando en procesos de empleabilidad víctimas de violencia de pareja</t>
  </si>
  <si>
    <t>15
Fuente: Plan de Acción 2016-2019 Grupo asuntos para la mujer 2019</t>
  </si>
  <si>
    <t>100 mujeres participando en procesos de empleabilidad víctimas de violencia de pareja</t>
  </si>
  <si>
    <t>Jóvenes ubicados laboralmente por intermediación laboral</t>
  </si>
  <si>
    <t>Número o jóvenes</t>
  </si>
  <si>
    <t>1769
Fuente: SPDS, 31 de diciembre de 2019</t>
  </si>
  <si>
    <t>800 jóvenes ubicados laboralmente</t>
  </si>
  <si>
    <t>Iniciativas productivas creadas adaptadas a las condiciones de crisis sanitarias, sociales y ambientales que se presenten.</t>
  </si>
  <si>
    <t xml:space="preserve">Número o iniciativas </t>
  </si>
  <si>
    <t>94
Fuente: SPDS, 31 de diciembre de 2019</t>
  </si>
  <si>
    <t>500  Iniciativas productivas creadas adaptadas a las condiciones de crisis sanitarias, sociales y ambientales que se presenten.</t>
  </si>
  <si>
    <t>Jóvenes formados en emprendimiento</t>
  </si>
  <si>
    <t>838
Fuente: SPDS, 31 de diciembre de 2019</t>
  </si>
  <si>
    <t>2.200  jóvenes formados en emprendimiento.</t>
  </si>
  <si>
    <t>Porcentaje u organizaciones comunales</t>
  </si>
  <si>
    <t>427 Organizaciones Comunales Activas y en Funcionamiento
Fuente: Secretaría de Participación y Desarrollo Social-2019</t>
  </si>
  <si>
    <t>427 Organizaciones Comunales capacitadas, controladas, inspeccionadas y vigiladas</t>
  </si>
  <si>
    <t>299 Organizaciones Comunales con Dignatarios capacitados</t>
  </si>
  <si>
    <t>256 Organizaciones Comunales Dotadas</t>
  </si>
  <si>
    <t>171 Organizaciones Comunales intervenidas con emprendimiento comunal, proyectos productivos y sociales.</t>
  </si>
  <si>
    <t>Porcentaje o Planes de Gestión</t>
  </si>
  <si>
    <t>427 Planes de gestión social comunal formulados e implementados.</t>
  </si>
  <si>
    <t>Porcentaje o Dignatarios y líderes</t>
  </si>
  <si>
    <t>36 Dignatarios y líderes  comunales amenazados
Fuente: Secretaría de Participación y Desarrollo Social-2019</t>
  </si>
  <si>
    <t>36 Dignatarios y líderes comunales con garantías para el ejercicio de sus derechos</t>
  </si>
  <si>
    <t xml:space="preserve">Una (1) Plataforma Comunal construida </t>
  </si>
  <si>
    <t>Unidad</t>
  </si>
  <si>
    <t>0
Fuente: Secretaría de Participación y Desarrollo Social-2019</t>
  </si>
  <si>
    <t>Una (1) Política Pública Comunal del Distrito de Cartagena construida e implementada.</t>
  </si>
  <si>
    <t>Un (1) consejo distrital de participación ciudadano conformado y en funcionamiento</t>
  </si>
  <si>
    <t>Una (1) política Pública de participación ciudadana construida e implementada</t>
  </si>
  <si>
    <t>Porcentaje o ciudadanos</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</si>
  <si>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</si>
  <si>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</si>
  <si>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Número de mujeres formadas en liderazgo femenino. social, comunitario y político con enfoque diferencial y pertinencia cultural,</t>
  </si>
  <si>
    <t>400
Fuente: Plan de acción 2016-2019 Grupo Asuntos para la Mujer. 2019.</t>
  </si>
  <si>
    <t>1000 mujeres formadas en liderazgo femenino, social, comunitario y político con enfoque diferencial y pertinencia cultural</t>
  </si>
  <si>
    <t xml:space="preserve">Organizaciones sociales de mujeres con enfoque diferencial fortalecidas en acciones para el reconocimiento y apoyo de las diferentes formas organizativas. </t>
  </si>
  <si>
    <t>Número u organizaciones</t>
  </si>
  <si>
    <t>10 Organizaciones sociales de mujeres con enfoque diferencial fortalecidas en acciones para el reconocimiento y apoyo.</t>
  </si>
  <si>
    <t>Política Pública Reformulada y actualizada con línea base y documento final</t>
  </si>
  <si>
    <t>1 Política Pública Reformulada y actualizada</t>
  </si>
  <si>
    <t>Instancia rectora de la Política Pública de Mujeres incluida en el proceso de modernización.</t>
  </si>
  <si>
    <t>1 Instancia rectora de la Política Pública de Mujeres incluida en el proceso de modernización.</t>
  </si>
  <si>
    <t>Número de personas que participan en acciones para prevenir y eliminar la violencia contra la mujer</t>
  </si>
  <si>
    <t>2500
Fuente: Plan de acción 2016-2019 Grupo Asuntos para la Mujer. 2019.</t>
  </si>
  <si>
    <t>4.900 personas que participan en acciones para prevenir y eliminar la violencia contra la mujer.</t>
  </si>
  <si>
    <t>Número de Acciones de prevención de las diferentes formas de violencia basada en género y contra la discriminación y xenofobia hacia niñas y mujeres provenientes de Venezuela.</t>
  </si>
  <si>
    <t>Número</t>
  </si>
  <si>
    <t>165
Fuente: Plan de acción 2016-2019 Grupo Asuntos para la Mujer. 2019.</t>
  </si>
  <si>
    <t>175 Acciones de prevención de las diferentes formas de violencia basados en género y contra la discriminación y xenofobia hacia niñas y mujeres provenientes de Venezuela.</t>
  </si>
  <si>
    <t>Número de acciones estratégicas de cumplimiento al comité unificado de lucha contra el delito de la trata de personas.</t>
  </si>
  <si>
    <t>14 acciones estratégicas de cumplimiento al comité unificado de lucha contra el delito de la trata de personas.</t>
  </si>
  <si>
    <t>Número de mujeres víctimas de violencia de pareja, violencia sexual y trata de personas atendidas.</t>
  </si>
  <si>
    <t>413
Fuente: Plan de acción 2016-2019 Grupo Asuntos para la Mujer. 2019.</t>
  </si>
  <si>
    <t>700  mujeres víctimas de violencia de pareja, violencia sexual y trata de personas atendidas.</t>
  </si>
  <si>
    <t>Formulación del Plan de Acción Estratégico (A/49/587) para el cumplimiento de la Resolución 1325 del 31 de octubre del año 2000.</t>
  </si>
  <si>
    <t>Formular 1 Plan de Acción Estratégico (A/49/587) para el cumplimiento de la Resolución 1325 del 31 de octubre del año 2000.</t>
  </si>
  <si>
    <t>Instituciones Educativas del Distrito desarrollando la estrategia Escuelas Libres de Sexismo</t>
  </si>
  <si>
    <t>Número o instituciones educativas</t>
  </si>
  <si>
    <t>45
Fuente: Plan de acción 2016-2019 Grupo Asuntos para la Mujer. 2019</t>
  </si>
  <si>
    <t>55  Instituciones Educativas del Distrito desarrollando la estrategia Escuelas Libres de Sexismo.</t>
  </si>
  <si>
    <t>Número de campañas desarrolladas para el cuidado, y transformación de los estereotipos</t>
  </si>
  <si>
    <t>Número o campañas</t>
  </si>
  <si>
    <t>Desarrollar 4 campañas para el cuidado, y transformación de los estereotipos.</t>
  </si>
  <si>
    <t xml:space="preserve">Número de padres, madres de niños y niñas de 0 a 5 años del total del Distrito y cuidadores formados y participando en acciones que promuevan el desarrollo de entornos protectores </t>
  </si>
  <si>
    <t>Número o padres y madres</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</si>
  <si>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</si>
  <si>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</si>
  <si>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Número de campañas de comunicación implementadas que promuevan la garantía de los derechos de la primera infancia.</t>
  </si>
  <si>
    <t>Una (1) campaña de comunicación implementada que promueve la garantía de los derechos de la primera infancia.</t>
  </si>
  <si>
    <t xml:space="preserve">Número cupos habilitados para la atención transitoria e inmediata a través de Hogar de Paso para niñas, niños y adolescentes con derechos amenazados, Inobservados y/o vulnerados. </t>
  </si>
  <si>
    <t>700 cupos habilitados para la atención de niñas, niños y adolescentes con derechos amenazados, Inobservados y/o vulnerados atendidos de forma transitoria e inmediata a través de Hogar de Paso.</t>
  </si>
  <si>
    <t>Número cupos habilitados para la atención especializada de niños, niñas y adolescentes con derechos amenazados, inobservados y/o vulnerados (en situación de explotación laboral y/o víctimas de violencia sexual u otro tipo de violencia).</t>
  </si>
  <si>
    <t>800 cupos habilitados para la atención especializada de niños, niñas y adolescentes con derechos amenazados, inobservados y/o vulnerados (en situación de explotación laboral y/o víctimas de violencia sexual u otro tipo de violencia).</t>
  </si>
  <si>
    <t>Número de niños, niños y adolescentes en situación de alto riesgo social vinculados a acciones de prevención que favorecen el desarrollo de factores autoprotectores y mitigan la discriminación y la violencia de género.</t>
  </si>
  <si>
    <t>Número o NNA</t>
  </si>
  <si>
    <t>23.000 niños, niñas y adolescentes en situación de alto riesgo social vinculados a acciones de prevención que favorecen el desarrollo de factores autoprotectores y mitigan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</si>
  <si>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</si>
  <si>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</si>
  <si>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</si>
  <si>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</si>
  <si>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Número de niños, niñas y adolescentes que participan y disfrutan de actividades lúdicas extramurales y del ejercicio del derecho al juego al interior de las ludotecas distritales.</t>
  </si>
  <si>
    <t>47.000 niños, niñas y adolescentes participan y disfrutan de actividades lúdicas extramurales y del ejercicio del derecho al juego al interior de las ludotecas distritales.</t>
  </si>
  <si>
    <t>Número de niños, niñas y adolescentes que participan de los consejos de infancia y adolescencia u otros escenarios de participación.</t>
  </si>
  <si>
    <t>1.600 niños, niñas y adolescentes que  participan de los consejos de infancia y adolescencia u otros escenarios de participación.</t>
  </si>
  <si>
    <t>Política Pública de Infancia, Adolescencia y Fortalecimiento Familiar</t>
  </si>
  <si>
    <t>Una (1) Política Pública de Infancia, Adolescencia y Fortalecimiento Familiar implementada y en ejecución.</t>
  </si>
  <si>
    <t>Documento de Caracterización de la problemática de trabajo infantil en el Distrito</t>
  </si>
  <si>
    <t>Formular el primer año de la actual administración, un (1) documento de Caracterización de la problemática de trabajo infantil en el Distrito</t>
  </si>
  <si>
    <t>Número de Familias que participan en acciones de prevención de riesgos sociales que afectan a los niños, niñas y adolescentes.</t>
  </si>
  <si>
    <t>Número o familias</t>
  </si>
  <si>
    <t>2624
Fuente: Secretaría de Participación y Desarrollo Social- Oficina de niñez, infancia y adolescencia 2019</t>
  </si>
  <si>
    <t>2.812 familias que participan en acciones de prevención de riesgos sociales que afectan a los niños, niñas y adolescentes.</t>
  </si>
  <si>
    <t>Número de jornadas lúdicas intra y extramurales dirigidas al fortalecimiento de las familias con participación de adultos mayores.</t>
  </si>
  <si>
    <t>Número o jornadas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</si>
  <si>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</si>
  <si>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</si>
  <si>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Número de familias de niños, niñas y adolescentes con discapacidad atendida y orientada para atención integral.</t>
  </si>
  <si>
    <t>0
Fuente: Secretaría de Participación y Desarrollo Social- Oficina de niñez, infancia y adolescencia 2019</t>
  </si>
  <si>
    <t>200 familias de niños, niñas y adolescentes con discapacidad atendida y orientada para atención integral.</t>
  </si>
  <si>
    <t>Servicio de acompañamiento, social y asesoría legal a familias para la gestión de la atención a sus problemáticas funcionando.</t>
  </si>
  <si>
    <t>Creación de Un (1) servicio de asesoría legal a familias para la gestión de la atención a sus problemáticas funcionando.</t>
  </si>
  <si>
    <t>Jóvenes que participan de los espacios de representación ciudadana y grupos juveniles.</t>
  </si>
  <si>
    <t>3277
Fuente: SPDS, 31 de Diciembre de 2019.</t>
  </si>
  <si>
    <t>9.000 Jóvenes que participan de los espacios de representación ciudadana y grupos juveniles.</t>
  </si>
  <si>
    <t>Jóvenes participando de actividades de formación sociopolítica.</t>
  </si>
  <si>
    <t>10.000 jóvenes participan de actividades de formación sociopolítica.</t>
  </si>
  <si>
    <t>Jóvenes que participan en espacios de representación juvenil y ciudadana y procesos formativos de prevención de riesgos sociales.</t>
  </si>
  <si>
    <t>5700
Fuente: SPDS, 31 de Diciembre de 2019.</t>
  </si>
  <si>
    <t xml:space="preserve">10.000 los jóvenes que participan en espacios de participación juvenil (Concejo de Juventud, Plataforma, Asamblea) y ciudadana </t>
  </si>
  <si>
    <t>Jóvenes participando en espacios culturales, deportivos y de acciones de cultura de paz.</t>
  </si>
  <si>
    <t>14729
Fuente: SPDS, 31 de Diciembre de 2019.</t>
  </si>
  <si>
    <t xml:space="preserve">20.000 los jóvenes que participan en espacios culturales, deportivos y acciones de cultura de paz. </t>
  </si>
  <si>
    <t>Documento de Política Pública formulado y aprobado.</t>
  </si>
  <si>
    <t xml:space="preserve">Formular e implementar 1 política pública de Juventud </t>
  </si>
  <si>
    <t>No. De personas mayores atendidas en Centros de Vida y Grupos Organizados</t>
  </si>
  <si>
    <t>8.400 personas mayores atendidas en Centros de Vida y Grupos Organizados
Fuente: Secretaría de Participación y Desarrollo Social</t>
  </si>
  <si>
    <t>9.000 personas mayores atendidas en Centros de Vida y Grupos Organizados</t>
  </si>
  <si>
    <t>No. de CDV adecuados</t>
  </si>
  <si>
    <t>Número o CDV</t>
  </si>
  <si>
    <t>30
Fuente: Secretaría de Participación y Desarrollo Social</t>
  </si>
  <si>
    <t xml:space="preserve">Adecuar 15 nuevos CDV del Distrito. (fortalecer la infraestructura de los CDV) </t>
  </si>
  <si>
    <t>No. De CDV reconstruidos</t>
  </si>
  <si>
    <t>Reconstruir 5 CDV del Distrito. (reparación de CDV en estado crítico)</t>
  </si>
  <si>
    <t>No. De familiares y/o cuidadores formados en derechos, autocuidado y hábitos de vida saludable.</t>
  </si>
  <si>
    <t>Número o familiares y cuidadores</t>
  </si>
  <si>
    <t>6.272 familiares y/o cuidadores formados en derechos, autocuidado y hábitos de vida saludable.
Fuente: Secretaría de Participación y Desarrollo Social</t>
  </si>
  <si>
    <t>10.000 familiares y/o cuidadores nuevas formados en derechos, autocuidado y hábitos de vida saludable.</t>
  </si>
  <si>
    <t>No. De personas con Discapacidad con atención intersectorial en Asistencia y Acompañamiento integral, sus familias y/o sus cuidadores en el trascurrir del ciclo vital humano</t>
  </si>
  <si>
    <t>4.320.
Fuente de Datos: Secretaria de Planeación, Plan de acción, corte 31de diciembre 2019</t>
  </si>
  <si>
    <t>7.120 PcD registradas en el RCLPD en atención intersectorial en el desarrollo y protección social integral.</t>
  </si>
  <si>
    <t>No de Ajustes Razonables Impulsados en dimensiones institucionales, sociales y económicas.</t>
  </si>
  <si>
    <t>Impulsar 3 modificaciones y adaptaciones necesarias y adecuadas, que no impongan carga desproporcionada o indebida, en las dimensiones institucionales, sociales y económicas.</t>
  </si>
  <si>
    <t>Número pactos (alianzas) implementados por la inclusión social y productiva de las Personas con discapacidad.</t>
  </si>
  <si>
    <t>Número o pactos</t>
  </si>
  <si>
    <t>Implementar 20 pactos (alianzas) por la inclusión social y productiva de las personas con discapacidad de acuerdo con lineamientos técnicos y metodológicos en las dimensiones sociales, institucionales y económicas.</t>
  </si>
  <si>
    <t>Números de organizaciones de personas con discapacidad consolidadas en la libre asociación y acorde a la reglamentación normativa.</t>
  </si>
  <si>
    <t>4
Fuente de Datos: Secretaria de Planeación, Plan de acción, corte 31 de Diciembre 2019</t>
  </si>
  <si>
    <t>Consolidar 20 organizaciones de personas con discapacidad en el marco de la libre asociación, la representatividad y reglamentación normativa.</t>
  </si>
  <si>
    <t>Número de comités Territoriales de Discapacidad e Inclusión Social empoderados y participativos.</t>
  </si>
  <si>
    <t>Número o comités</t>
  </si>
  <si>
    <t>Establecer la asistencia técnica permanente a los 4 comités Territoriales de Discapacidad e Inclusión Social dentro del marco normativo Distrital y nacional.</t>
  </si>
  <si>
    <t>Número de planes de Fortalecimiento técnico y metodológico al documento base de la Política pública focalizada integradora de discapacidad e inclusión social.</t>
  </si>
  <si>
    <t>Número o planes</t>
  </si>
  <si>
    <t>Desarrollar 1 plan de Fortalecimiento técnico y metodológico al documento base de la Política Pública focalizada integradora de discapacidad e inclusión social</t>
  </si>
  <si>
    <t>Política pública de  discapacidad e inclusión social reformulada e implementada</t>
  </si>
  <si>
    <t>1
Fuente: Secretaría de Participación y Desarrollo Social</t>
  </si>
  <si>
    <t>Reformulación e Implementación de la política pública discapacidad e inclusión social.</t>
  </si>
  <si>
    <t>Proceso de Caracterización de población de Habitantes de Calle en el  Distrito de Cartagena</t>
  </si>
  <si>
    <t>Realizar 1 proceso de caracterización de la población de Habitante de Calle.</t>
  </si>
  <si>
    <t>Número de Hogares de Paso Habitantes de Calle en el  Distrito de Cartagena</t>
  </si>
  <si>
    <t>Número u hogares de paso</t>
  </si>
  <si>
    <t>1 Hogares de paso
Fuente: Secretaría de Participación y  Desarrollo Social. 2019</t>
  </si>
  <si>
    <t>Aumentar a 4 Hogares de Paso.</t>
  </si>
  <si>
    <t>Número de habitantes de calle beneficiados con Programas de Responsabilidad Social del Sector Privado.</t>
  </si>
  <si>
    <t>Número o habitantes de calle</t>
  </si>
  <si>
    <t>25 habitantes de calle beneficiados con Programas de Responsabilidad Social del Sector Privado</t>
  </si>
  <si>
    <t>Número de habitantes de calle beneficiados con Programas de educación para el trabajo.</t>
  </si>
  <si>
    <t>170 habitantes de calle beneficiados con Programas de educación para el trabajo</t>
  </si>
  <si>
    <t>Organizaciones legalmente constituidas por habitantes de calle de acuerdo a su interés.</t>
  </si>
  <si>
    <t>Números u organizaciones</t>
  </si>
  <si>
    <t>3 Organizaciones legalmente constituidas por habitantes de calle de acuerdo a su interés</t>
  </si>
  <si>
    <t>Número De Acciones Afirmativas para el Reconocimiento de Derechos.</t>
  </si>
  <si>
    <t>Número o acciones afirmativas</t>
  </si>
  <si>
    <t>6 
Fuente: Secretaría de Participación y Desarrollo Social. 2019</t>
  </si>
  <si>
    <t>15 Acciones Afirmativas para el Reconocimiento de Derechos.</t>
  </si>
  <si>
    <t>Observatorio en Diversidad Sexual e Identidades de Género Distrital creado</t>
  </si>
  <si>
    <t>Unidad u observatorio</t>
  </si>
  <si>
    <t>Crear 1 Observatorio en Diversidad Sexual e Identidades de Género Distrital</t>
  </si>
  <si>
    <t>Política Pública de Diversidad Sexual e Identidades de Género Distrital formulada</t>
  </si>
  <si>
    <t>Formular 1 Política Pública de Diversidad Sexual e Identidades de Género Distrital</t>
  </si>
  <si>
    <t>Número de animales callejeros esterilizados.</t>
  </si>
  <si>
    <t>2350 
Fuente umata 2019</t>
  </si>
  <si>
    <t>Esterilización de 7000 animales callejeros</t>
  </si>
  <si>
    <t xml:space="preserve">Número de  alberges transitorios implementados  con atención integral. </t>
  </si>
  <si>
    <t xml:space="preserve">Implementar 2 alberges transitorios con atención integral. </t>
  </si>
  <si>
    <t>Grupo especial para la lucha contra  el  maltrato animal.</t>
  </si>
  <si>
    <t>Establecer 1 grupo especial para la lucha de maltrato animal.</t>
  </si>
  <si>
    <t>Política Pública   de Protección y bienestar animal formulada.</t>
  </si>
  <si>
    <t xml:space="preserve">Documento de avance en el proceso de construccion de la  politica </t>
  </si>
  <si>
    <t xml:space="preserve">Formular y presentar  una (1) Política Pública de Protección y bienestar animal. </t>
  </si>
  <si>
    <t>Regulación territorial  con base en la nueva normatividad nacional para los caninos potencialmente peligrosos.</t>
  </si>
  <si>
    <t>Presentar ante el concejo Distrital un (1) proyecto de acuerdo que permita actualizar la regulación territorial  con base en la nueva normatividad nacional para los caninos potencialmente peligrosos.</t>
  </si>
  <si>
    <t xml:space="preserve">No. De Emprendimientos rurales, agropecuarios, pesqueros o piscícolas acompañados desde lo social, productivo fomentados o fortalecidos y articulados con el mercado local. </t>
  </si>
  <si>
    <t>Número o emprendimiento</t>
  </si>
  <si>
    <t xml:space="preserve">Fortalecer, acompañar y articular con el mercado local 8 emprendimientos rurales, agropecuarios, pesqueros o piscícolas </t>
  </si>
  <si>
    <t>No de Productores atendidos con servicio de extensión agropecuaria</t>
  </si>
  <si>
    <t>Número o productores</t>
  </si>
  <si>
    <t>2200
Fuente: Umata 2019</t>
  </si>
  <si>
    <t>Atender 2.500 productores con servicio de extensión agropecuaria.</t>
  </si>
  <si>
    <t>No de Mujeres productoras atendidas con servicio de extensión agropecuaria</t>
  </si>
  <si>
    <t>500 Mujeres productoras atendidas con servicio de extensión agropecuaria</t>
  </si>
  <si>
    <t xml:space="preserve"> No de organizaciones pesqueras pertenecientes a grupos étnicos con dotación de materiales</t>
  </si>
  <si>
    <t>15 organizaciones de pescadores pertenecientes a grupos étnicos dotadas de materiales.</t>
  </si>
  <si>
    <t>No de Mujeres indígenas fortalecidas en la producción propia</t>
  </si>
  <si>
    <t>48 mujeres indígenas fortalecidas en la producción propia</t>
  </si>
  <si>
    <t>ATENCIÓN Y ADOPCIÓN DE ANIMALES QUE SON PARTE DEL PROCESO DE SUSTITUCIÓN DE VTA. RECEPCIÓN DE EQUINOS</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</si>
  <si>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</si>
  <si>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</si>
  <si>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Desarrollar procesos de generación de ingresos en la población de mujeres, a partir del fortalecimiento empresarial y la gestión de la empleabilidad en el marco de la estrategia "Centros para el Emprendimiento y la Gestión de la Empleabilidad".</t>
  </si>
  <si>
    <t>Desarrollar procesos de generación de ingresos sostenibles en jóvenes a partir del fortalecimiento empresarial y la gestión de la empleabilidad en el marco de la estrategia Centros para el Emprendimiento y la Gestión de la Empleabilidad en Cartagena.</t>
  </si>
  <si>
    <t>Fortalecer los niveles de gestión de las organizaciones comunales para incidir en el desarrollo integral de sus comunidades.</t>
  </si>
  <si>
    <t>Fortalecer la Capacidad Administrativa, Operativa y Tecnológica de las Organizaciones Comunales del Distrito de Cartagena de Indias, en el Manejo de la Información y Articulación con la Oferta Institucional.</t>
  </si>
  <si>
    <t>Fortalecer la Incidencia de los Ciudadanos en los Procesos de Participación para la Construcción de lo Público.</t>
  </si>
  <si>
    <t>Incrementar los niveles de participación de las mujeres en los espacios de poder y toma de decisión.</t>
  </si>
  <si>
    <t>Reformular y actualizar la Política Pública de Mujer.</t>
  </si>
  <si>
    <t>Crear una instancia rectora de la política pública para las mujeres en Cartagena.</t>
  </si>
  <si>
    <t>Disminuir los altos índices de violencia de pareja y violencia sexual en las mujeres del Distrito de Cartagena.</t>
  </si>
  <si>
    <t>Incluir a las mujeres víctimas del conflicto armando en acciones de prevención para el goce efectivo de sus derechos.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</si>
  <si>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</si>
  <si>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</si>
  <si>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</si>
  <si>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</si>
  <si>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Aumentar la participación de la población juvenil en espacios e instancias de participación, representación e incidencia juvenil y ciudadana en el Distrito de Cartagena de Indias.</t>
  </si>
  <si>
    <t>Formular e implementar la Política Pública de Juventud en el Distrito de Cartagena de Indias</t>
  </si>
  <si>
    <t>Reducir los altos niveles de vulnerabilidad en la población mayor del Distrito de Cartagena.</t>
  </si>
  <si>
    <t>Asistencia EN LA GESTIÓN SOCIAL INTEGRAL Y ARTICULADORA POR LA PROTECCION DE LAS PERSONAS CON DISCAPACIDAD Y/O SU FAMILIA O CUIDADOR. Cartagena de Indias</t>
  </si>
  <si>
    <t>Garantizar la asistencia y acompañamiento integral a las PcD, sus familias y/o cuidadores en las dimensiones corporales, individuales</t>
  </si>
  <si>
    <t>Contribución PACTO O ALIANZA POR LA INCLUSION SOCIAL Y PRODUCTIVA DE LAS PERSONAS CON DISCAPACIDAD EN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</si>
  <si>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</si>
  <si>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Aumentar asistencia técnica y apoyo logístico para desarrollar el potencial productivo de las personas con Discapacidad, familia y/o cuidador.</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</si>
  <si>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</si>
  <si>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Desarrollo LOCAL INCLUSIVO DE LAS PERSONAS CON DISCAPACIDAD: RECONOCIMIENTO DE CAPACIDADES, DIFERENCIAS Y DIVERSIDAD EN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</si>
  <si>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</si>
  <si>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Generar empoderamiento social, organizativo y de proceso de renovación en el marco de la representatividad, legalidad y legitimidad de las organizaciones de y para personas con discapacidad.</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</si>
  <si>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</si>
  <si>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Generar acciones de inclusión social que contribuyan al desarrollo humano de los habitantes de calle, mediante un enfoque de derechos y de corresponsabilidad que facilite el acceso a servicios sociales y el desarrollo de sus potencialidades.</t>
  </si>
  <si>
    <t>Desarrollar acciones de sensibilización ciudadana frente a la problemática de la población habitante de calle.</t>
  </si>
  <si>
    <t>Apoyo A LA FORMACIÓN PARA EL TRABAJO, GENERACIÓN DE INGRESOS Y RESPONSABILIDAD SOCIAL EMPRESARIAL A PERSONAS HABITANTES DE CALLE EN Cartagena de Indias</t>
  </si>
  <si>
    <t>Realizar vinculación a 25 habitantes de calle en procesos de responsabilidad social, mediante jornadas de atención, procesos formativos, asistencias y entrega de ayudas</t>
  </si>
  <si>
    <t>Capacitar, orientar y brindar formación en artes y oficios a 170 habitantes de calle, a partir de la estrategia "Centros para el emprendimiento y la gestión de la empleabilidad".</t>
  </si>
  <si>
    <t>Brindar orientación, acompañamiento y asistencia técnica para la constitución legal de tres (3) organizaciones conformadas por habitantes de calle.</t>
  </si>
  <si>
    <t>Disminuir exclusión y discriminación en las personas LGTBI en el Distrito de Cartagena.</t>
  </si>
  <si>
    <t>Formular la política pública LGTBIQ del Distrito de Cartagena</t>
  </si>
  <si>
    <t>Esterilización de 1800 animales entre caninos y felinos en el Distrito de Cartagena</t>
  </si>
  <si>
    <t>Dotar con materiales a 15 asociaciones de pescadores pertenecientes a grupos étnicos
afro, ubicados en el Distrito de Cartagena durante el cuatrienio 2020- 2023.</t>
  </si>
  <si>
    <t>Mejorar la calidad de vida de las comunidades indígenas, mediante la producción,
comercialización y promoción de sus productos artesanales, comestibles, y agropecuarios, etc.
de acuerdo a el enfoque diferencial indígena, teniendo en cuenta la seguridad alimentaria y
garantías de participación e inclusión al mercado</t>
  </si>
  <si>
    <t>Entregar en adopción 274 animales recuperados que son utilizados como vehículos de
tracción animal en el Distrito de Cartagena Indias</t>
  </si>
  <si>
    <t xml:space="preserve"> </t>
  </si>
  <si>
    <t>Porcentaje</t>
  </si>
  <si>
    <t>ACTIVIDADES DE PROYECTO DE INVERSION VIABILIZADAS EN SUIFP
( HITOS )</t>
  </si>
  <si>
    <t>Realizar jornadas de socialización “Ruta Comunitaria para la Inclusión Productiva”, en las diferentes localidades de la ciudad de Cartagena.</t>
  </si>
  <si>
    <t>Desarrollar la iniciativa de promoción comercial “Semanas por la productividad en Cartagena”.</t>
  </si>
  <si>
    <t>Generar participación, de por lo menos 100 unidades productivas a los diferentes espacios propuestos.</t>
  </si>
  <si>
    <t>Aplicar registro empresarial a los participantes de la ruta.</t>
  </si>
  <si>
    <t>Desarrollar componentes de orientación, capacitación y asesorías empresariales a los participantes.Etapa: operación.</t>
  </si>
  <si>
    <t>Elaboración y sustentación de los planes de negocio de los participantes.</t>
  </si>
  <si>
    <t>Implementar unidades productivas de participantes aprobados.</t>
  </si>
  <si>
    <t>Acompañamiento empresarial y asesorías específicas.Etapa: operación</t>
  </si>
  <si>
    <t>Aplicar registro laboral a los participantes de la ruta. (Logistica para FERIA LABORAL)</t>
  </si>
  <si>
    <t>Vincular a 800 unidades productivas a espacios de promoción, comercialización y acceso de nuevos mercados.</t>
  </si>
  <si>
    <t>ICLD</t>
  </si>
  <si>
    <t>MILCIADES OSORIO</t>
  </si>
  <si>
    <t>Participar de la orientación, capacitación y formación pertinente, acorde a las necesidades del mercado laboral en el marco de la estrategia de inclusión productiva, “Centros para el Emprendimiento y la Gestión de la Empleabilidad”.</t>
  </si>
  <si>
    <t>Servicio de transporte</t>
  </si>
  <si>
    <t>Capacitar y asesorar en componentes empresariales a las mujeres emprendedoras.</t>
  </si>
  <si>
    <t>Suministro de capital semilla en maquinaria, equipo e insumos</t>
  </si>
  <si>
    <t>Implementar unidades productivas de jóvenes emprendedores en el marco de la estrategia centros para el emprendimiento y la Gestión de la Empleabilidad en Cartagena de Indias</t>
  </si>
  <si>
    <t>Participar de los espacios de las semanas por la productividad en Cartagena y otros espacios de promoción comercial en el marco de la estrategia de inclusión productiva, Centros para el Emprendimiento y la Gestión de la Empleabilidad en Cartagena de Indias</t>
  </si>
  <si>
    <t>Participar de la orientación, capacitación y formación pertinente, acorde a las necesidades del mercado laboral en el marco de la estrategia de inclusión productiva, Centros para el Emprendimiento y la Gestión de la Empleabilidad en Cartagena de Indias</t>
  </si>
  <si>
    <t>Realizar capacitación, inspección, vigilancia y control a Organizaciones Comunales.</t>
  </si>
  <si>
    <t>Realizar capacitaciones a dignatarios y lideres comunales en legislación comunal</t>
  </si>
  <si>
    <t>Realizar talleres de capacitación, asesoría y orientación a dignatarios y líderes comunales en formulación de programas y proyectos empresariales.</t>
  </si>
  <si>
    <t>Apoyo logistico impresos y comunicaciones</t>
  </si>
  <si>
    <t>Garantizar el ejercicio de sus derechos a líderes comunales</t>
  </si>
  <si>
    <t>Dotar a Organizaciones Comunales de equipos informáticos, muebles y enseres.</t>
  </si>
  <si>
    <t>Adecuacion fisica de los tres centros de innovacion comunal</t>
  </si>
  <si>
    <t>Logistica para eventos</t>
  </si>
  <si>
    <t>Desarrollar espacios de promoción en la incidencia y participación de los ciudadanos en los procesos de construcción de lo público y ciudadanía activa</t>
  </si>
  <si>
    <t>Realizar la contratación del recurso humano</t>
  </si>
  <si>
    <t>Promoción de la participación de comunales en encuentro nacional</t>
  </si>
  <si>
    <t>GLEDIS SALCEDO</t>
  </si>
  <si>
    <t>LILIBETH MARIN</t>
  </si>
  <si>
    <t>EDWIN PUELLO</t>
  </si>
  <si>
    <t>Servicios profesionales de apoyo al Proyecto</t>
  </si>
  <si>
    <t>Realizar (4) cuatro acciones de prevención en cumplimiento al Comité de seguimiento a la implementación de la ley 1257 de 2008 - decreto 0652 de 2019, en el marco del mecanismo articulador para la atención integral a las VBG</t>
  </si>
  <si>
    <t>Conmemoración de fechas especiales</t>
  </si>
  <si>
    <t>Realizar tres (3) conmemoraciones al día mundial contra el delito de la trata de personas.</t>
  </si>
  <si>
    <t>Desarrollar un (1) plan de formación sobre el delito de la trata de personas que incluya tres (3) acciones de fortalecimiento a la ruta de protección y atención del Comité</t>
  </si>
  <si>
    <t>Contratar el Hogar de Acogida para atender a mujeres víctimas de violencia de pareja y violencia sexual con hijos e hijas menores de edad</t>
  </si>
  <si>
    <t>Dotacion muebles y enseres casa de la mujer</t>
  </si>
  <si>
    <t>Socialización de la metodología para la construcción del plan de acción de la resolución 1325 del 2000</t>
  </si>
  <si>
    <t>Diseño del plan de acción de la resolución 1325 del 2000</t>
  </si>
  <si>
    <t>Consultoría y logística para la socialización de metodología para la ejecución del plan de acción de la resolución 1325</t>
  </si>
  <si>
    <t>Diseño y ejecución del plan de formación</t>
  </si>
  <si>
    <t>Diseña e implementar un instrumento para  la evaluación de percepción ciudadana</t>
  </si>
  <si>
    <t>Desarrollo de Procesos formativos dirigidos a padres, madres, cuidadores de niños y niñas de 0 a 5 años en acciones que promueva la crianza amorosa y el desarrollo de entornos protectores</t>
  </si>
  <si>
    <t>Suministro de refrigerios y/o almuerzos para procesos formativos, lúdicos y culturales</t>
  </si>
  <si>
    <t>Dotacion a ludotecas de equipos, juegos, juguetes y materiales para el desarrollo de actividades ludicas virtuales y/o presenciales</t>
  </si>
  <si>
    <t>Adquisicion de servicios de internet y acceso a plataformas virtuales</t>
  </si>
  <si>
    <t>NN de primera infancia con necesidades de atención nutricional Identificados y apoyados</t>
  </si>
  <si>
    <t>Servicios de Transporte</t>
  </si>
  <si>
    <t>MILADY NIÑO OROZCO</t>
  </si>
  <si>
    <t>Habilitar 700 cupos para la atención de niñas, niños y adolescentes con derechos amenazados, Inobservados y/o vulnerados atendidos de forma transitoria e inmediata a través de Hogar de Paso.</t>
  </si>
  <si>
    <t>Habilitar 800 cupos para la atención especializada de niños, niñas y adolescentes con derechos amenazados, inobservados y/o vulnerados (en situación de explotación laboral y/o víctimas de violencia sexual u otro tipo de violencia).</t>
  </si>
  <si>
    <t>Vincular a 23.000 niños, niñas y adolescentes en situación de alto riesgo social mediante acciones de prevención que favorezcan el desarrollo de factores autoprotectores y mitiguen la discriminación y la violencia de género.</t>
  </si>
  <si>
    <t>Caracterizacion de trabajo infantil</t>
  </si>
  <si>
    <t>Fortalecimientos de las ludotecas como espacios de encuentro para el desarrollo del derecho al juego de nna</t>
  </si>
  <si>
    <t>Actividades de fortalecimientos del CIA y promoción de la participación infantil</t>
  </si>
  <si>
    <t>Desarrollo de actividades formativas dirigidas a padres, madres, cuidadores, servidores públicos, líderes comunitarios para la prevención de riesgos sociales que afectan a niños, niñas y adolescentes</t>
  </si>
  <si>
    <t>Realización de jornadas lúdicas con participación de adultos mayores</t>
  </si>
  <si>
    <t>Asistencia y acompañamiento para el fortalecimiento de la participación juvenil en los espacios de representación ciudadanay grupos juveniles.</t>
  </si>
  <si>
    <t>MARISOL JIMENEZ</t>
  </si>
  <si>
    <t>ICLD - ESTAMPILLA AÑOS DORADOS</t>
  </si>
  <si>
    <t>RENDIMIENTOS FINANCIEROS  ESTAMPILLA AÑOS DORADOS</t>
  </si>
  <si>
    <t>Suministrar los apoyos básicos alimentarios nutricionales</t>
  </si>
  <si>
    <t>Suministrar  productos de apoyo en el marco de la habilitación	/ Rehabilitación Funcional en concordancia al plan de respuesta territorial</t>
  </si>
  <si>
    <t>Realizar  la oferta institucional, focalización, localización de PcD y sensibilización en temas de Discapacidad</t>
  </si>
  <si>
    <t>Identificar la necesidad o solicitud para la prestación de servicios de asesoría, asistencia y/o capacitaciones en las acciones institucionales y misional en concordancia a la definición de propuestas con ajustes razonables</t>
  </si>
  <si>
    <t>Ejecutar las actividades de asesoría, asistencia y/o capacitación de acuerdo con lo programado</t>
  </si>
  <si>
    <t>Conmemorar el dia Nacional de las personas con discapacidad (Decreto 2381/93)</t>
  </si>
  <si>
    <t>GRUPO DE FORMACION CIUDADANA Y GESTION COMUNITARIA</t>
  </si>
  <si>
    <t>GRUPO DE ASUNTOS PARA LA MUJER</t>
  </si>
  <si>
    <t>GRUPO DE PROYECTOS PRODUCTIVOS Y GENERACION DE EMPLEO</t>
  </si>
  <si>
    <t>GRUPO PROMOCION DE ORGANIZACIÓN SOCIALES - ADULTO MAYOR</t>
  </si>
  <si>
    <t>GRUPO DE  FAMILIA, INFANCIA  Y JUVENTUD</t>
  </si>
  <si>
    <t>GRUPO PROMOCION DE ORGANIZACIÓN SOCIALES -  DISCAPACIDAD</t>
  </si>
  <si>
    <t>Implementar la Sala Situacional en Discapacidad e Inclusión</t>
  </si>
  <si>
    <t>Construir documento técnico Estratégico de alianza (pacto) para la articulación y transversalización de la oferta de bienes y servicios diferencial dirigidos a la población con discapacidad.</t>
  </si>
  <si>
    <t>Asistir y acompañar en la generación de opciones productivas y de ingreso para el trabajo en concordancia al plan de respuesta territorial</t>
  </si>
  <si>
    <t>Asegurar de manera participativa y flexible la estrategia "Apalancamiento en la generación de Ingreso y Empleo de las Personas con Discapacidad en edad laboral</t>
  </si>
  <si>
    <t xml:space="preserve">Implementar procesos de desarrollo para la 	creación y fortalecimiento del liderazgo organizacional de las PcD dentro de las capacidades y generación de oportunidades  </t>
  </si>
  <si>
    <t>Suministrar apoyo logistico para feria empresarial de organizaciones de/para personas con discapacidad, familia y/o cuidadores.</t>
  </si>
  <si>
    <t>Realizar asistencia profesional, técnica y logística para el fortalecimiento del Sistema de Discapacidad e Inclusión Social en el marco del acuerdo 009 de 2019</t>
  </si>
  <si>
    <t>Contratación de servicios de talento humano interdisciplinario</t>
  </si>
  <si>
    <t>JOSEFA VALENZUELA</t>
  </si>
  <si>
    <t>GRUPO PROMOCION DE ORGANIZACIÓN SOCIALES -  HABITANTES DE CALLE</t>
  </si>
  <si>
    <t>Vincular laboralmente alos habitantes de calle participantes en el marco del modelo de empleo productivo propuesto en la estrategia de inclusión productiva Centros de Emprendimiento y Gestión de la Empleabilidad</t>
  </si>
  <si>
    <t>Participar en el laboratorio empresarial laboral y juvenil en el marco de la estrategia de inclusión productiva, Centros para el Emprendimiento y la Gestión de la Empleabilidad.</t>
  </si>
  <si>
    <t>Capacitación, orientación y formación de habitantes de calle en artes y oficios, en el marco de la estrategia Centros para el Emprendimiento y la Gestión de la Empleabilidad en Cartagena.</t>
  </si>
  <si>
    <t>Participar en los espacios de promoción comercial en el marco de la estrategia de inclusión productiva Centros para el Emprendimiento y la Gestión de la Empleabilidad</t>
  </si>
  <si>
    <t>Capacitación, asesoría en componentes empresariales y acompañamiento para los trámites y etapas de constitución legal.</t>
  </si>
  <si>
    <t>Elaboracion y sustentación de los planes de negocio</t>
  </si>
  <si>
    <t>Servicio de consultoría y/o logística para el funcionamiento del observatorio.</t>
  </si>
  <si>
    <t>Desarrollar jornadas de sensibilización para el respeto y el reconocimiento de los derechos de las personas LGTBIQ del Distrito de Cartagena</t>
  </si>
  <si>
    <t>Desarrollar un plan de formación a funcionarios y funcionarias sobre losderechos de la población LGTBIQ</t>
  </si>
  <si>
    <t>Diagnostico (Análisis de la situación de la poblacion LGTB).</t>
  </si>
  <si>
    <t>Implementación Etapa de Agenda Pública-Esquema de participación ciudadana</t>
  </si>
  <si>
    <t xml:space="preserve"> Esterilización de animales en condición de calle</t>
  </si>
  <si>
    <t>Campañas para identificación y censo de población animal para esterilizaciones</t>
  </si>
  <si>
    <t>Albergue y atención integral a animales en condición de calle</t>
  </si>
  <si>
    <t>BLANCA NOHEMI FLORIAN</t>
  </si>
  <si>
    <t xml:space="preserve">UNIDAD MUNICIPAL DE ASISTENCIA TECNICA AGROPECUARIA - UMATA </t>
  </si>
  <si>
    <t>Implementar la agenda Pública e iniciar la Formulación de Política Pública de protección y bienestar animal.</t>
  </si>
  <si>
    <t>Proyecto de actualización de la realización de tenencia responsable de caninos de razas especiales o de razas potencialmente peligrosas</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</si>
  <si>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</si>
  <si>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Implementar y articular con el mercado local emprendimientos rurales, agropecuarios, pesqueros o piscícolas para generación de ingresos económicos de pequeños productores agropecuarios</t>
  </si>
  <si>
    <t>Formular plan de negocio viable en términos sociales, técnicos, ambientales y comerciales, para elegir oportunidades de emprendimiento.</t>
  </si>
  <si>
    <t>Métodos demostrativos agropecuarios.</t>
  </si>
  <si>
    <t>Planes finca a pequeños productores agropecuarios.</t>
  </si>
  <si>
    <t>Técnicas de producción agropecuarias en parcelas instaladas.</t>
  </si>
  <si>
    <t>Visitas de extensión agropecuaria a pequeños productores.</t>
  </si>
  <si>
    <t>Espacios agro empresariales para pequeños productores agropecuarios.</t>
  </si>
  <si>
    <t>Secciones teóricos prácticos.</t>
  </si>
  <si>
    <t>Visitas de extensión agropecuaria a pequeños productores con metodología de enfoque género</t>
  </si>
  <si>
    <t>Pescadores pertenecientes a grupos étnicos capacitados en pesca artesanal responsable.</t>
  </si>
  <si>
    <t>Adquisición y entrega de materiales para pesca artesanal.</t>
  </si>
  <si>
    <t>Asistencia técnica a mujeres rurales para identificar debilidades en producción propias.</t>
  </si>
  <si>
    <t>Adquisición de materiales de acuerdo con el diagnóstico de los técnicos de la UMATA de acuerdo a usos y costumbres</t>
  </si>
  <si>
    <t>Talleres de asistencia técnica agropecuaria dirigida a las mujeres indígenas beneficiarias para la producción y comercialización de sus productos.</t>
  </si>
  <si>
    <t>Recibir equinos utilizados como VTA sustituidos por el DATT</t>
  </si>
  <si>
    <t>Albergue temporal para recuperación de equinos sustituidos por el DATT</t>
  </si>
  <si>
    <t>Valoración médico veterinaria y aplicación de tratamientos a los equinos utilizados como VTA</t>
  </si>
  <si>
    <t xml:space="preserve">Entregar en adopción y realizar seguimiento a los equinos utilizados como VTA sustituidos por el DATT </t>
  </si>
  <si>
    <t>X</t>
  </si>
  <si>
    <t>No programada</t>
  </si>
  <si>
    <t>NO PROGRAMADA</t>
  </si>
  <si>
    <t>Peso</t>
  </si>
  <si>
    <t>10°</t>
  </si>
  <si>
    <t>Posición</t>
  </si>
  <si>
    <t>RECURSOS PROPIOS</t>
  </si>
  <si>
    <t>2.3.4103.1500.2020130010103</t>
  </si>
  <si>
    <t>2.3.4103.1500.2020130010102</t>
  </si>
  <si>
    <t>2.3.4103.1500.2020130010101</t>
  </si>
  <si>
    <t>2.3.4502.1000.2021130010221</t>
  </si>
  <si>
    <t>2.3.4502.1000.2021130010219</t>
  </si>
  <si>
    <t>2.3.4502.1000.2021130010220</t>
  </si>
  <si>
    <t>2.3.4502.1000.2021130010213</t>
  </si>
  <si>
    <t>2.3.4502.1000.2021130010214</t>
  </si>
  <si>
    <t>2.3.4502.1000.2021130010233</t>
  </si>
  <si>
    <t>2.3.4501.1000.2021130010229</t>
  </si>
  <si>
    <t>2.3.4502.1000.2021130010228</t>
  </si>
  <si>
    <t>2.3.4502.1000.2021130010222</t>
  </si>
  <si>
    <t>2.3.4102.1500.2020130010119</t>
  </si>
  <si>
    <t>2.3.4102.1500.2020130010112</t>
  </si>
  <si>
    <t>2.3.4102.1500.2020130010120</t>
  </si>
  <si>
    <t>2.3.4102.1500.2020130010110</t>
  </si>
  <si>
    <t>2.3.4102.1500.2020130010170</t>
  </si>
  <si>
    <t>2.3.4199.1500.2020130010168</t>
  </si>
  <si>
    <t>2.3.4104.1500.2020130010319</t>
  </si>
  <si>
    <t>2.3.4103.1500.2020130010133</t>
  </si>
  <si>
    <t>2.3.4104.1500.2021130010209</t>
  </si>
  <si>
    <t>2.3.4502.1000.2021130010211</t>
  </si>
  <si>
    <t>2.3.4502.1000.2021130010210</t>
  </si>
  <si>
    <t>2.3.4104.1500.2021130010188</t>
  </si>
  <si>
    <t>2.3.4103.1500.2020130010321</t>
  </si>
  <si>
    <t>2.3.4502.1000.2021130010234</t>
  </si>
  <si>
    <t>2.3.4502.1000.2021130010235</t>
  </si>
  <si>
    <t>2.3.4501.1000.2021130010182</t>
  </si>
  <si>
    <t>2.3.4501.1000.2021130010225</t>
  </si>
  <si>
    <t>DENOMINACION DEL PRODUCTO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</si>
  <si>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</si>
  <si>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</si>
  <si>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</si>
  <si>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</si>
  <si>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</si>
  <si>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</si>
  <si>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</si>
  <si>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</si>
  <si>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</si>
  <si>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</si>
  <si>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</si>
  <si>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</si>
  <si>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</si>
  <si>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</si>
  <si>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</si>
  <si>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</si>
  <si>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</si>
  <si>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INSTRUCTIVO PARA EL DILIGENCIAMIENTO DEL PLAN DE ACCION VIGENCIA 2023</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</si>
  <si>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</si>
  <si>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</si>
  <si>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</si>
  <si>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</si>
  <si>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</si>
  <si>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</si>
  <si>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</si>
  <si>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</si>
  <si>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</si>
  <si>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</si>
  <si>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</si>
  <si>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</si>
  <si>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</si>
  <si>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</si>
  <si>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</si>
  <si>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</si>
  <si>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</si>
  <si>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</si>
  <si>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</si>
  <si>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</si>
  <si>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</si>
  <si>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</si>
  <si>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</si>
  <si>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</si>
  <si>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</si>
  <si>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</si>
  <si>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</si>
  <si>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</si>
  <si>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</si>
  <si>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</si>
  <si>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</si>
  <si>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</si>
  <si>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</si>
  <si>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</si>
  <si>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</si>
  <si>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</si>
  <si>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</si>
  <si>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</si>
  <si>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</si>
  <si>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</si>
  <si>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</si>
  <si>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</si>
  <si>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</si>
  <si>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</si>
  <si>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</si>
  <si>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</si>
  <si>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</si>
  <si>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</si>
  <si>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</si>
  <si>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</si>
  <si>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</si>
  <si>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</si>
  <si>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</si>
  <si>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</si>
  <si>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</si>
  <si>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</si>
  <si>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</si>
  <si>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</si>
  <si>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</si>
  <si>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</si>
  <si>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</si>
  <si>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</si>
  <si>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</si>
  <si>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</si>
  <si>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</si>
  <si>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</si>
  <si>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No. De Plataforma de inclusión productiva Distrital en funcionamiento </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</si>
  <si>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</si>
  <si>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</si>
  <si>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</si>
  <si>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</si>
  <si>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</si>
  <si>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</si>
  <si>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</si>
  <si>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</si>
  <si>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</si>
  <si>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</si>
  <si>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</si>
  <si>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</si>
  <si>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</si>
  <si>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SECRETARÍA DE PARTICIPACIÓN Y DESARROLLO SOCIAL</t>
  </si>
  <si>
    <t>6254
Fuente: SPDS, 31 de Diciembre de 2019.</t>
  </si>
  <si>
    <t>Programa: Centros para el emprendimiento y la gestión de la empleabilidad en Cartagena de Indias</t>
  </si>
  <si>
    <t>2. SERVICIO</t>
  </si>
  <si>
    <t>Objetivo 15. Proteger, restaurar y promover el uso sostenible de ecosistemas terrestres, gestionar sosteniblemente los bosques, combatir la desertificación, detener y revertir la degradación de la tierra y frenar la pérdida de biodiversidad.</t>
  </si>
  <si>
    <t>Objetivo 8. Promover el crecimiento económico sostenido, inclusivo y sostenible, el empleo pleno y productivo y el trabajo decente para todos.
Objetivo 17. Fortalecer los medios de aplicación y revitalizar la alianza global para el desarrollo sostenible.</t>
  </si>
  <si>
    <t>Objetivo 12. Asegurar patrones de consumo y producción sostenibles.</t>
  </si>
  <si>
    <t>Objetivo 16. Promover sociedades pacíficas e inclusivas para el desarrollo sostenible, proveer acceso a la justicia para todos y construir instituciones efectivas, responsables e inclusivas en todos los niveles.</t>
  </si>
  <si>
    <t>2. Hambre cero.
5. Igualdad de género.</t>
  </si>
  <si>
    <t>5. Igualidad de género.</t>
  </si>
  <si>
    <t>5. Igualdad de género.</t>
  </si>
  <si>
    <t>Contratar servicios profesionales y/o de apoyo a la gestión para el fortalecimiento del equipo interdisciplinario para la atención integral a las personas mayores.</t>
  </si>
  <si>
    <t>Suministro de electrodomesticos, menajes de cocina y complementarios para el funcionamiento de los centros de vida y grupos organizados.</t>
  </si>
  <si>
    <t>Eventos de recreación y cultura dirigido a los adultos mayores.</t>
  </si>
  <si>
    <t>Servicios para fortalecimiento de unidades productivas.</t>
  </si>
  <si>
    <t>Fortalecimiento a redes de apoyo a las familias y/o cuidadores de personas mayores.</t>
  </si>
  <si>
    <t>Adecuación para el fortalecimiento de los centros de vida en el Distrito de Cartagena.</t>
  </si>
  <si>
    <t>Arriendos bien inmueble para el funcionamiento de centros de vida.</t>
  </si>
  <si>
    <t>Suministro de alimentos perecederos y no perecederos para garantizar la salud nutricional de los adultos mayores en el Distrito de Cartagena.</t>
  </si>
  <si>
    <t>Capacitación sobre la Ley de Adulto Mayor.</t>
  </si>
  <si>
    <t>Reconstrucción centros de vida CDV en el Distrito de Cartagena.</t>
  </si>
  <si>
    <t>Desarrollar estrategia de atención integral al adulto mayor en estado de abandono, maltrato y situación de calle en el Distrito de Cartagena de Indias</t>
  </si>
  <si>
    <t>Desarrollar Jornadas para la toma de conciencia frente a las VBG MUJERES CARTAGENERAS POR SUS DERECHOS????dirigidas a la ciudadanía Cartagenera.</t>
  </si>
  <si>
    <t>Desarrollar una aplicación web responsive y plataforma de educación virtual, basada en Moodle para las organizaciones comunales del Distrito de Cartagena de Indias.</t>
  </si>
  <si>
    <t>Realizacion de eventos para reconocer y conmemorar el liderazgo comunal en el Distrito</t>
  </si>
  <si>
    <t>Dotar de equipos y herramientas tecnológicas a tres centros de innovación comunal en el Distrito de Cartagena de Indias.</t>
  </si>
  <si>
    <t>Dotar de equipos y herramientas esenciales para grabar videos  a las organizaciones comunales del Distrito de Cartagena de Indias.</t>
  </si>
  <si>
    <t>Desarrollar formaciones o módulos enfocados en las TIC’s a dignatarios de las organizaciones comunales del Distrito de Cartagena de Indias.</t>
  </si>
  <si>
    <t xml:space="preserve">Caracterización de las organizaciones de mujeres en el Distrito de Cartagena. </t>
  </si>
  <si>
    <t>Promover la transformación social de patrones socioculturales que impiden el acceso a las mujeres a la vida política y pública en el Distrito de Cartagena.</t>
  </si>
  <si>
    <t>Arriendos servicio de transporte terrestre de vehiculo automotor en el Distrito, para el apoyo de los programas en beneficio de los adultos mayores.</t>
  </si>
  <si>
    <t>Brindar bienestar a los animales en el Distrito de Cartagena</t>
  </si>
  <si>
    <t>Establecer un grupo especial para la lucha contra el maltrato animal en el Distrito</t>
  </si>
  <si>
    <t>Generar oportunidades de acceso a programas de emprendimiento rural para los campesinos y o pequeños productores del
Distrito para fortalecer la vocación productiva y mejora sus condiciones de vida, así como, aportar alimentos a los habitantes
rurales u urbanos del Distrito de Cartagena de Indias.</t>
  </si>
  <si>
    <t>Prestar el servicio público de extensión agropecuaria a 1.000 pequeños productores y 150 productoras
agropecuarios, para incidir positivamente en la producción de alimentos y seguridad alimentaria del Distrito de
Cartagena de indias, durante el cuatrienio 2022– 2023.</t>
  </si>
  <si>
    <t>ALCALDIA DISTRITAL DE Cartagena DE INDIAS</t>
  </si>
  <si>
    <t xml:space="preserve">Cartagena CONTINGENTE </t>
  </si>
  <si>
    <t>IMPLEMENTACIÓN ESTRATEGIAS DE EMPRENDIMIENTO Y EMPRESARISMO PARA LA INCLUSIÓN PRODUCTIVA Y LA VINCULACIÓN LABORAL EN EL Distrito DE Cartagena:  CENTROS PARA EL EMPRENDIMIENTO Y LA GESTIÓN DE LA EMPLEABILIDAD  Cartagena DE INDIAS</t>
  </si>
  <si>
    <t>FORTALECIMIENTO MUJERES CON AUTONOMÍA ECONÓMICA Cartagena DE INDIAS</t>
  </si>
  <si>
    <t>FORTALECIMIENTO MUJERES CON AUTONOMÍA ECONÓMICA  Cartagena DE INDIAS</t>
  </si>
  <si>
    <t>FORTALECIMIENTO EMPLEO INCLUSIVO PARA LOS JÓVENES. Cartagena DE INDIAS</t>
  </si>
  <si>
    <t>FORTALECIMIENTO EMPLEO INCLUSIVO PARA LOS JÓVENES-0  Cartagena DE INDIAS</t>
  </si>
  <si>
    <t>Cartagena TRANSPARENTE</t>
  </si>
  <si>
    <t>FORTALECIMIENTO DE LA GESTIÓN ADMINISTRATIVA Y LABOR SOCIAL DE LOS ORGANISMOS COMUNALES DEL Distrito DE Cartagena DE INDIAS</t>
  </si>
  <si>
    <t>FORTALECIMIENTO DE LA GESTION ADMINISTRATIVA Y LABOR SOCIAL DE LOS ORGANISMOS COMUNALES DEL Distrito DE Cartagena DE INDIAS</t>
  </si>
  <si>
    <t>FORTALECIMIENTO DE LA CAPACIDAD ADMINISTRATIVA, OPERATIVA Y TECNOLÓGICA DE LAS ORGANIZACIONES COMUNALES DEL Distrito DE Cartagena DE INDIAS</t>
  </si>
  <si>
    <t>FORTALECIMIENTO DE LA INCIDENCIA DE LOS CIUDADANOS EN LOS PROCESOS DE PARTICIPACIÓN PARA LA CONSTRUCCIÓN DE LO PÚBLICO EN EL Distrito DE Cartagena</t>
  </si>
  <si>
    <t>FORTALECIMIENTO DE LA INCIDENCIA DE LOS CIUDADANOS EN LOS PROCESOS DE PARTICIPACIÓN PARA LA CONSTRUCCION DE LO PÚBLICO EN EL Distrito DE Cartagena DE INDIAS</t>
  </si>
  <si>
    <t>EJE TRANSVERSAL: Cartagena CON ATENCION Y GARANTIA DE DERECHOS A POBLACION DIFERENCIAL.</t>
  </si>
  <si>
    <t>ACTUALIZACIÓN LAS MUJERES DECIDIMOS SOBRE EL EJERCICIO DEL PODER Cartagena DE INDIAS</t>
  </si>
  <si>
    <t>ACTUALIZACIÓN Y REFORMULACION DE LA POLÍTICA PÚBLICA DE MUJER Cartagena DE INDIAS</t>
  </si>
  <si>
    <t>ACTUALIZACIÓN Y REFORMULACION DE LA POLÍTICA PUBLICA DE MUJER Cartagena DE INDIAS</t>
  </si>
  <si>
    <t>ACTUALIZACIÓN INSTANCIA RECTORA DE LA POLÍTICA PÚBLICA DE MUJERES Cartagena DE INDIAS</t>
  </si>
  <si>
    <t>FORTALECIMIENTO DE UN ESTILO DE VIDA LIBRE DE VIOLENCIAS PARA LAS MUJERES Cartagena DE INDIAS</t>
  </si>
  <si>
    <t>ACTUALIZACIÓN MUJERES CONSTRUCTORAS DE PAZ. Cartagena DE INDIAS</t>
  </si>
  <si>
    <t>ADECUACIÓN Cartagena LIBRE DE UNA CULTURA MACHISTA Cartagena DE INDIAS Cartagena DE INDIAS</t>
  </si>
  <si>
    <t>COMPROMISO CON LA SALVACIÓN DE  NUESTRA PRIMERA INFANCIA EN EL Distrito DE Cartagena DE INDIAS</t>
  </si>
  <si>
    <t>COMPROMISO CON LA SALVACIÓN DE  NUESTRA PRIMERA INFANCIA EN EL Distrito DE  Cartagena DE INDIAS</t>
  </si>
  <si>
    <t>Diseño y  formulacion politica publica para la primera infancia e infancia del Distrito de Cartagena</t>
  </si>
  <si>
    <t>EJE TRANSVERSAL: Cartagena CON ATENCION Y GARANTIA DE 
DERECHOS A POBLACION DIFERENCIAL.</t>
  </si>
  <si>
    <t>PROTECCIÓN DE LA INFANCIA Y LA ADOLESCENCIA PARA LA PREVENCIÓN Y ATENCIÓN DE VIOLENCIAS EN EL Distrito DE  Cartagena DE INDIAS</t>
  </si>
  <si>
    <t>FORMACIÓN LOS NIÑOS, LAS NIÑAS Y ADOLESCENTES DE Cartagena PARTICIPAN Y DISFRUTAN SUS DERECHOS Cartagena DE INDIAS</t>
  </si>
  <si>
    <t xml:space="preserve">LOS NINOS, LAS NINAS Y ADOLESCENTES DE Cartagena PARTICIPAN Y DISFRUTAN SUS DERECHOS </t>
  </si>
  <si>
    <t>EJE TRANSVERSAL Cartagena CON ATENCION Y GARANTIA DE DERECHOS A POBLACION DIFERENCIAL.</t>
  </si>
  <si>
    <t>FORTALECIMIENTO FAMILIAR  Cartagena DE INDIAS</t>
  </si>
  <si>
    <t>EJE TRANSVERSAL: Cartagena CON ATENCION Y GARANTIA DE DERECHOS  
A POBLACION DIFERENCIAL.</t>
  </si>
  <si>
    <t>LINEA ESTRATEGICA JOVENES SALVANDO A Cartagena</t>
  </si>
  <si>
    <t>FORTALECIMIENTO AL PROGRAMA JÓVENES PARTICIPANDO Y SALVANDO A Cartagena DE INDIAS</t>
  </si>
  <si>
    <t>FORTALECIMIENTO AL PROGRAMA JÓVENES PARTICIPANDO Y SALVANDO A  Cartagena DE INDIAS</t>
  </si>
  <si>
    <t>FORMULACIÓN E IMPLEMENTACION DE LA POLÍTICA Pública DE JUVENTUD EN Cartagena DE INDIAS</t>
  </si>
  <si>
    <t>FORMULACIÓN E IMPLEMENTACION DE LA POLÍTICA PUBLICA DE JUVENTUD EN  Cartagena DE INDIAS</t>
  </si>
  <si>
    <t>LINEA ESTRATEGICA EN Cartagena SALVAMOS NUESTROS ADULTOS MAYORES.</t>
  </si>
  <si>
    <t>APOYO PARA LA ATENCION INTEGRAL AL ADULTO MAYOR EN ESTADO DE ABANDONO, MALTRATO Y SITUACION DE CALLE EN EL Distrito DE Cartagena DE INDIAS.</t>
  </si>
  <si>
    <t>APOYO PARA LA ATENCIÓN INTEGRAL AL ADULTO MAYOR EN ESTADO DE ABANDONO MALTRATÓ Y SITUACIÓN DE CALLE EN EL Distrito DE   Cartagena DE INDIAS</t>
  </si>
  <si>
    <t>APOYO PARA LA ATENCIÓN INTEGRAL A LOS ADULTOS MAYORES EN CENTROS DE VIDA Y GRUPOS ORGANIZADOS EN EL Distrito DE Cartagena DE INDIAS</t>
  </si>
  <si>
    <t>APOYO PARA LA ATENCIÓN INTEGRAL A LOS ADULTOS MAYORES EN CENTROS DE VIDA Y GRUPOS ORGANIZADOS EN EL Distrito DE  Cartagena DE INDIAS</t>
  </si>
  <si>
    <t>ASISTENCIA EN LA GESTIÓN SOCIAL INTEGRAL Y ARTICULADORA POR LA PROTECCION DE LAS PERSONAS CON DISCAPACIDAD Y/O SU FAMILIA O CUIDADOR-0 Cartagena DE INDIAS</t>
  </si>
  <si>
    <t>CONTRIBUCIÓN PACTO O ALIANZA POR LA INCLUSION SOCIAL Y PRODUCTIVA DE LAS PERSONAS CON DISCAPACIDAD EN Cartagena DE INDIA</t>
  </si>
  <si>
    <t>DESARROLLO LOCAL INCLUSIVO DE LAS PERSONAS CON DISCAPACIDAD: RECONOCIMIENTO DE CAPACIDADES, DIFERENCIAS Y DIVERSIDAD EN Cartagena DE INDIAS</t>
  </si>
  <si>
    <t>APOYO INTEGRAL PARA EL DESARROLLO HUMANO A LAS PERSONAS HABITANTES DE CALLE EN Cartagena DE INDIAS</t>
  </si>
  <si>
    <t>APOYO A LA FORMACIÓN PARA EL TRABAJO GENERACIÓN DE INGRESOS Y RESPONSABILIDAD SOCIAL EMPRESARIAL A PERSONAS HABITANTES DE CALLE EN  Cartagena DE INDIAS</t>
  </si>
  <si>
    <t>ACTUALIZACIÓN DIVERSIDAD SEXUAL E IDENTIDADES DE GÈNERO Cartagena DE INDIAS</t>
  </si>
  <si>
    <t>FORMULACIÓN DE LA POLÍTICA Pública DE DIVERSIDAD SEXUAL E
IDENTIDADES DE GÉNERO Cartagena DE INDIAS</t>
  </si>
  <si>
    <t>FORMULACIÓN DE LA POLÍTICA PUBLICA DE DIVERSIDAD SEXUAL E IDENTIDADES DE GÉNERO Cartagena DE INDIAS</t>
  </si>
  <si>
    <t>Cartagena RESILIENTE</t>
  </si>
  <si>
    <t xml:space="preserve"> SERVICIO DE ESTERILIZACIÓN DE CANINOS Y FELINOS EN EL Distrito DE Cartagena.  </t>
  </si>
  <si>
    <t>SERVICIO DE ESTERILIZACIÓN DE CANINOS Y FELINOS EN EL Distrito DE Cartagena-0 Cartagena DE INDIAS</t>
  </si>
  <si>
    <t>ELABORACIÓN POLITICA Pública Y REGLAMENTACION PROYECTOS PROTECCION ANIMAL Cartagena DE INDIAS</t>
  </si>
  <si>
    <t>ELABORACIÓN POLITICA PUBLICA Y REGLAMENTACION PROYECTOS PROTECCION ANIMAL Cartagena DE INDIAS</t>
  </si>
  <si>
    <t>ASISTENCIA Cartagena EMPRENDEDORA PARA PEQUEÑOS PRODUCTORES RURALES  Cartagena DE INDIAS</t>
  </si>
  <si>
    <t>PRESTACIÓN DEL SERVICIO DE EXTENSIÓN RURAL AGROPECUARIA A LOS PEQUEÑOS PRODUCTORES ASENTADOS EN LA ZONA RURAL DEL Distrito DE Cartagena  Cartagena DE INDIAS</t>
  </si>
  <si>
    <t>FORTALECIMIENTO DOTACION Y CAPACITACION A ORGANIZACIONES DE PESCADORES PERTENECIENTES A GRUPOS ETNICOS AFRO.  Cartagena DE INDIAS</t>
  </si>
  <si>
    <t>ASISTENCIA PARA EL EMPODERAMIENTO DEL LIDERAZGO DE LAS MUJERES INDÍGENAS EN EL Distrito   Cartagena DE INDIAS</t>
  </si>
  <si>
    <t>IMPLEMENTACIÓN PROYECTO DE ATENCIÓN Y PROTECCIÓN ANIMAL - VEHICULOS DE TRACCION ANIMAL   Cartagena DE INDIAS</t>
  </si>
  <si>
    <t>Realizar visitas psicosocial domiciliarias y virtuales a las PcD, elaboracion de planes de respuesta de acuerdo a la necesidad encontrada y digitalizacion de usuarios atendidos en la base de datos del Programa de Discapacidad.</t>
  </si>
  <si>
    <t>Realizar capacitaciones para el fortalecimiento de emprendimientos y generación de oportunidades a las Personas con discapacidad, familia y/o cuidador.</t>
  </si>
  <si>
    <t>Realizar actualización de una Plataforma Pública de información y gestión de datos de la oferta existente para la población con discapacidad en el Distrito de Cartagena.</t>
  </si>
  <si>
    <t>Construcción de un plan de acción para la etapa de Formulación de la politica pública de Discapacidad de  acuerdo al marco metodológico CONPES.</t>
  </si>
  <si>
    <t>GESTION (Unidades productivas con enfoque de innovación)</t>
  </si>
  <si>
    <t>GESTION (Laboratorio empresarial y laboral juvenil)</t>
  </si>
  <si>
    <t>GESTIÓN (Mujeres participando en procesos de empleabilidad)</t>
  </si>
  <si>
    <t>GESTION (Jóvenes ubicados laboralmente)</t>
  </si>
  <si>
    <t>GESTION (Política Pública)</t>
  </si>
  <si>
    <t>GESTION (Caracterización de la problemática de trabajo infantil )</t>
  </si>
  <si>
    <t>GESTION (Actividades de formación sociopolítica)</t>
  </si>
  <si>
    <t xml:space="preserve">Arriendo de Vehículo </t>
  </si>
  <si>
    <t>GESTION CON VALORES PARA RESULTADOS</t>
  </si>
  <si>
    <t>PARTICIPACION CIUDADANA</t>
  </si>
  <si>
    <t>DESARROLLO DE ESTRATEGIAS DE EMPRENDIMIENTO Y EMPRESARISMO PARA LA INCLUSION SOCIAL, PRODUCTIVA Y LA VINCULACION LABORAL</t>
  </si>
  <si>
    <t>Promover de manera permanente la formalización, vinculación laboral y el emprendimiento con alto potencial de sostenibilidad y afianzamiento dentro de mercados competitivos, mediante procesos de formación, articulación, acompañamiento, asesorias y gestión comercial para el mejoramiento de la calidad de vida del 100% de la poblacion del Distrito de Cartagena</t>
  </si>
  <si>
    <t>FORTALECIMIENTO DE LA PARTICIPACIÓN CIUDADANA Y COMUNITARIA</t>
  </si>
  <si>
    <t>Garantizar en un 100% la partipación ciudadana en el distrito de cartagena, a traves la planeación, promoción, rendicion de cuentas e inspeccion, vigilancia y control de las organizaciones comunales, con el fin de generar de manera permanente la incidencia de la ciudadania en la toma de decisiones</t>
  </si>
  <si>
    <t>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</si>
  <si>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</si>
  <si>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EXTENSION AGROPECUARIA EN EL DISTRITO DE CARTAGENA</t>
  </si>
  <si>
    <t>Implementación de iniciativas
que promuevan el desarrollo del sector rural y agropecuario, con un proceso de
acompañamiento y extensión agropecuaria, que permiten orientar de manera
potencial y coherente los procesos tecnológicos, gerenciales y organizativos a nivel
rural, con el propósito de superar las brechas en lo productivo, asociatividad,
desarrollo de nuevas tecnologías y comunicación para la generación de actividades
sostenibles y sustentables con el medio ambiente</t>
  </si>
  <si>
    <t>SI</t>
  </si>
  <si>
    <t>CONTRATO DE PRESTACION DE SERVICIOS</t>
  </si>
  <si>
    <t>DIRECTA</t>
  </si>
  <si>
    <t>CONVENIO</t>
  </si>
  <si>
    <t>CONTRATO DE SUMINISTRO</t>
  </si>
  <si>
    <t>SELECCIÓN ABREVIADA</t>
  </si>
  <si>
    <t>CONTRATO DE SERVICIOS</t>
  </si>
  <si>
    <t>LICITACION PUBLICA</t>
  </si>
  <si>
    <t xml:space="preserve">CONTRATO DE PRESTACION DE SERVICIOS </t>
  </si>
  <si>
    <t>ORDEN DE COMPRA</t>
  </si>
  <si>
    <t>MINIMA CUANTIA</t>
  </si>
  <si>
    <t>CONTRATO DE MANTENIMIENTO</t>
  </si>
  <si>
    <t xml:space="preserve">DIRECTA </t>
  </si>
  <si>
    <t xml:space="preserve">CONTRATO DE SERVICIOS </t>
  </si>
  <si>
    <t>LICITACION</t>
  </si>
  <si>
    <t>MINIMA</t>
  </si>
  <si>
    <t xml:space="preserve">CONVENIO </t>
  </si>
  <si>
    <t xml:space="preserve">LICITACION </t>
  </si>
  <si>
    <t xml:space="preserve">SGP </t>
  </si>
  <si>
    <t>si</t>
  </si>
  <si>
    <t xml:space="preserve">CONTRATO DE ARRENDAMIENTO </t>
  </si>
  <si>
    <t xml:space="preserve">ORDEN DE SERVICIO </t>
  </si>
  <si>
    <t xml:space="preserve">CONTRATO DE SUMINISTRO </t>
  </si>
  <si>
    <t xml:space="preserve">ICLD </t>
  </si>
  <si>
    <t xml:space="preserve">ORDEN DE SERVICIOS </t>
  </si>
  <si>
    <t xml:space="preserve">Posibilidad de recibir sanciones por Incumplimiento de  las metas programadas en el plan de accion 2023 (R. DE GESTION) </t>
  </si>
  <si>
    <t>Posibilidad de recibir o solicitar dinero, regalos, favores, servicios o beneficios con el fin de otorgar o asignar ayudas a unidades productivas que no lo necesitan o no cumplen con los requisitos. (R. DE CORRUPCION)</t>
  </si>
  <si>
    <t>Posibilidad de recibir o solicitar dadivas para proyectar, hacer o cambiar el sentido de una decisión administrativa en beneficio de un tercero o particular. (R. DE CORRUPCION)</t>
  </si>
  <si>
    <t>Posibilidad de Incumplimiento en las respuestas oportunas y pertinentes a las peticiones, quejas y reclamos de la ciudadanía y de los organismos de control. (R. DE GESTION)</t>
  </si>
  <si>
    <t xml:space="preserve"> Posibilidad de pérdida de informacion relacionada con la gestion de la entidad contenido en archivos fisicos y digitales. (R. DE GESTION) </t>
  </si>
  <si>
    <t>*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</si>
  <si>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Posibilidad de Vinculacion de talento humano sin tener en cuenta los perfiles requeridos para el cumplimiento de metas (R. DE GESTION )</t>
  </si>
  <si>
    <t>Posibilidad de recibir o solicitar algún tipo de dadiva o prebenda para omitir los requisitos legales en la contratación de personas por órdenes de prestación de servicios profesionales y de apoyo a al gestión que no cumplen con el perfil con el propósito de beneficiar un particular o un tercero. ( R. DE CORRUPCION)</t>
  </si>
  <si>
    <t>Posibilidad de recibir o solicitar algun tipo de dadiva o prebenda para direccionar procesos de contratacion para favorecer a terceros o interes particulares. (Estableciendo criterios de selección que beneficien a intereses particulares). ( R. DE CORRUPCION)</t>
  </si>
  <si>
    <t>*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t>
  </si>
  <si>
    <t>DENNYS ARROYO MATOS</t>
  </si>
  <si>
    <t>Personas asistidas técnicamente</t>
  </si>
  <si>
    <t>Unidades productivas colectivas fortalecidas</t>
  </si>
  <si>
    <t>Personas vinculadas a empleo formal para población vulnerable</t>
  </si>
  <si>
    <t>Personas certificadas</t>
  </si>
  <si>
    <t>Servicio de información para la atención de población vulnerable</t>
  </si>
  <si>
    <t>Personas inscritas</t>
  </si>
  <si>
    <t>Unidades productivas capitalizadas</t>
  </si>
  <si>
    <t>Entidades apoyadas</t>
  </si>
  <si>
    <t>Personas capacitadas</t>
  </si>
  <si>
    <t xml:space="preserve">Sedes dotadas </t>
  </si>
  <si>
    <t>Índice de capacidad en la prestación de servicios de tecnología</t>
  </si>
  <si>
    <t>Documentos de política elaborados</t>
  </si>
  <si>
    <t>Proyectos apoyados</t>
  </si>
  <si>
    <t>Documento de Planeacion elaborado</t>
  </si>
  <si>
    <t>Acciones ejecutadas con las comunidades</t>
  </si>
  <si>
    <t>Víctimas con rehabilitación psicosocial</t>
  </si>
  <si>
    <t>Niños, niñas, adolescentes y jóvenes beneficiados con acciones de prevención de amenazas o vulneración de derechos</t>
  </si>
  <si>
    <t>Niños, niñas, adolescentes y jóvenes atendidios en los servicios de restablecimiento en la administración de justicia</t>
  </si>
  <si>
    <t>Niños y niñas atendidos en Servicio tradicionales</t>
  </si>
  <si>
    <t>Documento de caracterización elaborado</t>
  </si>
  <si>
    <t>Familias atendidas</t>
  </si>
  <si>
    <t>Jóvenes atendidos</t>
  </si>
  <si>
    <t>Servicio de atención y protección integral al adulto mayor</t>
  </si>
  <si>
    <t>Centros de protección social de día para el adulto mayor adecuados</t>
  </si>
  <si>
    <t>Centros de protección social de día para el adulto mayor construidos</t>
  </si>
  <si>
    <t>Servicio de educación informal a los cuidadores del adulto mayor</t>
  </si>
  <si>
    <t>Personas con discapacidad atendidas con servicios integrales</t>
  </si>
  <si>
    <t>Proyectos productivos asistidos técnicamente</t>
  </si>
  <si>
    <t>Capacitaciones realizadas</t>
  </si>
  <si>
    <t>Personas caracterizadas</t>
  </si>
  <si>
    <t xml:space="preserve">Personas atendidas con servicios integrales </t>
  </si>
  <si>
    <t>Eventos de participación social realizados</t>
  </si>
  <si>
    <t>Documentos de investigación</t>
  </si>
  <si>
    <t>NA</t>
  </si>
  <si>
    <t>Documentos de lineamientos técnicos elaborados</t>
  </si>
  <si>
    <t>Recursos otorgados</t>
  </si>
  <si>
    <t>Unidades productivas vinculadas</t>
  </si>
  <si>
    <t>Documento elaborado</t>
  </si>
  <si>
    <t>Campañas realizadas</t>
  </si>
  <si>
    <t>Personas atendidas</t>
  </si>
  <si>
    <t>Edificaciones de atención a la primera infancia adecuadas</t>
  </si>
  <si>
    <t>Niños y niñas atendidos en Servicio integrales</t>
  </si>
  <si>
    <t>Contenidos virtuales realizados</t>
  </si>
  <si>
    <t>Documentos de lineamientos técnicos realizados</t>
  </si>
  <si>
    <t>Servicio de entrega de raciones de alimentos</t>
  </si>
  <si>
    <t>Servicio de asistencia técnica a proyectos productivos de las granjas para adultos mayores</t>
  </si>
  <si>
    <t>Documento de diagnóstico elaborado</t>
  </si>
  <si>
    <t>SELECCIÓN ABREVIADA-MINIMA CUANTIA</t>
  </si>
  <si>
    <t>Sedes dotadas</t>
  </si>
  <si>
    <t>Sedes adecuadas</t>
  </si>
  <si>
    <t>Diseñar e Implementar una (1) campaña institucional para la prevención del delito de la trata de personas con su respectiva evaluación que mida los resultados.</t>
  </si>
  <si>
    <t>Documento de planeación elaborado</t>
  </si>
  <si>
    <t>Sede dotada</t>
  </si>
  <si>
    <t>Acciones ejecutadas con la comunidad</t>
  </si>
  <si>
    <t>Niños, niñas y adolescentes atendidos</t>
  </si>
  <si>
    <t>Agentes de la institucionalidad de infancia, adolescencia y juventud asistidos técnicamente</t>
  </si>
  <si>
    <t>Personas con discapacidad con servicios integrales</t>
  </si>
  <si>
    <t>Documentos de politica elaborados</t>
  </si>
  <si>
    <t xml:space="preserve">Servicio de sanidad animal </t>
  </si>
  <si>
    <t xml:space="preserve">Servicio de apoyo para el acceso a la justicia policiva </t>
  </si>
  <si>
    <t xml:space="preserve">Documentos metodológicos </t>
  </si>
  <si>
    <t xml:space="preserve">Documentos normativos </t>
  </si>
  <si>
    <t xml:space="preserve">Servicio de acompañamiento productivo y empresarial </t>
  </si>
  <si>
    <t xml:space="preserve">Servicio de extensión agropecuaria </t>
  </si>
  <si>
    <t>Servicios de apoyo al fomento de la pesca y la acuicultura .</t>
  </si>
  <si>
    <t xml:space="preserve">Servicio de fortalecimiento de capacidades locales </t>
  </si>
  <si>
    <t>Documento técnico</t>
  </si>
  <si>
    <t>Documento técnico realizado</t>
  </si>
  <si>
    <t>Proyectos productivos formulados</t>
  </si>
  <si>
    <t>Recursos monetarios entregados</t>
  </si>
  <si>
    <t>Entidades asistidas en el modelo de gestión de oferta</t>
  </si>
  <si>
    <t>Entidades con intercambio de información</t>
  </si>
  <si>
    <t>Sujetos colectivos con proyectos o plan formulados</t>
  </si>
  <si>
    <t xml:space="preserve">Documentos de investigación </t>
  </si>
  <si>
    <t>Servicio de sanidad animal</t>
  </si>
  <si>
    <t>Servicio de asistencia técnica agropecuaria dirigida a pequeños productores</t>
  </si>
  <si>
    <t>Espacios agroempresariales  organizados.</t>
  </si>
  <si>
    <t>Capacitaciones agropecuarias  realizadas</t>
  </si>
  <si>
    <t>Visitas de extensión   agropecuarios apequeñas productoras</t>
  </si>
  <si>
    <t>Asociaciones u organizaciones apoyadas</t>
  </si>
  <si>
    <t>Número de animales</t>
  </si>
  <si>
    <t>numero de animales</t>
  </si>
  <si>
    <t>Número de estrategias</t>
  </si>
  <si>
    <t>Documentos de lineamientos técnicos</t>
  </si>
  <si>
    <t>Documentos normativos</t>
  </si>
  <si>
    <t>Servicio de acompañamiento productivo y empresarial</t>
  </si>
  <si>
    <t>Unidades productivas beneficiadas</t>
  </si>
  <si>
    <t xml:space="preserve">Planes de negocios formulados y viables </t>
  </si>
  <si>
    <t>CONTRATO DE PRESTACION DE SERVICIOS MINIMA CUANTIA</t>
  </si>
  <si>
    <t xml:space="preserve">MINIMA CUANTÍA </t>
  </si>
  <si>
    <t>CONTRATO DE PRESTACION DE SERVICIOS y CONTRATO DE PRESTACION DE SERVICIOS MINIMA CUANTIA</t>
  </si>
  <si>
    <t xml:space="preserve">CONTRATACIÓN DIRECTA  Y MINIMA CUANTIA </t>
  </si>
  <si>
    <t>CONTRATACIÓN DIRECTA</t>
  </si>
  <si>
    <t>CONTRATO DE PRESTACION DE SERVICIOS y CONVENIO DE ASOCIACION</t>
  </si>
  <si>
    <t>MINIMA CUANTÍA</t>
  </si>
  <si>
    <t>CONTRATO DE PRESTACION DE SERVICIOS Y CONTRATO DE SUMINISTRO</t>
  </si>
  <si>
    <t>CONVENIOS</t>
  </si>
  <si>
    <t>CONTRATO DE PRESTACION DE SERVICIOS Y CONTRATO DE SERVICIO</t>
  </si>
  <si>
    <t>CONTRATO DE SERVICIOS Y  CONVENIO</t>
  </si>
  <si>
    <t>CONTRATACIÓN DIRECTA  Y  MINIMA CUANTÍA</t>
  </si>
  <si>
    <t>CONTRATO DE PRESTACION DE SERVICIOS Y CONVENOS</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</si>
  <si>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</si>
  <si>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 xml:space="preserve">*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  </t>
  </si>
  <si>
    <t>Contratacion de entidades sin el lleno de los requisitos, posibilidad de recibir o solicitar dinero, regalos, favores, servicios o beneficios con el fin de otorgar o asignar (R. DE CORRUPCION)</t>
  </si>
  <si>
    <t xml:space="preserve">Posibilidad de Vinculacion de talento humano sin tener en cuenta los perfiles requeridos para el cumplimiento de metas  (R. DE GESTION) </t>
  </si>
  <si>
    <t xml:space="preserve">Posibilidad de recibir sanciones por
Incumplimiento de  las metas programadas en el plan de accion 2023  (R. DE GESTION) </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</si>
  <si>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</si>
  <si>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 Fortalecer equipo responsable de archivos / Capacitacion al personal.
* Implementar control prestamo de documentos.
* Organizar Archivo Documental  de la SPDS con informacion relevante de los procesos misionales y administrativos, en especial los adelantados desde el Despacho del Director.</t>
  </si>
  <si>
    <t>* Verificación de las necesidades definidas en el análisis del sector de la entidad, acorde con las necesidades emanadas de las unidades misionales.
* Implementar uso de listas de chequeo autorizadas por talento humano o el delegado de la contratación para la verificación de la idoniedad del recurso humano.</t>
  </si>
  <si>
    <t>* El director de la entidad delega un funcionario para la administracion del sigob y del correo institucional.
* El director de la entidad designa un profesional para coordinar la atencion PQRS en la Secretaria.
* El responsable del sigob realizan de manera periodica el reparto de las PQRS recibidas.
* El coordinador de PQRS y el responsable de sigob realiza periodicamente seguimiento del estado de los tramites para evitar posibles vencimientos.          
* Los coordinadores de unidad designan un enlace de PQRS   
* El coordinador de PQRS y el responsable de sigob realiza informe Trimestral  del estado PQRS.      
* Los Resposanbles de PQRS Organizan archivo fisico y digital mensual.</t>
  </si>
  <si>
    <t>* El responsaable de la  UIC, definira ruta para proceso de vinculacion OPS.
*Los coordinadores reportaran las necesidades de contaratacion de personal y sus perfiles.
* El responsable de la UIC designara un profesional para revision de requsitos mediante lista de chequeo.</t>
  </si>
  <si>
    <t>* 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</si>
  <si>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 El responsaable de la  UIC, definira ruta para proceso de vinculacion OPS.
* Los coordinadores reportaran las necesidades de contaratacion de personal y sus perfiles.
* El responsable de la UIC designara un profesional para revision de requsitos mediante lista de chequeo.</t>
  </si>
  <si>
    <t>* El responsaable de la  UIC, definira ruta para proceso de vinculacion OPS.
* Los coordinadores reportaran las necesidades de contaratacion de personal y sus perfiles.
*El responsable de la UIC designara un profesional para revision de requsitos mediante lista de chequeo.</t>
  </si>
  <si>
    <t xml:space="preserve">* El responsaable de la  UIC, definira ruta para proceso de vinculacion OPS.
* Los coordinadores reportaran las necesidades de contaratacion de personal y sus perfiles.
*El responsable de la UIC designara un profesional para revision de requsitos mediante lista de chequeo </t>
  </si>
  <si>
    <t>*Sensibilizar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</si>
  <si>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</si>
  <si>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Verificacion de los documentos idoneos de cada oferente empresarial y esal para ofertar los bienes y servicios que se requieren en la Direccion de la Umata.
*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</si>
  <si>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</si>
  <si>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</si>
  <si>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</si>
  <si>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</si>
  <si>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 xml:space="preserve">* Verificacion de los documentos idoneos de cada oferente empresarial y esal para ofertar los bienes y servicios que se requieren en la Direccion de la Umata. </t>
  </si>
  <si>
    <t>Numero de  Organizaciones Comunales  administrativamente competente</t>
  </si>
  <si>
    <t>Número de Consejos Distritales de Participación Ciudadana conformados y en funcionamiento.</t>
  </si>
  <si>
    <t xml:space="preserve"> Política Pública de Participación Ciudadana construida e implementada</t>
  </si>
  <si>
    <t>Número de  Ciudadanos que participan en los procesos de construcción de lo público y ciudadanía activa.</t>
  </si>
  <si>
    <t>Desarrollar estrategia de comunicación</t>
  </si>
  <si>
    <t>Campaña de comunicación realizada</t>
  </si>
  <si>
    <t>Desarrollar plan de formación y asistencia técnica</t>
  </si>
  <si>
    <t>CAPACITACION DE MUJERES EN EQUIDAD DE GENERO</t>
  </si>
  <si>
    <t xml:space="preserve">Formacion  para la generacion de ingresos y suministro de capital semilla </t>
  </si>
  <si>
    <t xml:space="preserve">Diseño y ejecución de campaña  de percepción ciudadana </t>
  </si>
  <si>
    <t>instrumento diseñado</t>
  </si>
  <si>
    <t>Adecuaciones y mantenimiento infraestructura</t>
  </si>
  <si>
    <t>Gestión para el desarrollo de Campaña para la Promoción de la garantía de los Derechos de la primera infancia,  Socializacion RIA, Feria, Talleres, Encuentros, Acciones afirmativas</t>
  </si>
  <si>
    <t xml:space="preserve">Entrega de elementos fungibles y no fungibles  a ludotecas, juegos, juguetes y materiales para el desarrollo de actividades ludicas virtuales y/o presenciales </t>
  </si>
  <si>
    <t>Desarrollo de actividades recreativas y culturales para familias con NN de primera infancia</t>
  </si>
  <si>
    <t xml:space="preserve">Desarrollo de acciones afirmativas de Promoción de la denuncia de situaciones de riesgo social como el trabajo infantil, la violencia sexual, el embarazo en adolescentes o cualquier tipo de maltrato infantil, mesas de trabajo para el desarrollo de acciones para la proteccion de los derechos de la infancia y la adolescencia. </t>
  </si>
  <si>
    <t>Prevencion Riesgos sociales a traves de la ludica y el desarrollo de  Acciones Afirmativas.</t>
  </si>
  <si>
    <t>Desarrollar actividades lúdicas de promoción del derecho al juego de los nna habitantes del Distrito de Cartagena</t>
  </si>
  <si>
    <t>Atención integral de las familias con niños, niñas y adolescentes con discapacidad</t>
  </si>
  <si>
    <t>Realizacion de jornadas de asesoría socio -legal para la gestión de la atención de las problemáticas familiares</t>
  </si>
  <si>
    <t>Desarrollar foros y actividades para la participación de jóvenes en espacios culturales, deportivos y acciones de cultura de paz.</t>
  </si>
  <si>
    <t xml:space="preserve">Formulación Politica publica de juventud </t>
  </si>
  <si>
    <t>Diseñar y difundir las piezas publicitarias vinculadas a la agenda de trabajo en el marco del Sistema Distrital de Discapacidad e Inclusión Social</t>
  </si>
  <si>
    <t>Realizar campañas de información, sensibilización y/o capacitación pertinentes al Sistema Distrital de Discapacidad e Inclusión Social y su agenda de trabajo distrital y local.</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</si>
  <si>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</si>
  <si>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ALQUILER DE VEHICULO</t>
  </si>
  <si>
    <t>Realizar asesoría, asistencia y/o capacitación de acuerdo con las acciones encaminadas al funcionamiento del Sistema Distrital de Discapacidad el marco del derecho local inclusivo.</t>
  </si>
  <si>
    <t>Contratación de un hogar de paso para la resocializacion, inclusión al núcleo familiar y laboral</t>
  </si>
  <si>
    <t>Niños, niñas, adolescentes y jóvenes atendidos en los servicios de restablecimiento en la administración de justicia</t>
  </si>
  <si>
    <t>Desarrollo espacios de formacion y fortalecimiento de las capacidades de gestion de las organizaciones juveniles</t>
  </si>
  <si>
    <t>Jornadas realizadas</t>
  </si>
  <si>
    <t>Ejecución del plan de acción (Acciones simbólicas, artísticas y comunitarias en torno a la memoria histórica y la paz, creación de grupos de apoyo a nivel local)</t>
  </si>
  <si>
    <t>Asistencia Integral a niños y niñas Indigenas</t>
  </si>
  <si>
    <t>Atención de urgencias veterinarias en caninos y felinos en condición de calle del distrito de Cartagena</t>
  </si>
  <si>
    <t>Jornadas integrales de salud animal  en caninos y felinos en condición de calle del distrito de Cartagena</t>
  </si>
  <si>
    <t>Jornadas de sensibilización contra en maltrato animal y la promoción de la tenencia responsable de caninos y Jornadas de sensibilización contra en maltrato animal y la promoción de la tenencia responsable de caninos y felinos realizadas con la Red de Protección Animal del Distrito de Cartagena.</t>
  </si>
  <si>
    <t>Numero De Jornadas</t>
  </si>
  <si>
    <t>GESTIÓN (Política Pública Comunal)</t>
  </si>
  <si>
    <t>GESTIÓN (Consejo Distrital de Participación Ciudadano)</t>
  </si>
  <si>
    <t>GESTIÓN (Política Pública de Participación Ciudadana)</t>
  </si>
  <si>
    <t>CONTRATO DE SUMINISTRO DE MINIMA CUANTÍA</t>
  </si>
  <si>
    <t>REPORTE META PRODUCTO EJECUTADO DE ABRIL 01 A JUNIO 30 DE 2023</t>
  </si>
  <si>
    <t>REPORTE META PRODUCTO EJECUTADO DE ENERO 01 A MARZO 31 DE 2023</t>
  </si>
  <si>
    <t>REPORTE META PRODUCTO EJECUTADO DE JULIO 01 A SEPTIEMBRE 30 DE 2023</t>
  </si>
  <si>
    <t>REPORTE ACTIVIDAD DE PROYECTO
EJECUTADO DE ABRIL 01 A JUNIO 30 DE 2023</t>
  </si>
  <si>
    <t>REPORTE ACTIVIDAD DE PROYECTO
EJECUTADO DE JULIO 01 A SEPTIEMBRE 30 DE 2023</t>
  </si>
  <si>
    <t>REPORTE ACTIVIDAD DE PROYECTO
EJECUTADO DE ENERO 01 A MARZO 31 DE 2023</t>
  </si>
  <si>
    <t>REPORTE ACTIVIDAD DE PROYECTO
EJECUTADO DE OCTUBRE 01 A DICIEMBRE 31 DE 2023</t>
  </si>
  <si>
    <t>NP</t>
  </si>
  <si>
    <t>OBSERVACION 
EJECUTADO DE ENERO 01 A MARZO 31 DE 2023</t>
  </si>
  <si>
    <t>OBSERVACION 
EJECUTADO DE ABRIL 01 A JUNIO 30 DE 2023</t>
  </si>
  <si>
    <t>LINK DE EVIDENCIAS 
EJECUTADO DE ENERO 01 A MARZO 31 DE 2023</t>
  </si>
  <si>
    <t>OBSERVACION 
EJECUTADO DE JULIO 01 A SEPTIEMBRE 30 DE 2023</t>
  </si>
  <si>
    <t>OBSERVACION 
EJECUTADO DE OCTUBRE 01 A DICIEMBRE 31 DE 2023</t>
  </si>
  <si>
    <t>LINK DE EVIDENCIAS 
EJECUTADO DE OCTUBRE 01 A DICIEMBRE 31 DE 2023</t>
  </si>
  <si>
    <t>LINK DE EVIDENCIAS 
EJECUTADO DE JULIO 01 A SEPTIEMBRE 30 DE 2023</t>
  </si>
  <si>
    <t>LINK DE EVIDENCIAS 
EJECUTADO DE ABRIL 01 A JUNIO 30 DE 2023</t>
  </si>
  <si>
    <t>N°</t>
  </si>
  <si>
    <t xml:space="preserve">El indicador es resultado de la atenci{on de los beneficiarios del proceso de VTA y el desarrollo de rutas comunitarias en comunidades vulnerables del distrito de Cartagena, en el período comprendido de enero a marzo de 2023. Como soporte se anexa informe de supervision del proceso de sustitucion de VTA  y acta de delegacion de supervision a lider de Unidad. En el proceso de VTA  se atendieron 324 personas.
En el período se desarrolló una ruta comunitaria en la cual se atendieron 70 personas, la conyuntura en la demora de la contratación del personal influyó para que solo se desarrollara una ruta comunitaria.
Para el período actual la unidad trabajará en estrategias con la población de la media técnica de las Instituciones Educativas Distritale, en la población de VTA y en el acompañameinto de los proyectos de inversión manejados por la USB Cartagena como operador.
 </t>
  </si>
  <si>
    <t>El indicador es referente a los asistentes a las rutas realizadas en el período comprendido entre enero y marzo de 2023. El númeto total de atendidos es mayor a los asistentes a las rutas, esto es por distintas articulaciones y acompañamiento de actividades realizadas con otras unidades y organizaciones que aumenta el número de personas atendidas.</t>
  </si>
  <si>
    <t xml:space="preserve">El proceso ya cuenta con disponibildiad presupuestal, esta en etapa precontratual. Cdp 70 con el cual se busca "AUNAR ESFUERZOS TÉCNICOS, PROFESIONALES, ADMINISTRATIVOS Y FINANCIEROS PARA CAPACITACIÓN,CREACIÓN Y/O FORTALECIMIENTO DE UNIDADES PRODUCTIVAS, ORIENTADO A LA IMPLEMENTACIÓN Y DESARROLLO DE PROCESOS DE EMPRENDIMIENTO Y EMPRESARISMO PARA LA INCLUSIÓN PRODUCTIVA Y LA VINCULACIÓN LABORAL EN EL MARCO DE LOS PROYECTOS DE INVERSIÓN DE LA SECRETARIA DE PARTICIPACIÓN YDESARROLLO SOCIAL EN EL DISTRITO DE CARTAGENA DE INDIAS."
</t>
  </si>
  <si>
    <t xml:space="preserve">En trabajo articuladop con PES - PR se realizo jornada de empleabilidad, en la institucion educativa jesus maestro. </t>
  </si>
  <si>
    <t>El indicador es el resultado de un festival realizado en el parque Bicentenario, del 29 de marzo al 2 de Abril, donde se tuvo la participacion de 14 emprendedores vinculados a la unidad de proyectos productivos.</t>
  </si>
  <si>
    <t xml:space="preserve">En el marco del programa que busca generar ingresos en las mujeres como forma de prevención de violencia basada en género se desarrollaron encuentros formativos con tres grrupos de mujeres (Migrantes-Reincorporadas) así: 
- talleres de competencias blandas: se desarraron temas como autos de ser y diderazgo que busca a través estos escenarios potenciar habilidades sociales que permitan que las fúturas unidades prodtcutivas sean sostenibles
- Talleres de emprendimiento femenino: este espacio permitió ampliar información sobre generalidades del emprendimiento, planes de negocios y hablidades de mercadeo. </t>
  </si>
  <si>
    <t>Se realizó ficha técnica para la solicitud de CDP para el suministro de Capital semilla en el marco del programa de automía económica. Tiene CDP 76 del 29 de marzo de 2023.</t>
  </si>
  <si>
    <t xml:space="preserve">La Oficina de Asuntos para la Mujer en el marco del cumplimiento de esta accción estableció acuerdo de entendimiento que permite articular esfuerzos técnicos, administrativos, logísticos, de conocimiento, experiencia y humanos encaminados en generar propuestas de trabajo entre las partes, realización de talleres de formación en Derechos Humanos y de la mujer.
Este acuerdo permitirá abrir espacios de formación y posibilidad de vínculación laboralmente a las mujeres participantes del proceso. Además, Brindar capacitación y sensibilización de la perspectiva de género a los funcionarios y funcionarias de Crepes Cartagena S.A.  
Por otro lado, en artículación con ONU mujeres se estableció mesa de trabajo que permita la articulación para abordar temas relacionado con autonomía economica. 
Por otro lado, en el marco de la estrategia de centro de emprendimiento y empleabilidad se desarolló feria en la que participaron más de 310 mujeres de diferentes zonas de la ciudad, de las asistentes vienen 36 mujeres migrantes de la Boquilla participando en diferentes procesos liderados por la oficina de Asuntos de la mujer., como capacitación en emprendimiento, Diálogos comunitarios, participación en Foro, entre otros. 
En estos espacios asistieron entidades como: 
- Centro de emprendimiento Distrito E
- Agencia de empleo SENA
- Agencia de empleo Comfamiliar
- Agencia de empleo Centro Integrate
- PES
- Unidades de SPDS
- Umayor
- Consultorio juridco CURN
entre otras </t>
  </si>
  <si>
    <t>En el marco de la estrategia de formación y fortalecimiento de organizaciones de mujeres se ajustó estrategia de intervención. Se realizó la construcción del plan de formación, dejado estipulado el método de  intervención que se escogió para el fortalecimiento de las organizaciones para en  próximo encuentro, dar inicio a la tercera etapa que es la convocatoria, socialización y la  intervención del plan de formación. se incluyeron temas como: 
- Diagnóstico participativo 
- Prevención en  exploración  sexual y comercial de  niñas, niños y adolescentes</t>
  </si>
  <si>
    <t xml:space="preserve">El grupo Asuntos para la mujer en articulación con USAID, proyecto Generando equidad, se hizo plan de trabajo y cronograma para la reformulación de la Politica Pública, dando incjio a la etapada de alistamiento con la elaboraci´pon de la ficah de estructuración, esta incluye los siguientes aspectos: 
- Glorario 
- Instroducción
-Marco Normativo
- Definición de problemática actual 
- Mapeo de actores sociales 
- Esquema de participación con sus respectivos instrumentos de recolección de información. 
Esta información está para revisión de Secretaría de Planeación y posterior retroalimentación. </t>
  </si>
  <si>
    <t xml:space="preserve">Durante el mes de enero mediados de febrero se realizaron las siguientes jornadas para la toma de conciencia y prevención de violencia basadas en género a través de la socialización de oferta de servicio, ruta de atención y violentometro como estrategia pedagogica en el pozon, Villa de la Candelaria y con mujeres víctimas del conlficto armado. por otro lado, en el marco de la articulación con las comisarias de familia se recepcionó e hizo seguimiento a los casos reportados para atención psicojuríca de acuerdo a las competencias de la oficina. 
En el marco de la conmemoración del 8 de Marzo Día Internacional de las Mujeres, y los días de activismo memorativos,  que busca iminar toda forma de discriminación hacia las mujeres, promover suempoderamiento y conseguir su plena participación en la sociedad, se realizaron acciones de prevención de violencia basadas en género en difetentes espacios comunitarios en la que participaron más de 450 personas. Durante estas jornadas se socializó la estartegía pedagofica del violentometro, como una herramienta que permite la medición de acciones que provocan la violencia. Este ejercicio procura crear conciencia y generar compromisos,  desdeel ejercicio cotidiano del ciudadano con la promoción y protección de los derechos de las mujeres, la igualdad real y efectiva entre mujeres y hombres, así como  estrategias barriales que contibuyen a la eliminación de barreras simbólicas y de valor que enfrentan las mujeres. En ese orden de ideas, se realizaron actividades en Nelson Mandela, Manga, Insituciones de Edicación superior, Pozon, Flor del Campo, entre otras. En el desarrollo de estas actividades se contó con la cooperación de Mercy Corps, Olimpica, Escuela de Gobierno y Transcaribe </t>
  </si>
  <si>
    <t>En el marco del 8 M como día de conmemoración de la lucha por la reivindicación de los derechos de las mujeres y su lucha por una sociedad justa, equitativa e incluyente se realizaron las siguientes acciones: 
- Actividad simbolica con176  funcionarios de la Secretaría de Participación y Desarollo Social, el Plan de Emergencia Social (Pes) y Familias en acción en donde a través de estrategía ludica se socializaron aspectos sobre la violencia basada en género, pricipales hitos frente a los derechos de las mujeres. 
- talleres de prevención de violencia con funcionarios de Nutresa, Veolia y catedes de la Escuela Almirante Padilla, Estudiantes de la CURN, : A través de estrategía Carrusel y sociodrama, se abordaron aspectos  relacionados con  formas de violencias (Violentometro) y construcción de nuevas masculinidades. Este último aspecto es clave para la construcción de escenarios propicios para el cuidado y protección de las mujeres. En estos espacios participaron 294 personas y fueron diseñados a través de procesos pedagogicos estructurados. (se anexan Guías de enseñanza-Aprendizaje)</t>
  </si>
  <si>
    <t xml:space="preserve">Se realizó reunión preliminar con posibles cooperantes (ABAROLI, Corporación de turísmo, Secretaría del Interior), estableciendo los siguientes aspectos para la realización de la campaña instutucional: 
- Debe ser una estrategía de ciudad que visibilice todas las modalidades del deilito a través de espacios hibridos (virtual y presencial), este se construirá con el concurso de todas las entidades que conforman el comité de trata. 
- Segunda mesa para la construcción de la campaña, concepto y requerimientos para su ejecución 
- La campaña de trata se constituye en una estrategia que busca minimizar las acciones que vulneran los derechos especialmente de las mujeres, limitando su ejercicio de derechos sociale, económicos, políticos y sociales </t>
  </si>
  <si>
    <t xml:space="preserve">Se socializó el proyecto Cartagena Libre de Trata, liderado por Abaroli y en la línea 5 contempla la formación a funcionarios estrategicos en materia del delito de trata de personas. En este espacio se acordó iniciar la formación en el mes de mayo, como estrategia de prevención del delito de trata. 
Por otro lado se indica que mediante decreto 0374 de marzo de 2023 se modifica la secretaría técnica, quién ahora pasa a Secretaría del Interior y convivencia ciudadana (se anexa) </t>
  </si>
  <si>
    <t xml:space="preserve">Se hizó atención psicojuridica a 11 mujeres víctimas de violencia de género para la eliminación de barreras de acceso a justicia, primeros auxilios psicológicos que permita la autogestión de las emociones. A estas mujeres se hizo remisión a las entidades que se encuentran en la ruta de atenión a esta población para la restitución y protección de derechos. 
Por otro lado, frente a la contratación del hogar de acogida a las mujeres víctimas se adelantó el proceso admistrativo surtiendo los siguientes aspectos: 
- Ficha técnica de necesidades 
- Estudio de mercado 
- CDP 54 del 17 de febrero de 2023
- Publicación del proceso de contratación a través de modalidad de convenio admistrativo </t>
  </si>
  <si>
    <t>De acuerdo al proyecto una vida libre de violencias para las mujeres cartageneras, cuyo objetivo está relacionado con la eliminación de todo tipo de violencia contra las mujeres, entre ellas la violencia económica, se solicitó a través de estudio técnico el certificado de disponiblidad presupuestal para el proceso de capacitación y entrega de capital semillla a mujeres participantes de la estrategia Casa de la mujer, que entre otras, busca aumuentar los niveles de empoderamiento de las mujeres y disminuir los factores de riesgos que hacen vulnerables a las mujeres en Cartagena. 
Anexa CDP 71 del 17 de marzo de 2023</t>
  </si>
  <si>
    <t>Se realizó estudio previo para la dotación de la casa de la mujer. Como resultado de esto se expidieron los siguientes CDP: 
74 del 24 de marzo de 2023
75 del 24 de marzo de 2023</t>
  </si>
  <si>
    <t xml:space="preserve">ASISTENCIA AL COMITE DE JUSTICIA TRANSICIONAL, EL CUAL SE ENCARGA DE ELABORAR Y APROBAR EL PLAN DE ACCION EN EL MARCO DE LOS PLANES DE DESARROLLO a fin de lograr la atención, asistencia y reparación integral a las víctimas, coordinar las acciones con las entidades que conforman el Sistema Nacional de Atención y  Reparación Integral a las Víctimas, a su vez sirven para articular la oferta institucional y garantizar los derechos de las víctimas a la verdad, la justicia y la reparación, así como la materialización de las garantías de no repetición. </t>
  </si>
  <si>
    <t>a través de articulación entre  La Secretaria de Participación y Desarrollo Social. la Unidad de Asuntos 
para la Mujer y la Secretaria de Educación Distrital, la Fundación Renacer, Pro familia, 
Mercycord, La Agencia de Estados Unidos para el Desarrollo Internacional USAID y 
Dadis. Articulan la participación en la campaña Barullo de Genero desde las
Instituciones Educativas del Distrito. el objetivo de la Secretaria de Educación Distrital 
(SED) entre las acciones afirmativas a seguir y dar cumplimiento al plan de desarrollo. 
Cartagena libre de una cultura machista y sexista en las instituciones educativas 
distritales. 
Etapa de Formación:
Se realizaron 6 talleres: 
• Derechos Humanos y Derechos Sexuales y Reproductivos.
• Prevención de las violencias basadas en género niños niñas y adolescentes 
(NNA) rutas y protocolos.
• Prevención de Discriminaciones en Razón y acciones étnico racial, Diversidades 
sexuales e identidad de género xenofobias y discapacidades.
• Economía del cuidado roles de género y desigualdades de género.
• Educación y salud menstrual.
• Medios de comunicación redes sociales y su papel en la trasmisión de prácticas 
de violencia y discriminación contra las mujeres. Niños niñas y adolescentes (NNA).
Jornadas Pedagógicas 
en estos espacios el Grupo de Asuntos para la mujer tendrá los siguientes compromsiso: 
- La prevención de la violencia en el aula. 
- Elaboración de murales sobre la prevención de las violencias hacia la mujer. 
Esta articulación se realiza en el marco del acuerdo 113 del 22 de diciembre de 2022, como acción de prevención de todo tipo de violencia por razón de género en las escuelas del Distrito de Cartagena. 
Finalmente se realizó plan de formación que contempla tres ecuentros que se desarrollarán en las escuelas oficiales del Distrito</t>
  </si>
  <si>
    <t xml:space="preserve">Se han realizado procesos de formación a Padres, madres y cuidadores en crianza amorosa y entornos protectores con Padres, madres y cuidadores. 
Estas acciones se llevaron a cabo con diferentes entidades, corporaciones y organizaciones que vienen desarrollando su atención en las diferentes modalidades de ICBF, espacios en los que se trabajan temas como la importancia de la lúdica en la primera Infancia, la importancia de la salud y nutrición de los niños y niñas de primera infancia, prevención de riesgos en el hogar y prevención de riesgos sociales, así como el reconocimiento de la Ruta de atención en caso de vulneración a niños y niña de primera infancia. 
Se han formado un total de 680 padres, madres y cuidadores de primera infancia en articulación con HIC El Portalito, Centro de Atención al Migrante, Asociación de Padres de Familia HIC La Abejita, Puerto de Cartagena, Fundación Perseverar, HIC EL FARO, hogar infantil el portalito, CDI flor del campo, DIMF Mi Nuevo Mundo, FUNDACION DE LA COMUNIDAD UNIDA GUSTAVO MARTINEZ CAFFYN, Hogar Infantil Las Abejitas, CDI SAN PEDRO MARTIR SEDE 2 JORNADA AM, CDI SAN PEDRO MARTIR SEDE 1 JORNADA. </t>
  </si>
  <si>
    <t>Se avanza en la ejecución de las obras previstas para la adecuación de los CDI Ángeles de Amor y CDI Ciénaga de la Virgen, en el marco del convenio 025 de 2022 suscrito con EDURBE. 
Por otra parte, se está empezando a gestionar recursos para cuplir con las obras complementarias dentro del proceso de Cnstrucción del CDI de Bicentenario, identificado con el convenio suscrito entre Findetec, Fundación Santo domingo y la Alcaldía de Cartagena. En el próximo trimestre se aportarán las evidencias.</t>
  </si>
  <si>
    <t xml:space="preserve">En alianza con HI el Portalito y  El faro se llevaron a cabo dos actividades de socializacion de la ruta integral de atencion a la primera infancia, en esta los padres, madres y cuidadores tuvieron la oportunidad de recibir informacion que les permitra conocer a donde dirigirse para atender las distitntas situaicones que se requieren en la garantia de DD de la Primera infancia. </t>
  </si>
  <si>
    <t xml:space="preserve">Política Publica de Primera Infancia, Infancia, Adolescencia y Fortalecimiento Familiar (PPPIIAFF): durante el mes de febrero el día 16 se llevo a cabo la primera reunión con actores de la PPPIIAFF, la cual fue llevada a cabo en la Universidad de San Buenaventura, entidad contratada para la puesta en marcha de la fase de agenda publica dentro del proceso de formulación de esta Política, en esta oportunidad se presento a las entidades el cronograma a desarrollar y en el cual están involucrados, el objetivo de esta primera mesa era tener un acercamiento con las personas para ir involucrándolos en el proceso y construir una base de datos. 
Evento de lanzamiento de la PPPIIAFF: este evento se llevo a cabo el día 28 de febrero, conto con la participación de los actores de la Política y Publica, además de la participación de la Secretaria de participación y Desarrollo Social (e ) Dra. Cielo Blanco, el vicerrector de la Universidad de San buenaventura, Una representante del Consejo de Infancia y Adolescencia del Distrito, además de una representante de la Secretaria de Planeación Distrital, como secretario técnico del CONPES Distrital. En esta oportunidad cada uno de los miembros de la mesa principal dio sus palabras a los asistentes sobre el reto que como ciudad se tiene con la construcción de este documento, igualmente por parte del equipo de políticas publicas de la Sec. De Planeación se presento el ciclo de políticas publicas del Distrito el cual permitió ubicar a los participantes en que momento se encuentra el proceso. 
Por parte de la Universidad se presento el objetivo de la PPPIIAFF, las metodologías, los desafíos sociales y el cronograma, además se contó con una presentación artística por parte de Aluna. Una vez finalizo el evento los asistentes pasaron a tomar un refrigerio. 
En el mes de marzo se llevaron a cabo las primeras mesas con los agentes del SNBF para la construccion de puntos criticos. </t>
  </si>
  <si>
    <t>En el mes de marzo iniciando el año 2023 se ha realizado un proceso de socialización de la campaña de comunicación Primero la Primera Infancia implementada para promover la garantía y cuidado de los derechos de los niños y niñas de la primera infancia en el distrito.  Que desde el Plan de desarrollo se proyecta como una estrategia que busca:
“Desarrollar una estrategia comunicacional para promover la importancia de garantizar a niño y niñas de primera infancia sus derechos, incluyendo la promoción de la Ruta Interinstitucional de Atención a la Primera Infancia, garantizando no solo el conocimiento por parte de la comunidad, sino robustecer el proceso de articulación interinstitucional para mejorar las atenciones oportunas y diferenciales a este grupo poblacional”. 
El dia 31 de marzo de 2023 se realizaron dos actividades en paralelo, en un proceso de formación para agentes educativas del ICBF de la Fundación Perseverar, se realizó la socialización de la campaña #Primerolaprimerainfancia, campaña que se moviliza con piezas donde se moviliza el reconocimiento de los derechos de los niños y niñas de primera infancia en el distrito.
Asi mismo en redes sociales en Instagram y Facebook se sacaron piezas para que la ciudadanía se identifique con la campaña.
Estas actividades se realizan con el fin de promover y garantizar el cuidado y protección de los derechos de los niños y niñas de primera infancia en el distrito de Cartagena</t>
  </si>
  <si>
    <t xml:space="preserve">Con respecto a la contratación cupos para la atención transitoria e inmediata a través de Hogar de Paso para niñas, niños y adolescentes con derechos amenazados, Inobservados y/o vulnerados, se recibió una asistencia técnica por parte del Instituto Colombiano de Bienestar Familiar, en la cual se definieron las opciones existentes para poder lograr la contratación de un operador para este servicio, el cual hasta la fecha no cuenta con una entidad habilitada con licencia para brindar el servicio en la ciudad, por lo que se esta trabajando en la elaboración las necesidades para contratar el Hogar de Paso en la modalidad Familiar. 
El dia 1 de marzo se llevo a cabo reunion con representantes de las comisarias de familia, para socializar los avances en materia de la definicion de la modalidad familiar de hogares de paso por lo cual tambien se socializo la informacion entregada por el ICBF para tales fines, en esta reunion quedaron los siguientes compromisos: 
Generar un espacio de reunión con la Unidad de Adulto Mayor para conversar sobre el tema de los hogares de paso para este grupo poblacional.
Enviar la información estadística de las atenciones realizadas, indicando edades, sexo, motivo de ingreso, esto con el fin fortalecer la justificación de la necesidad de la atención en hogar de paso para la primera infancia
Realizar la reunión para elaborar un oficio que se enviara a ICBF nacional solicitando la necesidad de priorizar en la asignación de licencias o una solución urgente para el tema de hogar de paso.
Compartir la información con la que se cuenta la para le realización de la ficha técnica hogar de paso modalidad familia
Articulación para el desarrollo de actividades con la Comisaria de la Localidad 2, realizar un cronograma en el que se incluyan acciones sobre crianza amorosa.
Vincular a los niños, las niñas y adolescentes con PARD abierto a las actividades de la Unidad de Infancia, juventud y familia.
Invitar a los comisarios al taller y a las actividades de planeación para la conmemoración del mes de la niñez.
Todos estos compromisos establecidos con el fin de poder coadyubar para desarrollar una contratacion en la que sobre todo se garantice la proteccion de los NNA. </t>
  </si>
  <si>
    <t xml:space="preserve">Se elaboró ficha para avanzar con los estudios previos y lograr hacer la contratacion del operador, esta fue enviada a la Unidad de contratacion para ser revisada y ajustada.Es importante anotar que la ficha fue elaborada de acuerdo con los lineamientos tecnicos del ICBF, ajustados ademas a los recursos con los que cuenta la Secretaria y a los que se quieren lograr con la contratacion. </t>
  </si>
  <si>
    <t xml:space="preserve">Durante el mes de enero de 2023 se llevaron a cabo actividades de tipo administrativo, en las cuales se realizó la revisión y ajuste de las metas y las actividades para el plan de acción 2023, en este orden de ideas se avanzó en la definición de las actividades con las cuales se pretender dar cumplimiento a las metas plan de desarrollo de este su último año de ejecución. 
Se elaboro el plan de acción del proyecto para el año 2023, incluidas todas aquellas acciones relacionadas con la protección de la infancia y que están estipuladas en lineamientos del orden nacional. 
Por otro lado, se llevaron a cabo atenciones psicosociales que hacen parte de las acciones de prevención de riesgos sociales en niños, niñas y adolescentes, en este sentido se logro atender a 4 adolescentes, (2 hombres, 2 mujeres) a quienes se le dieron orientaciones frente a cada una de las situaciones abordadas con ellos y las cuales les ponen en riesgo. 
Durante el mes de febrero de 2023 se llevaron a cabo actividades las siguientes actividades: 
Atención psicosocial a NNA: las atenciones psicosociales buscan mitigar los efectos negativos que puedan tener en la vida de los niños, las niñas y adolescentes las diferentes situaciones de tipo familiar, personal, social y comunitario, durante estas atenciones ellos y ellas tienen la oportunidad de hablar acerca de todos esos temas y ser escuchados por un profesional psicosocial que brinda sus orientaciones y da herramientas al NNA para el manejo de sus emociones y en los casos necesarios también moviliza la ruta de atención por parte de otras entidades.  
En este orden de ideas, durante el mes de febrero se logro la atención de 9 niños, niñas y adolescentes de los barrios Blas de Lezo, San Fernando, Nelson Mandela, Bayunca y el Barrio Palestina. 
Taller Prevención de la Violencia Sexual (Abuso Sexual - Explotación Sexual): el día 15 de febrero se llevo a cabo un taller de prevención de la violencia sexual dirigido a 32 estudiantes de la Institución Educativa Las Gaviotas, en esta actividad se dio información conceptual sobre la problemática, como y donde denunciar los casos. 
Jornada de sensibilización y de control: con estas actividades se llega a zonas de la ciudad priorizadas como espacios de riesgo para la configuración de situaciones como la explotación sexual comercial de NNA, el trabajo infantil, la mendicidad, entre otras, se aborda a la ciudadanía frente a su rol como co-garantes de los derechos de la infancia y su protección, exhortándoles a denunciar los casos que conozcan y dándoles herramientas para apoyar el ejercicio de prevención que desarrolla el Distrito. Además, en esta jornada se cuenta con el apoyo de entidades como Policía de Infancia, Migración Colombia, ICBF quienes apoyan en el control y la atención de los NNA que se encuentren en riesgo durante la realización de la jornada.  
Durante el mes de febrero se llevaron a cabo las siguientes jornadas: febrero 10 en Centro Comercial La castellana, febrero 14 en el Semáforo del SAO y en el Centro Histórico el día 16 de febrero.
 </t>
  </si>
  <si>
    <t>Durante el primer trimestre de 2023 se llevaron a cabo  jornadas de ludoteca viajera, en las cuales los participantes pudieron disfrutar de juegos de armado, que les permiten desarrollar habilidades motoras, juegos de roles para desarrollar habilidades sociales, pintura que le permite desarrollar habilidades artísticas y expresar sus emociones. 
En el desarrollo de estas ludotecas viajeras se logró la participación de 1029 niños, niñas y adolescentes quienes tuvieron la oportunidad de ejercer el derecho al juego y a la recreación y además de aprender, no solo juegos y rondas infantiles si no la puesta en práctica de valores como el respeto a través de las diferentes actividades desarrolladas. 
Igualmente se mantuvo la atención fija en las ludotecas y en la casa Lúdica.
Entre las comunidades e instituciones con las cuales se realizó alianza para llevar a cabo estas acciones están: ASOFRAGATA, Institución Educativa Clemente Manuel Zabala, Comunidad flor del campo, DIMF Mi Nuevo Mundo, FUNDACION DE LA COMUNIDAD UNIDAD GUSTAVO MARTINEZ CAFFYN, PES - Salvemos Juntos a Cartagena, CENTRO DE DESARROLLO INFANTIL-HUELLITAS MAGICAS, Nelson Mandela, sector Las Colinas, Mercy Corps</t>
  </si>
  <si>
    <t xml:space="preserve">Se mantiene la atencion en las 3 ludotecas distritales y en la casa ludica. </t>
  </si>
  <si>
    <t>Durante el mes de enero se llevo a cabo mesa de trabajo entre el equipo de la unidad para la elaboración de la planeación de actividades a desarrollar en el año 2023 para el fortalecimiento del Consejo de Infancia y Adolescencia del Distrito elegido en 2022. 
El día 10 de febrero 2023, en las instalaciones de la Secretaria de Participación y desarrollo Social se llevó a cabo la primera sesión del comité técnico de del CIAD, con el objetivo de definir temas para la asistencia y acompañamiento técnico al CIAD 2023, en la sesión asistieron representantes de ICBF, el SNBF, Universidad de Cartagena y COMFENALCO, a los cuales se le presentó la propuesta de Plan de Acción 2023 para desarrollar con los consejeros de infancia.
El 25 de febrero en las instalaciones de la Universidad de Cartagena y con la participación de 17 consejeros, el equipo de la SPDS, la Universidad de Cartagena, la Fundación Plan International, ICBF, e la referente del Sistema Nacional de Bienestar Familiar, se llevo a cabo un taller para la construcción del plan de acción del 2023 del Consejo de Infancia y Adolescencia del Distrito.
Los días 16 y 28 de febrero se llevaron a cabo las actividades preliminares y de lanzamiento de la Política Publica de Infancia, Adolescencia en la cual algunos de los consejeros y consejeras tuvieron la oportunidad de participar, dando sus opiniones y reafirmando su compromiso con este proceso. 
El día 16 de marzo los consejeros y consejeras de infancia y Adolescencia Distrital participaron en la Mesa para la definición de los desafíos sociales a atender con la implementación de la Política Publica de Primera Infancia, Infancia, Adolescencia y Fortalecimiento Familiar (PPPIIAFF) del Distrito, llevada a cabo en la Universidad de San Buenaventura; los consejeros de infancia y adolescencia Distrital participaron en la Mesa de participación infantil, donde identificaron como problema central la poca participación de los niños, niñas y adolescentes en los espacios de participación infantil, igualmente mencionaron que las causas que provocan esta situación son: poco interés de los niños en los procesos de participación infantil, poca promoción de y socialización de este tema, pocos espacios de participación infantil (familia, instituciones educativas, comunidad y ciudad) desconocimiento. Lo anterior tiene como consecuencia: poca incidencia de los NNA en las agendas Públicas, vulneración del derecho a la participación, las voces de los niños no son escuchadas, políticas públicas ineficientes, resignación ante la vulneración de sus derechos.
Por otra parte se llevó a cabo la primera Sesión, Presentación del Plan de Acción- Consejo de Infancia y Adolescencia Distrital, el día 28 de marzo de 2023, en la Institución Educativo José Manuel Rodríguez Torices – INEM Cartagena, conto con la participación de 9 consejeros de infancia, 7 estudiantes INEM, ICBF, SNBF, Fundación Plan, Comfenalco. 
La primera sesión del CIAD tuvo como objetivo Presentar el Plan de Acción del Consejo de Infancia y Adolescencia Distrital a desarrollar en el año 2023, este plan esta dividido en cuatro componentes; Componente Formativo, Componente Incidencia y participación, Componente comunicación, Componentes proyección comunitaria. La consejera Marien Galvis socializó el primer componente el cual esta conformado por actividades como talleres formativos en liderazgo, derechos y deberes, Taller Formativo "Prevención de Riesgos Sociales y Rutas de Atención" (embarazo en adolescentes, abuso sexual, prevención del consumo de sustancias psicoactivas, trabajo infantil, acoso escolar y explotación sexual infantil), Taller Fortalecimiento sobre el Ser "Quienes Somos y Que Queremos", entre otros.
El segundo componente fue socializado por la consejera Geraldine Ruíz, con este se espera poder posicionar el Consejo de infancia y adolescencia y elevar las voces de los consejeros y consejeras en espacios de decisión. Algunas de las actividades son: participar en los eventos Conmemorativos como la lucha contra el trabajo infantil, ESCNNA y Abuso Sexual Infantil, entre otras, participar en la Mesa de Infancia, Adolescencia y Fortalecimiento Familiar – MIAF, realizar una asamblea de infancia "Rendición de Cuentas" ante los NNA de Cartagena, entre otros.
El tercer componente estuvo a cargo del consejero Ángel Blanco, este componente busca visibilizar el Consejo de infancia y adolescencia a través de piezas comunicativas y una estrategia de comunicación definida, las actividades son participar en el Lanzamiento del Mes de la Niñez con Videos Clic, participar en la sensibilización de la lucha contra el TRABAJO INFANTI, ESCNNA, con videos click.
Y el cuarto y último componente por la consejera Geraldine Ruíz, el cual tiene como propósito realizar una "Campaña de sensibilización contra el Acoso Escolar" en cabeza de los consejeros de infancia con el apoyo de la Mesa técnica en las instituciones educativas donde ellos estudian.</t>
  </si>
  <si>
    <t xml:space="preserve">Durante el mes de enero de 2023 se llevaron a cabo actividades de tipo administrativo, en las cuales se realizó la revisión y ajuste de las metas y las actividades para el plan de acción 2023, en este orden de ideas se avanzó en la definición de las actividades con las cuales se pretender dar cumplimiento a las metas plan de desarrollo de este su último año de ejecución.
Además se llevaron a cabo 2 reuniones de articulación con: OIM y Mutual Ser, para el desarrollo de acciones conjuntas que permitan llevar la oferta a las comunidades y poblaciones de interés. 
Se llevaron a cabo 2 talleres de prevencion de riesgos sociales dirigidos a Adultos, padres y madres, de la fundacion Talid y de la Institucion educativa nueva america. </t>
  </si>
  <si>
    <t xml:space="preserve">Durante el mes de febrero se llevaron a cabo 2 visitas de atención a familias de NNA  con discapacidad, estas visitas se realizaron el día 14 de febrero en el barrio la candelaria y el día 16 en el barrio republica de Chile, el objetivo de estas visitas es identificar las necesidades de los NNA con discapacidad con relación a la garantía de derechos, se hace la verificación del certificado de discapacidad actualizado, revisión de la asistencia a las terapias, suministro de medicamentos e insumos y en caso que no se avanza en la gestión con las entidades respectivas y el apoyo del equipo jurídico de la oficina de Discapacidad de la SPDS. Se dejan recomendaciones al cuidador principal, como parte de la estrategia cuidado del cuidador. </t>
  </si>
  <si>
    <t xml:space="preserve">Particpamos en  calidad de aliados estratégicos en las ferias de empleabilidad lideradas por el PES, estas ferias buscan llevar la oferta de empleabilidad, colocación de hojas de vida, perfilamiento laboral, orientación psicosocial para el ser, formación para el trabajo y el desarrollo humano, cultura del ahorro y servicios de acceso a la justicia formal o no formal a población en pobreza extrema de Cartagena incluidos jovenes. estas ferias se realizaron en el coliseo de combate y en la ijnstitucion educativa jesus maestro del  barrio olaya herrera </t>
  </si>
  <si>
    <t xml:space="preserve">Realizamos el lanzamiento del convenio de proyectos de inversion de Proyectos productivos, se capitalizran 45 unidades productivas de jovenes emprendedores.          A través del trabajo articulado con algunas organizaciones, empresas y entidades de la ciudad, logramos seleccionar los 45 emprendimientos liderados por jóvenes quienes participaran en el programa de emprendimiento dcon entrega de capital semilla. </t>
  </si>
  <si>
    <t xml:space="preserve">En articulacion ocn la estrategia H2O logramos formar en emprendimiento y educacion financiera a 72 jovenes de la ciudad, este taller se desarrolllo en las instalaciones de universidad san buenaventura </t>
  </si>
  <si>
    <t>Asistencia y acompañamiento para el fortalecimiento de la participación juvenil en los espacios de representación ciudadanay grupos juveniles</t>
  </si>
  <si>
    <t xml:space="preserve">Se realizo la posesión del nuevo consejo distrital de juventud para la vigencia 2023.
Se realizaron reuniones de articulación y socialización de oferta, con el objetivo de   desarrollar acciones futuras con jóvenes en articulación con otras entidades. 
Realizamos caracterización de cuatro organizaciones juvenil de la ciudad, esto con el fin de conocer y brindar apoyo y acompañamiento. </t>
  </si>
  <si>
    <t>En cumplimiento de la ley 1622 de 2013, en su artículo 59, realizamos entrega de dotación e insumos a los consejos locales, distrital y plataforma de juventud, como apoyo para su funcionamiento y contribuir a los planes de trabajo que orienten la gestión del subsistema de participación. Estas entregas incluyo equipo de cómputo, elementos de papelería y mobiliarios. 
Así mismo se desarrolló una mesa de trabajo en la que fueron convocados diferentes representantes de los entes distritales, con el objetivo de abordar y dar solución a temas relacionados con la organización, funcionamiento y necesidad de un espacio físico amplio, central y dotado con insumos necesarios para la realización de sesiones y reuniones de los consejos locales y distrital de juventud, así como para  de la plataforma distrital de juventud.</t>
  </si>
  <si>
    <t xml:space="preserve">brindamos apoyo y acompañamiento a los jóvenes del barrio la magdalena en la jornada de transformación de espacios en su comunidad, esta jornada liderada por ABDIVOCA en el marco del programa jóvenes resilientes, con el objetivo de resignificar y transformar por medio del color  espacios de la comunidad,  generando  entornos protectores para jóvenes y la comunidad en general </t>
  </si>
  <si>
    <t xml:space="preserve">Se entrego realizo informe de avance del cumplimiento de la política publica de juventud, la cual se encuentra en su etapa de formulación y en un avance del 80%. En la actualidad, los productos de intervención que conformarán el Plan de Acción de la Política Pública de Juventud se encuentran en proceso de negociación con las entidades responsables, para establecer el presupuesto indicativo y metas a cumplir durante la implementación de la política pública. </t>
  </si>
  <si>
    <t>Desde la atencion integral a personas mayores con personal interdisciplinario se atendieron a 8624 usuarios de CDV y GO con ellos se  trabajando  tematicas relacionados con las siguientes contenidos: 
Buen Trato, Habilidades cognitivas , Autocuidado, Reglamento Interno, Alimentacion Saludable, Manejo de Emociones.
Los matriculados en el rimeri trimestre son: 3218 en CDV y 5406 en GO.</t>
  </si>
  <si>
    <t xml:space="preserve">Los CDV con espacios locativos arrendados ,  estuvieron hasta el 23 de Marzo pagados  con recursos del año 2022  con didposicion de Vigencia  futura.
Actualmente se encuentra en desarrollo el proceso de contratacion para lo respectivo en cuando a los arriendos en el año 2023 , se adjunta CDP (Ver Drive) y se espera la adjudicacion de RP despues de la formalizacion de los tramites contractuales </t>
  </si>
  <si>
    <t>CDP enviado a apoyo logistico , se encuentra en proceso de legalizacion y asignacion de transporte por poarte de esta dependencia.</t>
  </si>
  <si>
    <t>Suministro de alimentos perecederos y no perecederos para garantizar la salud nutricional de los adultos mayores en el Distrito de Cartagena.
El 16 y el 23 de Marzo se entregan alimentos para suministar platos servidos a las personas mayores de CDV y GO
Estos alimentos correspondeintes al contrato del año 2022 CC033 , los cuales pasaron a dos meses de la vigencia futura año 2023</t>
  </si>
  <si>
    <t>Se Planean y organizaron actividades para el segumiento  de las  unidades productivas en los siguientes CDV 
La Reina , Pozon , Candelaria , Esperanza , Bayunca , Ternera , Palmera,Bocachica .
GO Zaragocilla y GO Chile.
Para destacar las unidades productivas creadas del primer trimestre del año 2023 corresponden a los GO Zaragocilla y GO Chile.
En los CDV reportados se hacen procesos de seguimiento ya que estas unidades fueren creadas en el año 2022 y con ellas se establecieron planes de fortalecimiento para su mantenimiento .
Ver excel anexo en  Drive realcionando Unidades Productivas que se les haran seguiento creadas en 2022</t>
  </si>
  <si>
    <t>Se convocan diferentes entidades, organizaciones y personalidades al CONVERSATORIO SOBRE LA PROMOCIÓN DE LOS DERECHOS Y GARANTÍAS SOCIALES DE LAS PERSONAS MAYORES EN COLOMBIA.
Con esta actividad se extien la invitacion al forlacimiento de Redes de Apoyo al trabajo realizado con las personas mayores desde la Secretaria de Participacion y Desarrollo 
Ver anexos (cartas de invitacion a diferentes personalidades , organizaciones y Entidades)</t>
  </si>
  <si>
    <t>Los dias 28 y 29 de Marzo desde la Unidad de Adulto Mayor se organiza  CONVERSATORIO SOBRE LA PROMOCIÓN DE LOS DERECHOS Y GARANTÍAS SOCIALES DE LAS PERSONAS MAYORES EN COLOMBIA.
Ver anexos (cartas de invitacion a diferentes personalidades , organizaciones y Entidades)
La Finalidad de este Conversatorio es dar a conocer a las asociaciones de personas mayores , directoras de Centro de Vida , miembros de la sociedad civil , funcionarios de la Unidad de Adulto Mayor SPDS representantes de entidades publicas , privadas y distritales , las politicas afirmativas que garantiza el bienestar integral de la poblacion mayor en la sociedad, como sujeto de proteccion especial por la Ley.</t>
  </si>
  <si>
    <t xml:space="preserve">En el cumplimiento de la Actividad Asistencia integral a personas mayores en condición de vulnerabilidad en hogares geriátricos, se mantiene la atención a 94 Personas Mayores, ubicados de la siguiente manera en los respectivos Hogares Geriátricos con los cuales se tiene contratación:
Fundación Dones De La Misericordia: 34 Personas Mayores
Asilo San Pedro Claver: 40 Personas Mayores
Refugio La Milagrosa: 20 Personas Mayores 
Se registran 94 Personas Mayores atendidas en Hogares Geriatricos, el 20 de Marzo  falleció el señor Gilberto vILLADA  persona que se encontraba en HG DONES DE LA MISERICORDIA .
Durante el primer trimestre del año 2023 se atendieron 39 casos desde la activacion de la Ruta de Atencion a Personas en condicion de vulnerabilidad y abandono.
Cuatro casos de estos, estan en espera de un cupo en un Hogar Geriatrico.
Para la Contratacion 2023 , se cuenta con  certificado de Disponibilidad Presupuestal CDP y se continua con la estructuracion del proceso para contratacion de proveedor , proyectandose una segunda  convocatoria para ampliacion de cobertura de acuerdo a la necesidad por la demanda existente. 
</t>
  </si>
  <si>
    <t xml:space="preserve">Se realizaron actividades de tiempo libre y recreacion enmarcadas en las siguientes tematicas:
Miercoles de Ceniza
Dia De la Mujer
Dia Del Hombre
Actividades Generales de Recreacion 
Talleres Recreativos IDER
Un total de 2328 Personas Mayores participaran en actividades de Tiempo Libre , Recreacion y Cultura </t>
  </si>
  <si>
    <t>En el marco de la gestión social integral, se brindó atención y acompañamiento a 214 personas con discapacidad, su familia y/o cuidadores, de los cuales 54 fueron atendidos a través de visitas psicosociales domiciliarias, el resto fueron impactados en la participación de ofertas institucionales, entre otros servicios, se anexa links de base de datos de usuarios atendidos e informe psicosocial general de las atenciones.</t>
  </si>
  <si>
    <t>Se elaboró y envió a la Unidad de Contratación Interna la ficha de necesidad del suministro de los apoyos básicos alimentarios nutricionales en el marco del proyecto de inversión “Gestión social integral y articuladora por la protección de las personas con discapacidad familia y/o cuidador”</t>
  </si>
  <si>
    <t xml:space="preserve">1. Se elaboró y envió a la Unidad de Contratación Interna la ficha de necesidad de Suministrar los dispositivos para marcha “silla de rueda”, en el marco del proyecto de inversión “Gestión social integral y articuladora por la protección de las personas con discapacidad familia y/o cuidador”
2. Se entregó 2 dispositivo de apoyo “sillas de rueda” en calidad de préstamo a personas con discapacidad, priorizadas en el acompañamiento psicosocial.
</t>
  </si>
  <si>
    <t>Se llevaron a cabo 3 jornadas de socialización de la oferta institucional, durante esos espacios de focalizó y orientó a personas con discapacidad, familia y/o cuidadores en temas de Discapacidad. Algunas de estas jornadas se hicieron a través de jornadas de salvemos juntos promovidos por el Plan de Emergencia Pedro Romero. Se genera otro Link, donde se consolidan todas las ofertas del 1er trimestre</t>
  </si>
  <si>
    <t>Se elaboró y envió a la Unidad de Contratación Interna la ficha de necesidad de adquisición de bienes y servicios: conmemorar el día internacional de las personas con discapacidad en el marco del proyecto de inversión “Gestión social integral y articuladora por la protección de las personas con discapacidad familia y/o cuidador”</t>
  </si>
  <si>
    <t>Se llevo a cabo la 1er mesa de trabajo en sala situacional de discapacidad e inclusión social en articulación con las entidades de DADIS, gestión del Riesgo, CORVIVEINDA y la unidad de Infancia y Familia con la finalidad de dar a conocer las necesidades manifestadas por la población con discapacidad atendidas desde el acompañamiento jurídico psicosocial, que realiza el Programa de Discapacidad y Generar compromisos conjuntos desde sus líneas de intervención, que permitan acciones afirmativas y de mejora como respuesta a esta población</t>
  </si>
  <si>
    <t xml:space="preserve">Se pacto una alianza con la empresa éxito Carulla, del cual se realizaron actividades conjuntas que permitieron dar a conocer y sensibilizar a la planta de personal de la empresa, así mismo, se generó conciencia sobre el trato digno a la población con discapacidad ya que la empresa se encuentra en aras de emplear personal con discapacidad </t>
  </si>
  <si>
    <t>Se elaboró y envió a la Unidad de Contratación Interna la ficha de necesidad de “Asegurar de manera participativa y flexible la estrategia "Apalancamiento en la generación de Ingreso y Empleo de las Personas con Discapacidad en edad laboral”, en el marco del proyecto de inversión “Pacto o alianza por la inclusión social y productiva de las personas con discapacidad”</t>
  </si>
  <si>
    <t>Se elaboró y envió a la Unidad de Contratación Interna la ficha de necesidad de suministrar de apoyo logístico para feria empresarial de organizaciones de/para personas con discapacidad, familia y/o cuidadores, en el marco del proyecto de inversión “Pacto o alianza</t>
  </si>
  <si>
    <t xml:space="preserve">En el marco de la creación y fortalecimiento del liderazgo organizacional de las personas con discapacidad dentro de las capacidades y generación de oportunidades, se han venido acompañando durante la vigencia 2023 a 4 organizaciones de / para personas con discapacidad, entre ellas: Fundación Sueños por Sonrisas del barrio San Francisco, Corporación Mujeres de Metal del barrio Nelson Mandela Sector Villa Corelca, Fundación Hechos 20-35 del barrio la María y Asociación Transforma ALS del barrio Nelson Mandela </t>
  </si>
  <si>
    <t>Se elaboró, proyectó y envió la ficha de necesidad contractual de los insumos logístico para las asistencias técnicas al Comité Distrital de Discapacidad en sus sesiones ordinarias y extraordinarias, en el marco del proyecto de inversión “Desarrollo local inclusivo de las personas con discapacidad: reconocimiento de capacidades, diferencias y diversidad”</t>
  </si>
  <si>
    <t xml:space="preserve">Se adelantaron acciones algunas actividades de trabajo para el fortalecimiento de procesos y funcionamiento de los comités Territoriales de Discapacidad </t>
  </si>
  <si>
    <t>Se llevaron a cabo actividades de articulación con universidad de San Buenaventura en las cuales se elevaron sugerencias, se planificaron las mesas que se llevaran a cabo en el distrito de Cartagena</t>
  </si>
  <si>
    <t>En el trimestre se han caracterizado 132 personas:
46 en el mes de enero 
27 en febrero 
59 en marzo
Todo esto se realizó en el marco de las distintas jornadas de sensibilización
realizando 9 jornadas de sensibilización, 
6 visitas a centros hospitalarios</t>
  </si>
  <si>
    <t>Aun no se ha desarrollado la actividad</t>
  </si>
  <si>
    <t>ya esta listo el CDP, el estudio de mercado, el oficio remisorio, estudios previos, y el analisis del sector</t>
  </si>
  <si>
    <t>Ya se inicio el proceso de formacion, se inicio con la formacion residuos solidos, a este primer encuentro asistieron 13 personas alsegundo asistieron 14 y al tercero 17, faltan 2 encuentros mas para concluir esta formacion</t>
  </si>
  <si>
    <t>En el periodo reportado, se realizaron cuatro (4) talleres implementando el plan de formación a funcionarios y funcionarias sobre los derechos de la población LGTBIQ dirigidos a; docentes, administrativos y estudiantes de la Universidad Jorge Tadeo Lozano; miembros del Batallón de Fuerzas Especiales Base Naval de Bocagrande y de la Armada Nacional de Colombia.
Los objetivos del taller fueron:
• Incrementar la comprensión sobre relaciones de género y deconstrucción de prácticas 
masculinas patriarcales.
• Identificar el rol masculino en la prevención de la violencia basada en género.
• Ser agentes de cambios en las comunidades. 
Al finalizar el taller, los asistentes asumieron el compromiso de replicar la información entre sus 
pares en harás de replantear la idea de masculinidad y desaprender los roles de género 
adquiridos durante toda la vida y perpetuados a lo largo de siglos.
Con estos talleres se alcanzaron 49 funcionarios; 39 hombres y 10 mujeres.</t>
  </si>
  <si>
    <t>Se realizaron reuniones de concertación con los colectivos LGBTIQ+, para definir las actividades a realizar para la conmemoración del Día de la Visibilidad Trans. Para ellos se realizaron tres actividades: (1) un foro sobre la atención en salud con enfoque diferencial, (2) un conversatorio en la zona corregimental y (3) una actividad cultural.
Por otro lado, en el marco de la conmemoración del Día de la Mujer, se realizaron jornadas de sensibilización, en articulación con otras dependencias, para reconocer esas otras formas de ser mujer y entre estas las mujeres con orientación sexual e identidades de género diversas.
Además, se incluyeron los temas de diversidad sexual y nuevas masculinidades, con el objetivo de (i) Brindar herramientas para identificar actitudes y acciones que puedan conllevar a una violencia basada en género, (ii) Reducir el estigma y la discriminación hacia personas LGBTIQ+ en el ámbito laboral e (iii) Identificar el rol masculino en la prevención de la violencia basada en género.
Con estas actividades se lograron alcanzar 82 personas; 28 mujeres y 54 hombres.</t>
  </si>
  <si>
    <t>Se solicitó, mediante oficio, a Fiscalía General de la Nación, Policía Metropolitana de Cartagena, Personería Distrital de Cartagena y Defensoría del Pueblo-Regional Bolívar, la información pertinente, según sus competencias, a fin de poder reportar los casos del primer trimestre del Observatorio de Diversidad Sexual e Identidades de Género. Los casos a reportar son: circulación de panfletos amenazantes dirigidos en contra de personas u organizaciones LGBTIQ+ y casos de discriminación contra personas LGBTIQ+, ocurrencia de homicidios y suicidios de personas LGBTIQ+ y ocurrencia de acciones u omisiones que constituyen abuso de autoridad o violencia policial por parte de miembros de la Policía Nacional hacia personas LGBTIQ+ y circulación de panfletos amenazantes dirigidos en contra de personas u organizaciones LGBTIQ+.
El reporte del primer trimestre del ODDS deberá publicarse en la primera semana de abril de 2023.
Además, se solicitó a la Oficina Asesora de Informática de la Alcaldía Mayor el dominio de la página web del Observatorio.</t>
  </si>
  <si>
    <t>Se Proyectó la Resolución 1263 del 23 de febrero de 2023, por la cual se conforma la Mesa Técnica LGBTIQ+ del Consejo Técnico Intersectorial de Diversidad Sexual e Identidades de Género.
Dando alcance a la anterior Resolución, se convocó a líderes, lideresas y organizaciones con trabajo en diversidad sexual y personas privadas de la libertad a una reunión de socialización de la metodología a utilizar para el proceso de elección de los diferentes sectores sociales LGBTIQ+.
Igualmente, se solicitó acompañamiento a la SICC, Personería Distrital y Defensoría del Pueblo a conformar una comisión electoral, garante del proceso eleccionario.
El Consejo de Diversidad Sexual, tiene como misión el acompañar la formulación e implementación de la Política Pública de Diversidad Sexual</t>
  </si>
  <si>
    <t>No se ha avanza a esta etapa hasta no tener el concepto positivo de la etapa de alistamiento</t>
  </si>
  <si>
    <t xml:space="preserve">LA UMATA SE ENCUENTRA EN PROCESO DE CONTRATACIÓN PARA REALIZAR 1000 JORNADAS DE ESTERILIZACIÓN, EL 21 DE MARZO DE 2023 SE REALIZÓ PUBLICACIÓN EN SECOP 2 PARA RECIBIR OFERTA DE POSIBLES PROVEEDORES. // SE FORMALIZO INFORMACION PRECONTRACTUAL Y SE PUBLICO EN SECOP DOS PARA RECIBIR POFERTAS // RECIBIMOS 6 OFERTAS DE OFERENTES POSIBLES PARA LA CONTRATACION DE JORNADAS. // </t>
  </si>
  <si>
    <t>SE ESTÁN IDENTIFICANDO LOS FOCOS DONDE HAY MAYOR POBLACIÓN DE CANINOS Y FELINOS EN CONDICIÓN DE CALLE PARA EL CUMPLIMIENTO DE LA SENTENCIA CON RADICADO 13001-33-33-012-2016-00298-00, DONDE SE ADQUIRIÓ EL COMPROMISO DE ORGANIZAR EL CENSO DE CANINOS Y FELINOS EN CONDICIÓN DE CALLE DEL DISTRITO DE CARTAGENA DE INDIAS, DE ACUERDO CON LA INFORMACIÓN QUE TIENE CADA DEPENDENCIA.
ADICIONALMENTE DE ACUERDO CON LOS SITIOS VISITADOS SE ESTÁN PRIORIZANDO LUGARES CON FOCALIZACIÓN DE CANINOS Y FELINOS EN CONDICIÓN DE CALLE PARA REALIZAR ESTERILIZACIONES.</t>
  </si>
  <si>
    <t>EL EQUIPO VETERINARIO DE LA UMATA REALIZÓ 96 ATENCIONES DE URGENCIAS EN 82 CANINOS Y 14 FELINOS EN CONDICIÓN DE CALLE DEL DISTRITO DE CARTAGENA A TRAVÉS DE SERVICIO DE REPORTES A LA LINEA DE ATENCION, WHATSAPP DE LA RED DE PROTECCION ANIMAL Y REPORTES DE LA POLICIA AMBIENTAL.</t>
  </si>
  <si>
    <t>SE REALIZARON 5 JORNADAS DE SALUD ANIMAL DONDE FUERON ATENDIDOS 322 ANIMALES DOMESTICOS ENTRE CANINOS Y FELINOS. A LOS QUE SE APLICO VITAMINAS Y DESPARASITANTE. 261 CANINOS Y 61 FELINOS. EN LOS BARRIOS PUERTA DE HIERRO, FLOR DEL CAMPO, NELSON MANDELA, POZON SECTOR 19 DE FEBRERO Y POZON SECTOR MINUTO DE DIOS.</t>
  </si>
  <si>
    <t>NO SE VA A REALIZAR CONTRATACIÓN DE ALBERGUE PARA CANINOS Y FELINOS, POR LA NECESIDAD DE UNA CLÍNICA VETERINARIA PARA LA URGENCIAS VITALES, POR CUAL SE SOLICITARON COTIZACIONES POR MEDIO DE SECOP 2.</t>
  </si>
  <si>
    <t xml:space="preserve">Se realizo contratacion de un comunicador social, que se encargará de realizar el seguimiento a la conformacion de la red, vincular mas personas para que hagan parte, organizara las actividades con el grupo de rescatistas y liderara las jornadas de sensibilizacion. </t>
  </si>
  <si>
    <t>Durante la vigencia 2023 se ha fortalecido la Red de Protección Animal a través de la concertación de actividades conjuntas que permitan fortalecer las iniciativas y proyectos en favor de animales en condición de calle. Igualmente se hizo una primera entrega de alimentos para caninos y felinos a rescatistas de animales en condición de calle y se hizo el registro de datos para el diseño e impresión de un carné que permita identificar a las rescatistas, integrantes de la Red, que alimentan y acogen a perros y gatos sin propietario. Desde las redes sociales de la UMATA y la Alcaldía se hace promoción permanente de la Red y se vinculan activamente a las jornadas pedagógicas para la prevención del maltrato animal, en el marco de la Campaña “Salvemos juntos a nuestros animales.</t>
  </si>
  <si>
    <t>Durante el mes de marzo la Umata adelantó gestiones relacionas con la conformación de un equipo técnico que trabaja con la UdeC. En marzo se creo la Mesa Técnica Interinstitucional hará un acompañamiento técnico al equipo formulador de la política de Protección y Bienestar Animal del Distrito de Cartagena y ayudará a definir acciones conjuntas de articulación interinstitucional, en el área de competencia de cada entidad. 
Se construyó la ficha de estructuración de la PPPBA y se revisó y validó con la mesa técnica. Además, se adelantaron reuniones con los concejales de partido verde para que conozcan los avances del proceso.
Estado del proceso 15%</t>
  </si>
  <si>
    <t>Se envio solicitud a la oficina juridica para reactivar la radicacion del proyecto deacuerdo enviado en diciembre de 2022 y la oficina juridica respondio solicitando en unas correcciones al documento, el equipo juridico y veterinario se encuentra trabajando en ajustes solicitados por la oficina asesora jurudica del distrito para presentar el proyecto de acuerdo al concejo.</t>
  </si>
  <si>
    <t>Se realizaron 3 visitas a Vereda Zapatero para el proyecto de Acopio de Carnes, una visita a ceballos para revisar emprendimiento de jovenes rurales.</t>
  </si>
  <si>
    <t>Para implementar estos proyectos se hicieron dos visitas a vereda Zapatero en compañía del SENA, quienes nos estan apoyando capacitando y fortaleciendo cada grupo. // Para el caso del emprendimiento de pesca se visito este emprendimiento que ya AUNAP habia hecho un aporte pero falta complementar.// Con el tecnico de piscicultura se se visito difeentes estaques para realizar este proyecto con el de mejor adecuacion y beneficiarios comprometidos.</t>
  </si>
  <si>
    <t>Se formulan tres proyectos, uno de acopio de carnes en Zapatero , pesca artesanal en Boquilla y Piscicultuta en Membrillal.</t>
  </si>
  <si>
    <t>Estas demostraciones se adelantán de acuerdo con el desarrollo de las instalaciones de las parcelas demostrativas de los difrentes cultivos.</t>
  </si>
  <si>
    <t>Estos planes se tienen proyetado en parcelas de pequeños productores seleccionados y que tengan propiedad.</t>
  </si>
  <si>
    <t>La instalación de las parcelas se están desarrollando adecuadamente, en la etapa inicaial de etas.semilleros preparación de suelos.limpiezas</t>
  </si>
  <si>
    <t>El proceso de extensión agropecuaria a pequeños productores agrícolas, se están llevado a buen ritmo, prinicipalmente en forma grupal.</t>
  </si>
  <si>
    <t>Se apoyó y acompaño a pequeños productores agrícolas, en la realización del  Mercano campesinos, evento que s ellevó acabo en el corregimiento de Pasacaballos. Actividad programada por el PES.</t>
  </si>
  <si>
    <t>El avance de los talleres se realizan de acuerdo con el proceso de desarrollo de los cultivos y/o unidades pisciolas.</t>
  </si>
  <si>
    <t>El proceso de extensión agropecuaria a pequeñas productoras agrícolas, se están llevado a buen ritmo, prinicipalmente en forma grupal.</t>
  </si>
  <si>
    <t>Se han realizado cuatro talleres de pesca artesanal responsable, normatividad y tallas minimas en las comunidades: policarpa, boquilla y Tierra Bomba, en donde estaban programados 50 usuarios y llegamos a 52.</t>
  </si>
  <si>
    <t>Se esta gestionando el proceso de contratacion para la compra de los materiales de pesca artesanal para dotar a 5 asociaciones, se anexa informacion de como va el proceso y se anexa listado de las herramienta e insumos para contratacion, Estas asociaciones estan en proceso de seleccion de las cuales tentativamente se encuentran en revision de documentacion: policarpa, boquilla y tierra Bomba. Estan en revision de pendiente para posible incluision: puerta de hierro, albornoz y arroyo de piedra.</t>
  </si>
  <si>
    <t>Se realizo asistencia tecnica a 32 mujeres con en fin de identificar debilidades y realizar un diagnostico de cada una de las mujeres y sus emprendimientos, concertando con ellas el plan de capacitacion a desarrollar en esta vigencia</t>
  </si>
  <si>
    <t>En este trimestre se realizo el listado de los insumos y materiales a suministrar a las 48 mujeres indigenas para fortalecer a un mas sus negocios</t>
  </si>
  <si>
    <t xml:space="preserve"> A la fecha no se han iniciado las capacitaciones o formacion a las mujeres. Se esta concertando con ellas el plan de capacitacion</t>
  </si>
  <si>
    <t xml:space="preserve">SE ESTÁ BRINDADO APOYO AL PROCESO DE SUSTITUCIÓN, REALIZANDO ACOMPAÑAMIENTO A LA UNIVERSIDAD DE CARTAGENA QUE ES LA ENTIDAD ENCARGADA DE EJECUTAR EL PROCESO DE SUSTITUCIÓN. </t>
  </si>
  <si>
    <t>LA UMATA SE ENCUENTRA EN PROCESO DE CONTRATACIÓN DE UN ALBERGUE POR MEDIO DE UN CONVENIO DE ASOCIACIÓN PARA EL CUIDADO Y LA RECUPERACIÓN DE LOS ÉQUIDOS QUE SEAN SUSTITUIDOS, ABANDONADOS O DECOMISADOS POR LA POLICÍA AMBIENTAL.
SE REALIZO SOLICITUD DE COTIZACIÓN POR MEDIO DE SECOP 2 PARA ESTABLECER LOS ESTUDIOS DE MERCADO, Y REVISAR LAS POSIBILIDADES DE UN CONVENIO DE ASOCIACION.</t>
  </si>
  <si>
    <t xml:space="preserve">EL EQUIPO VETERINARIO DE LA UMATA REALIZÓ 11 ATENCIONES DE URGENCIAS VETERINARIAS, DONDE FUERON ATENDIDOS 5 EQUINOS QUE PRESTAN EL SERVICIO DE COCHES TURÍSTICOS; Y 4 ASNOS Y 2 QUINOS UTILIZADOS COMO VTA EN EL DISTRITO DE CARTAGENA. DONDE SE CERTIFICÓ UN CASO DE MALTRATO ANIMAL EN UN EQUINO UTILIZADO COMO VTA, EL CUAL FUE APRENDIDO POR LA POLICÍA AMBIENTAL Y LLEVADO A UN ALBERGUE PARA SU CUIDADO Y RECUPERACIÓN. </t>
  </si>
  <si>
    <t>SE ESTÁN REALIZANDO VISITAS DE VERIFICACIÓN DE PREDIOS RURALES EN CARTAGENA Y MUNICIPIOS CERCANOS QUE FUERON SELECCIONADOS COMO ADOPTANTES Y DE POSIBLES ADOPTANTES DE LOS ÉQUIDOS UTILIZADOS COMO VTA SUSTITUIDOS POR EL DATT EN EL DISTRITO DE CARTAGENA.</t>
  </si>
  <si>
    <t>https://alcart-my.sharepoint.com/:f:/g/personal/seguimientodemetasspds_cartagena_gov_co/Eivz13Fk84ZMg2bj90FwyPgB2vI6_kF8A3hiTN5Sw63AHg?e=KqxuXJ</t>
  </si>
  <si>
    <t>https://alcart-my.sharepoint.com/:f:/g/personal/seguimientodemetasspds_cartagena_gov_co/EmK8hqqVhuVIvk2Kc3GTzEkB5FymCPXYF00MoBmD7dwjjQ?e=rgF1Z8</t>
  </si>
  <si>
    <t>https://alcart-my.sharepoint.com/:f:/g/personal/seguimientodemetasspds_cartagena_gov_co/EhGUpqhcCSVInbvdOAWIS2EBD8fXiEL-xlt-vJShZVhEzQ?e=9abAAG</t>
  </si>
  <si>
    <t>https://alcart-my.sharepoint.com/:f:/g/personal/seguimientodemetasspds_cartagena_gov_co/EnyCC5JS6wdOh69EoOL42GQB7crHPRsyW_b4KHzFSyXDoQ?e=ravt5D</t>
  </si>
  <si>
    <t>https://alcart-my.sharepoint.com/:f:/g/personal/seguimientodemetasspds_cartagena_gov_co/Egnw5HVd3t1ItzKM7omwUL8BYrVpsls7KCA0VNLk6CHVOw?e=0M9772</t>
  </si>
  <si>
    <t>https://alcart-my.sharepoint.com/:f:/g/personal/seguimientodemetasspds_cartagena_gov_co/EpiwlhvueAZBtF889aV16asBxjtkovenuwzmevOYgwxDWg?e=OENgXy</t>
  </si>
  <si>
    <t>https://alcart-my.sharepoint.com/:f:/g/personal/seguimientodemetasspds_cartagena_gov_co/Eg8CsSMtXuNJsuNdwZThJzwBsEH-Wl5DQrp3EZI1iBbnUg?e=Ov53Hs</t>
  </si>
  <si>
    <t>https://alcart-my.sharepoint.com/:f:/g/personal/seguimientodemetasspds_cartagena_gov_co/EtO7ve6oYLlIknviimdyLrABVj1srQga24ZFwUttJqOnyw?e=J3nwm4</t>
  </si>
  <si>
    <t>https://alcart-my.sharepoint.com/:f:/g/personal/seguimientodemetasspds_cartagena_gov_co/En242f4KillLgrzkSxVaooABk7BSQ8YfjmrU607XHKWtOg?e=JL2EaX</t>
  </si>
  <si>
    <t>https://alcart-my.sharepoint.com/:f:/g/personal/seguimientodemetasspds_cartagena_gov_co/Eo5ncA8QrfFMsjzJAh1lEzoBtDHXIg2SJZX8cruYcjnvKg?e=fgPayu</t>
  </si>
  <si>
    <t>https://alcart-my.sharepoint.com/:f:/g/personal/seguimientodemetasspds_cartagena_gov_co/EpvT4nRQVIZPrXEngdSzKTkBqhK-MK9JI9cckZ4eB2oLdA?e=EWVS61</t>
  </si>
  <si>
    <t>https://alcart-my.sharepoint.com/:f:/g/personal/seguimientodemetasspds_cartagena_gov_co/EpvT4nRQVIZPrXEngdSzKTkBqhK-MK9JI9cckZ4eB2oLdA?e=EbcdL2</t>
  </si>
  <si>
    <t>https://alcart-my.sharepoint.com/:f:/g/personal/seguimientodemetasspds_cartagena_gov_co/ElxQHVU0is1IjeBd71TRfc8B4L_aP2anGk6rb42j65Gurw?e=fQZgl3</t>
  </si>
  <si>
    <t>https://alcart-my.sharepoint.com/:f:/g/personal/seguimientodemetasspds_cartagena_gov_co/EnkZinQygI1LsYFz-ULU2Q8B5L9J54SAW86l0ZLhIRhsnA?e=t6uuXN}</t>
  </si>
  <si>
    <t>https://alcart-my.sharepoint.com/:f:/g/personal/seguimientodemetasspds_cartagena_gov_co/EjYM6xIch_tMne_y0ja2uCoBuR8LGTMroDcKJxkggM-h1g?e=lMP6f8</t>
  </si>
  <si>
    <t>https://alcart-my.sharepoint.com/:f:/g/personal/seguimientodemetasspds_cartagena_gov_co/EheTBmLElQtMjzozkb8D1w8BVvUCEcxSF64c5Qs-EmyXHg?e=bgYmZI</t>
  </si>
  <si>
    <t>https://alcart-my.sharepoint.com/:f:/g/personal/seguimientodemetasspds_cartagena_gov_co/Eku45sjJlylCq56D989qQO4B2WdLdR0sP0lVjf1U9WZD2w?e=Keczdm</t>
  </si>
  <si>
    <t>https://alcart-my.sharepoint.com/:f:/g/personal/seguimientodemetasspds_cartagena_gov_co/EvOk9HJGOodCnSNol6N8vAgBzIa5kf8cGr0y66zvPjs4vg?e=FEOvW1</t>
  </si>
  <si>
    <t>https://alcart-my.sharepoint.com/:f:/g/personal/seguimientodemetasspds_cartagena_gov_co/EswdDEV2GAhOgj6Gz_0e2dwBrOjTunSoIWUHVSTVFTCc8Q?e=eULk9p</t>
  </si>
  <si>
    <t>https://alcart-my.sharepoint.com/:f:/g/personal/seguimientodemetasspds_cartagena_gov_co/EpuMekRiO5dAonoaem3YES8BkmBCwOvGCm6iOI6IGmHGIQ?e=rPQOda</t>
  </si>
  <si>
    <t>https://alcart-my.sharepoint.com/:f:/g/personal/seguimientodemetasspds_cartagena_gov_co/EjGd9XJOQJVAnwOMI9VVlSEBCKjp-DiymDpgViSKMOOIsw?e=Abf7yE</t>
  </si>
  <si>
    <t>https://alcart-my.sharepoint.com/:f:/g/personal/seguimientodemetasspds_cartagena_gov_co/Ek1AxpxT71hEvkeD1Jn16WEB2YUWMcYIr2PJTAmWNG9tsw?e=ZE0ca6</t>
  </si>
  <si>
    <t>https://alcart-my.sharepoint.com/:f:/g/personal/seguimientodemetasspds_cartagena_gov_co/Eqfvb32Cab9PlmRJBJC9wT4BEIKNA51B247Sc85UHaZUgw?e=yvfeRr</t>
  </si>
  <si>
    <t>https://alcart-my.sharepoint.com/:f:/g/personal/seguimientodemetasspds_cartagena_gov_co/EjBs-03QL95IhsQWC30Ud5sBtJAZujtvq_kwc30-gVgNtw?e=SBBcmH</t>
  </si>
  <si>
    <t>https://alcart-my.sharepoint.com/:f:/g/personal/seguimientodemetasspds_cartagena_gov_co/EvE1qg43Y8hBnV0I2dvE0NwBKozsKNUV_0c6YHwPC5QQVw?e=K1Neyi</t>
  </si>
  <si>
    <t>https://alcart-my.sharepoint.com/:f:/g/personal/seguimientodemetasspds_cartagena_gov_co/Eqe3qwctnwxFmL1362cQBIEBty0uqe7pvoZn14MibP9xzw?e=bWatX3</t>
  </si>
  <si>
    <t>https://alcart-my.sharepoint.com/:f:/g/personal/seguimientodemetasspds_cartagena_gov_co/EoDs6mwWpiVKu9ggO6G9ZgEBmiuby7XLzsyzb3bb5WLd0A?e=5ywntI</t>
  </si>
  <si>
    <t>https://alcart-my.sharepoint.com/:f:/g/personal/seguimientodemetasspds_cartagena_gov_co/EscBLYAK-6tJulhLIwNIytkB7XjBckBvpV6hg9P5piGC4Q?e=6NdD72</t>
  </si>
  <si>
    <t>https://alcart-my.sharepoint.com/:f:/g/personal/seguimientodemetasspds_cartagena_gov_co/ElGTXNFoOsROn6OadFfU2vYB4Pbbfch7pTwl-KSK-zMd3g?e=Vmveod</t>
  </si>
  <si>
    <t>https://alcart-my.sharepoint.com/:f:/g/personal/seguimientodemetasspds_cartagena_gov_co/EuhEpnS8i9pGlpFZ2gwt0rsBDuM4QEN6Zpw5Dd4DWmoTSg?e=hZdmC3</t>
  </si>
  <si>
    <t>https://alcart-my.sharepoint.com/:f:/g/personal/seguimientodemetasspds_cartagena_gov_co/ElZ0dLr9GnJBoxJAG3Pzsq8Bf5zBHNKb0agfMOxx1a6WwA?e=7x69oB</t>
  </si>
  <si>
    <t>https://alcart-my.sharepoint.com/:f:/g/personal/seguimientodemetasspds_cartagena_gov_co/EvXlQvml0PBGkUI76Sr1XaEBIroQNij9biFCQtvnK6ENGQ?e=jY1jev</t>
  </si>
  <si>
    <t>https://alcart-my.sharepoint.com/:f:/g/personal/seguimientodemetasspds_cartagena_gov_co/Epm9IF5NnAlLhKQVmhcBJukBMc8RcpouIpn7qqrYarM0xg?e=AYnpa5</t>
  </si>
  <si>
    <t>https://alcart-my.sharepoint.com/:f:/g/personal/seguimientodemetasspds_cartagena_gov_co/EqIdMBfqmcdHnx8mcnu1MBIBl7ixRcYuw-A5lsPqyJ1LcQ?e=YfkDZw</t>
  </si>
  <si>
    <t>https://alcart-my.sharepoint.com/:f:/g/personal/seguimientodemetasspds_cartagena_gov_co/EnU94cVSirlMqx7rDt-8B3QBSkWw42dk_7H54lru7I-jpQ?e=Lp1pOq</t>
  </si>
  <si>
    <t>https://alcart-my.sharepoint.com/:f:/g/personal/seguimientodemetasspds_cartagena_gov_co/Evmg1ifVoetGsLQezzkx7H8BpLD6_yvc_Y-R_wGI1xTo-A?e=mhAdfc</t>
  </si>
  <si>
    <t>https://alcart-my.sharepoint.com/:f:/g/personal/seguimientodemetasspds_cartagena_gov_co/EsaM-fBGl0VHtB5Va9kXEWUBkcdgzz_b2zvPeqzomxTcLw?e=1t5lUY</t>
  </si>
  <si>
    <t>https://alcart-my.sharepoint.com/:f:/g/personal/seguimientodemetasspds_cartagena_gov_co/EoTBVgnHiqFEtU3PP80oTwwBjf7o1cyMKEq171P3VA2oIw?e=pslzZ5</t>
  </si>
  <si>
    <t>https://alcart-my.sharepoint.com/:f:/g/personal/seguimientodemetasspds_cartagena_gov_co/Eqgs1LJXT-VNqhJGbLfpc9MBlZwjACBuXpDfe5V7G4LP8w?e=2AFhok</t>
  </si>
  <si>
    <t>https://alcart-my.sharepoint.com/:f:/g/personal/seguimientodemetasspds_cartagena_gov_co/Emzs2aGwUvtPsb-dJ72PRbcBJtR5BDjB-UOMTvWDkxO_Uw?e=WZxIMG</t>
  </si>
  <si>
    <t>https://alcart-my.sharepoint.com/:f:/g/personal/seguimientodemetasspds_cartagena_gov_co/Elq6TiyZZC1Cjw0krVPVH9MBS7Sk0VCsODd0NZtc6yRRvA?e=lRlypV</t>
  </si>
  <si>
    <t>https://alcart-my.sharepoint.com/:f:/g/personal/seguimientodemetasspds_cartagena_gov_co/Er1xHyrwXRZJkqWfmzSoK_oBq9hLutwrFstkjzMSMxqYJg?e=l2Nhfy</t>
  </si>
  <si>
    <t>https://alcart-my.sharepoint.com/:f:/g/personal/seguimientodemetasspds_cartagena_gov_co/EmPuafrIgFBAkeSvcn7SdocBILZMukpeUXQyww8DGNxY8A?e=227rSn</t>
  </si>
  <si>
    <t>https://alcart-my.sharepoint.com/:f:/g/personal/seguimientodemetasspds_cartagena_gov_co/EjdPFDbB4sZLgBxLqvzRRg8BUCD2zQf87rGMaoaeo97Vfg?e=nIJDvD</t>
  </si>
  <si>
    <t>https://alcart-my.sharepoint.com/:f:/g/personal/seguimientodemetasspds_cartagena_gov_co/Ev0KCG68kPNOngV6QE8pT28Bb05s-b7LRqjEpA584U4s8g?e=9rzrna</t>
  </si>
  <si>
    <t>https://alcart-my.sharepoint.com/:f:/g/personal/seguimientodemetasspds_cartagena_gov_co/Esc-XSOzg_VJgcwINNe0RnQBF4UA2j2cmfX0R9cq7Hj0Yw?e=unsTRZ</t>
  </si>
  <si>
    <t>https://alcart-my.sharepoint.com/:f:/g/personal/seguimientodemetasspds_cartagena_gov_co/EsiFjM64lM5PhmX0lGnemJsBX9M4mCXhERyX0odz218kZw?e=FFKfAc</t>
  </si>
  <si>
    <t>https://alcart-my.sharepoint.com/:f:/g/personal/seguimientodemetasspds_cartagena_gov_co/Eu8lP4bx_-xIhMdK_mn6nRIBAv6clKxtp3oEyX-jlr35ww?e=cgvyUU</t>
  </si>
  <si>
    <t>https://alcart-my.sharepoint.com/:f:/g/personal/seguimientodemetasspds_cartagena_gov_co/EiFeaWlxUaZHlb9OJUdFAuMBL8xmFjs-FOe10BaARYpNXA?e=QcCgCe</t>
  </si>
  <si>
    <t>https://alcart-my.sharepoint.com/:f:/g/personal/seguimientodemetasspds_cartagena_gov_co/EphijYLoKUtMnP-p3jFQHRkBf4fK8-EU5jKxOiY9vN48tQ?e=xd9biA</t>
  </si>
  <si>
    <t>https://alcart-my.sharepoint.com/:f:/g/personal/seguimientodemetasspds_cartagena_gov_co/EoWhPQuQG4dBjgnx-ml6SJMBgVLkPepKyy8l0dqka-xGHg?e=Nfzpdx</t>
  </si>
  <si>
    <t>https://alcart-my.sharepoint.com/:f:/g/personal/seguimientodemetasspds_cartagena_gov_co/Em86m_M1X0hFgXzHwZoMvIgBYyFla7TUa5qfMNNJn75Gyw?e=yJsVtI</t>
  </si>
  <si>
    <t>https://alcart-my.sharepoint.com/:f:/g/personal/seguimientodemetasspds_cartagena_gov_co/Et75xAbmbUBDquSQThFyNDEBZg-Wz6eRCful9f63DTeT0w?e=ITNHeu</t>
  </si>
  <si>
    <t>https://alcart-my.sharepoint.com/:f:/g/personal/seguimientodemetasspds_cartagena_gov_co/Ekdq0zXtfeREj-CHvB1G914BJ6z4qlqI5hVNSOlho6Ma9Q?e=hVDwuf</t>
  </si>
  <si>
    <t>https://alcart-my.sharepoint.com/:f:/g/personal/seguimientodemetasspds_cartagena_gov_co/EuP9GtI_kX5Msdrkc8RL_64BARBZvk7ake7FT5prpqgpNA?e=ruEc45</t>
  </si>
  <si>
    <t>https://alcart-my.sharepoint.com/:f:/g/personal/seguimientodemetasspds_cartagena_gov_co/Et7fVThTjVdJgzpLUhPAUwYBmm3VETQv2Qy6-HZAQrdzsw?e=ITlKfu</t>
  </si>
  <si>
    <t>https://alcart-my.sharepoint.com/:f:/g/personal/seguimientodemetasspds_cartagena_gov_co/Epc5fzoZv75OitsNYR23wj4BEdCCSTIOEvlJwl2apLRI4Q?e=d3nXBg</t>
  </si>
  <si>
    <t>https://alcart-my.sharepoint.com/:f:/g/personal/seguimientodemetasspds_cartagena_gov_co/Ei3kahCtbclIt9kL0WN7SEoBlnCYyXb-KZpfLxNfsqblxg?e=c49j2d</t>
  </si>
  <si>
    <t>https://alcart-my.sharepoint.com/:f:/g/personal/seguimientodemetasspds_cartagena_gov_co/EhuScVA9IyNPpq_IL0-oTK4BGfMyZMgfsugQGrnIcmD__g?e=GGpSnp</t>
  </si>
  <si>
    <t>https://alcart-my.sharepoint.com/:f:/g/personal/seguimientodemetasspds_cartagena_gov_co/Ejmg7WV2QcVBoQ_-y4Cu0ssBUPuKtaUThMC0VjraMhsYCA?e=qhIhEg</t>
  </si>
  <si>
    <t>https://alcart-my.sharepoint.com/:f:/g/personal/seguimientodemetasspds_cartagena_gov_co/EnLoXIkOdZBErqD23L_e-bkByqDSLQd-xgIBVSwZOw2gzA?e=ZvvKag}</t>
  </si>
  <si>
    <t>https://alcart-my.sharepoint.com/:f:/g/personal/seguimientodemetasspds_cartagena_gov_co/EqLbkbNlVWVCqMQ4Pu_p_RcBkJZ6OZoKn_NWJmVwPfjk2w?e=Epynii</t>
  </si>
  <si>
    <t>https://alcart-my.sharepoint.com/:f:/g/personal/seguimientodemetasspds_cartagena_gov_co/Eu1wHq4E8VRDsq42I8xE9R0B52bFTCWMv7HXfIR6j7jgMQ?e=fYCsHy</t>
  </si>
  <si>
    <t>https://alcart-my.sharepoint.com/:f:/g/personal/seguimientodemetasspds_cartagena_gov_co/Eud7j8rWRwNBqWVBXQyzSvMBY2fq8nvcVwEHCI6trTmG0w?e=BBrScI</t>
  </si>
  <si>
    <t>https://alcart-my.sharepoint.com/:f:/g/personal/seguimientodemetasspds_cartagena_gov_co/Ejl_ePz9XiZIgx8Sm5KmUV8BvBI9kJwBcsi65RASR6HXtQ?e=FJzf5Z</t>
  </si>
  <si>
    <t>https://alcart-my.sharepoint.com/:f:/g/personal/seguimientodemetasspds_cartagena_gov_co/EocWAdBT9VlPhw0CokaU-2ABxr4GgdcVB8w_ReRIjlsnUg?e=Oa2lMX</t>
  </si>
  <si>
    <t>https://alcart-my.sharepoint.com/:f:/g/personal/seguimientodemetasspds_cartagena_gov_co/ErZG80bDLXNBkmLZaw1fujkBpHqhwPK-ujXhAhgFUdIF2Q?e=auf3eO</t>
  </si>
  <si>
    <t>https://alcart-my.sharepoint.com/:f:/g/personal/seguimientodemetasspds_cartagena_gov_co/EpiUXrxbKytOk5nik0ced7YBg1jPydl5ONMCPy6o5G8xjA?e=zNLSje</t>
  </si>
  <si>
    <t>https://alcart-my.sharepoint.com/:f:/g/personal/seguimientodemetasspds_cartagena_gov_co/EvU445lu_FNCqB4G-__Lq8wBSGPLwWA2E5LI1Gv4mdK9-g?e=ZqtmYI</t>
  </si>
  <si>
    <t>https://alcart-my.sharepoint.com/:f:/g/personal/seguimientodemetasspds_cartagena_gov_co/EtZlC-aocNZNrx8yMDe70p0B1TSW7cH9DNzArZRLrRRNIg?e=A4nGtE</t>
  </si>
  <si>
    <t>https://alcart-my.sharepoint.com/:f:/g/personal/seguimientodemetasspds_cartagena_gov_co/EtIvBQ22cg1MhR6tDZCvDuQB6KGW25pEeqLTI2D4WeC5Zg?e=AdjYbS</t>
  </si>
  <si>
    <t>https://alcart-my.sharepoint.com/:f:/g/personal/seguimientodemetasspds_cartagena_gov_co/Emduxwl6r55Jqag1SyB6tZoBDmoNtTI-0enQOep4djaidw?e=5WS5o6</t>
  </si>
  <si>
    <t>https://alcart-my.sharepoint.com/:f:/g/personal/seguimientodemetasspds_cartagena_gov_co/EmFIXklAmnRJh1yjV5Fc6CsBui5lJs6fCWrSB9YZKrl0UQ?e=lFqTd4</t>
  </si>
  <si>
    <t>https://alcart-my.sharepoint.com/:f:/g/personal/seguimientodemetasspds_cartagena_gov_co/Eoe0EBzqKx1Jm7hJoBegMIoBBmNqub_2yKAe7X4749ZAMw?e=HhJGao</t>
  </si>
  <si>
    <t>https://alcart-my.sharepoint.com/:f:/g/personal/seguimientodemetasspds_cartagena_gov_co/EjjRHn_ZgkZHhLwJYrR2HToBFF_Y-CYCqEx2y6LwaE3DWg?e=f3eBHi</t>
  </si>
  <si>
    <t>https://alcart-my.sharepoint.com/:f:/g/personal/seguimientodemetasspds_cartagena_gov_co/EvQAmmcR3s1OnZJTv4OX9nsBx0cXoF-TOXzHU1yDO7397Q?e=9zavGl</t>
  </si>
  <si>
    <t>https://alcart-my.sharepoint.com/:f:/g/personal/seguimientodemetasspds_cartagena_gov_co/EhahSEJ2Q6dGvtladKp-LTEBVtJL7rPGw13iyoqMEs-Lqg?e=zI2m1P</t>
  </si>
  <si>
    <t>https://alcart-my.sharepoint.com/:f:/g/personal/seguimientodemetasspds_cartagena_gov_co/EqZDUF1Yf25Kg6Tdbf1SJhUBZElN1YCysGwYGZR7EJCq0w?e=YAw7JC</t>
  </si>
  <si>
    <t>https://alcart-my.sharepoint.com/:f:/g/personal/seguimientodemetasspds_cartagena_gov_co/EnO7ZFxMkvlNkbSV2DqsMS0BhHIo2eUZh2kOMzSykdVW2w?e=sNBdmC</t>
  </si>
  <si>
    <t>https://alcart-my.sharepoint.com/:f:/g/personal/seguimientodemetasspds_cartagena_gov_co/EuyPPbIw2kxClEoCTMA1cGQBd7UXHGUZYuaapJYEe9yp_A?e=fbWMd5</t>
  </si>
  <si>
    <t>https://alcart-my.sharepoint.com/:f:/g/personal/seguimientodemetasspds_cartagena_gov_co/El62dA-k2f5NtYWLECw7OOIBk3C9u-LyT6yo235pukQLNQ?e=c3hJ33</t>
  </si>
  <si>
    <t>https://alcart-my.sharepoint.com/:f:/g/personal/seguimientodemetasspds_cartagena_gov_co/Etie6v_Z_91Loycqf9PfsKQBfIlBtoaabG4_LqDoFZWBpw?e=BQjLhx</t>
  </si>
  <si>
    <t>https://alcart-my.sharepoint.com/:f:/g/personal/seguimientodemetasspds_cartagena_gov_co/Etv2yZTdLedDn_u95nFFHWMBeX8PwdnamZYbu3zB0ec4_A?e=d07bXk</t>
  </si>
  <si>
    <t>https://alcart-my.sharepoint.com/:f:/g/personal/seguimientodemetasspds_cartagena_gov_co/EqXK6Pmk_GlHsAmDtsZ-_KgBj0RsIR9DkBoVKPS9oeUUAA?e=4488Tk</t>
  </si>
  <si>
    <t>https://alcart-my.sharepoint.com/:f:/g/personal/seguimientodemetasspds_cartagena_gov_co/Et0QPNxRnIlKpukAkEaPZLkBOO65v-pZ0Qwr_r3hmfjuOQ?e=dhrgSM</t>
  </si>
  <si>
    <t>https://alcart-my.sharepoint.com/:f:/g/personal/seguimientodemetasspds_cartagena_gov_co/EgpQEAnFqTdLg9bvUDnQ0AEB_NYHFSxoSvHmbWURJJZQbg?e=OWXBL4</t>
  </si>
  <si>
    <t>https://alcart-my.sharepoint.com/:f:/g/personal/seguimientodemetasspds_cartagena_gov_co/EupQ3RholQxEhmkIEW6t7TMBmads9fGus7s_vQL2PabHcQ?e=wdG1Ph</t>
  </si>
  <si>
    <t>https://alcart-my.sharepoint.com/:f:/g/personal/seguimientodemetasspds_cartagena_gov_co/Eku4RY8KrAFGiWAOKYoqJNwBYJ9FsFUZ6kB4YuNG8xIh9w?e=JKCS4E</t>
  </si>
  <si>
    <t>https://alcart-my.sharepoint.com/:f:/g/personal/seguimientodemetasspds_cartagena_gov_co/ElS7uoLrH2pJkAhaY5h_OdEBzxT10RsljDSah-gQpLcqSw?e=H7bsCO</t>
  </si>
  <si>
    <t>https://alcart-my.sharepoint.com/:f:/g/personal/seguimientodemetasspds_cartagena_gov_co/EtUduPVJRcxMnKcEHJfrEB0BQazWc7hlUpat3SalZdONjA?e=a5jQRe</t>
  </si>
  <si>
    <t>De acuerdo con los servicios y programas para el ciudadano de la unidad de atención Formación Ciudadana y Gestión Comunitaria, se relacionan los avances en el cumplimiento de  metas en el área de Inspección, vigilancia y control (IVC) del primer trimestre del año 2023. Durante este periodo, el área de  Inspección, vigilancia y control (IVC) de la unidad realizó 37 procesos que mediante asesoría, acompañamiento y asistencia técnica se logró la promoción de la participación ciudadana de las Organizaciones comunales del Distrito, se utilizaron estrategias oportunas para realizar los acercamientos de dichas organizaciones, tales como; la verificación de documentos habilitantes para contratar ejercida en las tres localidades, aplicación de lista de chequeo y la inscripción y actualización del RUT. A continuación se mencionan las Juntas de Acción Comunal participantes del proceso de IVC: Urb. Nueva Granada primera y segunda etapa, Brusela, Urbanización Los Calamares, Nariño, Castillo Grande, Getsemaní, Bocagrande, Crespo, Alto del Educador, San José de los Campanos, San Pedro Mártir, Los Olivos, Santa Lucia, La Boquilla, Vereda de Zapatero, Pontezuela, Arroyo de Piedra, Arroyo Grande, Manzanillo, Colombiatón, Vereda Puerto Rey, Barrio Juan XXIII Y Paraguay, Nuevo Chile, Boston, Venecia, Urbanización Terrazas de Granada, Alcibia, Chiquinquirá, 9 De Abril, Rosedal, Barrio Omaira Sánchez, Urbanización Ciudadela India Catalina, Petares, La Gloria, Barrio Las Delicias, Republica De Chile, Barrio Pozón Sector Los Tamarindos, ASOJAC Histórica  y del Caribe.ademas se aclara que las demas organizaciones que aparecen en el formato de asistencia fueron intervenidas pero cin ellas se lleva un seguiniento de compromisos ya que han sido intervenidas anterior.</t>
  </si>
  <si>
    <t>Durante el primer trimestre del año 2023 la unidad de atención Formación Ciudadana y Gestión Comunitaria, en el cumplimiento del ejercicio para desarrollar procesos de capacitación dirigido a  dignatarios de los organismos de acción comunal del Distrito se logró la cualificación de 18  JAC, distribuidas en las tres Localidades y territorios rurales de la ciudad a través del Seminario sobre Planes de Desarrollo Comunal que fortalecen las capacidades de las organizaciones comunales para el desarrollo local, entre ellas se tienen a la JAC de: Santa Ana, El Espinal, Petares, Santa María, Crespo, Paraíso, Portal del Virrey, Vereda Bajo del Tigre, Republica del Líbano, Olaya Herrera Sector La puntilla, Barrio Nuevo Milenio, Pozón Sector Blanco, Las Margaritas, Paseo de Bolívar, Barrio España , prado,9 de Abril,Brusela. Tambien se presenta otras organizaciones que ya han recibido capacitacion en otras tematicas en las cuales han sido reportada</t>
  </si>
  <si>
    <t>Durante este periodo, el área de emprendimiento de la unidad de Formación Ciudadana realizó el acercamiento a organizaciones comunales con el fin de identificar aquellas que llevaran procesos de generación de ingresos como actividades productivas, de esta gestión se obtuvo como resultado la articulación de 20 Juntas de Acción Comunal con la unidad de Proyectos Productivos, en el proyecto de inversión de proyectos productivos como mecanismo para mejorar la productividad y competitividad en los encadenamientos productivos de las comunidades que fortalecen el desarrollo local del Distrito de Cartagena, entre ellas se encuentran las siguientes JAC: Barrio Chino, Nuevo Paraíso Sector Alameda,  Martínez Martelo, Barrio España, El Marion, Chile Prefabricado, La Quinta, Olaya Sector 11 De Noviembre, Olaya Sector Foco Rojo, Nariño, Gaviotas Séptima Etapa, Pozón Sector Víctor Blanco, Villa Rosa, Barrio Villa Hermosa Sector Nueva Jerusalén, Pozón Sector La Conquista, Policarpa, Pozón, Nelson Mandela Sector Los Pinos, Nelson Mandela Sector El Olivo, Vereda De Zapatero.Las organizaciones comunales participantes del proyecto de inversión de proyectos productivos de la unidad de atención inclusión productiva, hicieron presencia en el lanzamiento del convenio en la Universidad San Buenaventura el día 27 de febrero de 2023, donde realizaron la caracterización de sus actividades productivas para lograr ser identificadas y seleccionadas y luego establecer el cronograma de trabajo en las etapas de formación continuo la inversión a los emprendimientos,  Finalmente, se reunieron con el enlace de la Unidad Yolima Devoz el día 21 de marzo de 2023 en la unidad de Formación ciudadana y Gestión Comunitaria para cumplir con el compromiso de realizar seguimiento y motivación para la permanencia y participación activa de las Juntas de Acción Comunal</t>
  </si>
  <si>
    <t xml:space="preserve">Se gestiono con la oficina de apoyo logístico la adquisición de 4 pendones graficos para la unidad de formación ciudadana. </t>
  </si>
  <si>
    <t>Desde la oficina de la unidad de formacion ciudadana y desarrollo social  se hizo entrega y dotacion de sillas  a las organizaciones que  cumplian con criterios que debian cumplir en ese orden de entrega se pudieron dotar hasta este primer trimestre  a 57 organizaciones de la historica y del norte  fueron (20    ) , en la virgen y turistica   ( 20    ), y finalmente en la industrial y de la bahia ( 17  )</t>
  </si>
  <si>
    <t xml:space="preserve">Se encuentra en proceso de cotizacion SECOP publica para iniciar proceso de contratacion. </t>
  </si>
  <si>
    <t xml:space="preserve">Desde la unidad de formacion ciudadana se realizaron actividades en articulacion con otras unidades, enidades que le pernitieron desarrollar y fomentar la participacion de los ciudadanos en las diferentes localidades del distrito . ademas en la unidad de formacion ciudadana se realizarin atenciones a los ciudadanos para orientarlos y realizar compromisos de ambas partes. </t>
  </si>
  <si>
    <t xml:space="preserve">De acuerdo con los compromisos establecidos para el proceso de construcción del consejo de participación la unidad de atención Formación Ciudadana y Gestión Comunitaria muestra un acumulado de 0,8 para el 2022 sobre el1.0 del 100% de la meta total. Por lo tanto, se focaliza como actividad relevante para la unidad, que, el próximo trimestre, en el mes de abril se proyecta realizar una nueva solicitud con un cronograma de convocatoria en el cual se invita a participar a grupos, organizaciones y gremios para instalar el consejo, como estrategia para la protección, promoción y garantía del derecho a participar de los ciudadanos y ciudadanas del Distrito de Cartagena. </t>
  </si>
  <si>
    <t>https://community.secop.gov.co/Public/Common/GoogleReCaptcha/Index?previousUrl=https%3a%2f%2fcommunity.secop.gov.co%2fPublic%2fTendering%2fOpportunityDetail%2fIndex%3fnoticeUID%3dCO1.NTC.4129283%26isFromPublicArea%3dTrue%26isModal%3dFalse</t>
  </si>
  <si>
    <t>https://alcart-my.sharepoint.com/:f:/g/personal/seguimientodemetasspds_cartagena_gov_co/EhlTYOptYNBCjc8b6O8nkl0BRHKa10bZ3GOIRoFhCDOzOg?e=Qf6Gaf</t>
  </si>
  <si>
    <t>https://alcart-my.sharepoint.com/:f:/g/personal/seguimientodemetasspds_cartagena_gov_co/ErG6ZFJx8j1Eq-lD8MTU17gBhNUUh6enAsNXf7gJIncguA?e=M9Iy8Z</t>
  </si>
  <si>
    <t>https://alcart-my.sharepoint.com/:f:/g/personal/seguimientodemetasspds_cartagena_gov_co/EtJ2AR92Tj1HmDFCNCBBPV8BqKqXnDWSTmR3zHwSmzqrNA?e=acbca0</t>
  </si>
  <si>
    <t>https://alcart-my.sharepoint.com/:f:/g/personal/seguimientodemetasspds_cartagena_gov_co/EjyK2vVJRWJNkksTcf6D2ioBwaVjJswhmWchiES7R2DeMg?e=coYSbh</t>
  </si>
  <si>
    <t>https://alcart-my.sharepoint.com/:f:/g/personal/seguimientodemetasspds_cartagena_gov_co/EpWfAXTveZJMkdRSN6D4RvgBLdBKa1w_El5_4qliBsBm6g?e=Fx2Mye</t>
  </si>
  <si>
    <t>https://alcart-my.sharepoint.com/:f:/g/personal/seguimientodemetasspds_cartagena_gov_co/Eh0uGWayZO5Hop3Yu4JvpOIBBv7MEHV6exTvZvLrWzUlvw?e=8ZNBuG</t>
  </si>
  <si>
    <t>https://alcart-my.sharepoint.com/:f:/g/personal/seguimientodemetasspds_cartagena_gov_co/Ep2fwOLmShNDvQGL1Loo4wMBX8750NoxYnnBFreFCah2UQ?e=h8bKIX</t>
  </si>
  <si>
    <t>https://alcart-my.sharepoint.com/:f:/g/personal/seguimientodemetasspds_cartagena_gov_co/ErUYmjqL081HiwubjVjSXL8BbJChUis6sTcf-FKH9I3BbQ?e=1IK8Cs</t>
  </si>
  <si>
    <t>REPORTE META PRODUCTO EJECUTADO DE OCTUBRE 01 A DICIEMBRE 31 DE 2023</t>
  </si>
  <si>
    <t xml:space="preserve">REPORTE EJECUCIÓN PRESUPUESTAL A 30 DE JUNIO DE 2023
(COMPROMISOS) </t>
  </si>
  <si>
    <t xml:space="preserve">REPORTE EJECUCIÓN PRESUPUESTAL A 30 DE JUNIO DE 2023
(PAGOS) </t>
  </si>
  <si>
    <t>APROPIACIÓN  VIGENTE A 30 JUN 2023 (MODIF)
(en pesos)</t>
  </si>
  <si>
    <t xml:space="preserve">Se realizo reunión de articulación con el PES con el objetivo de aunar esfuerzos que posibiliten la intermediación para la vinculación laboral de jóvenes, se envía oficio de manera formal con un Listado de 30 jóvenes identificados para que pueden ser tenidos en cuenta en el proceso de vinculación laboral que esta dependencia realizara. </t>
  </si>
  <si>
    <t>•	En el marco del convenio de asociación con la universidad San Buenaventura con el objeto de aunar esfuerzos técnicos, administrativos y financieros para capacitar, orientar y brindar formación en el marco de los proyectos de inversión de proyectos productivos de la secretaría de participación y desarrollo social del distrito de Cartagena, fueron creadas 23 Iniciativas Productivas de Jóvenes Emprendedores, quienes luego de un proceso formativo lograron consolidad sus modelos  de negocios a partir de la metodología CANVAS  y construyeron  los planes operativos de sus emprendimientos . 
•	Se realizó convenio de asociación 035 de 2023 con la fundación hogar juvenil con el objetivo de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 con este convenio se beneficiaron 49 jóvenes emprendedores de la ciudad.</t>
  </si>
  <si>
    <t>Se realizo proceso formativo con 44 jóvenes de la ciudad,  en temas de emprendimiento y construcción de planes de negocios estos talleres se realizaron en el marco del convenio con la universidad san buenaventura y con jóvenes Participantes de la feria de emprendimiento y empleabilidad realizada en  Distrito E.</t>
  </si>
  <si>
    <t xml:space="preserve">•	Se caracterizaron 4 organizaciones juveniles de la ciudad, el objetivo de este proceso de caracterización es conocer y focalizar estas organizaciones, para identificar sus integrantes, razón social, misión, estrategias de trabajo, fortalezas y aspectos a mejorar.  
•	se realizaron 4 talleres formativos dirigidos a jóvenes de las instituciones educativas, a través de sesiones de trabajo en las que se abordaron temas: liderazgo, trabajo en equipo y participación e incidencia política. A través de una metodología lúdico-pedagógica en la que se formaron a 89 jóvenes.
•	Se realizo una jornada de atención y socialización de oferta a jóvenes, con el objetivo de dar a conocer la oferta de servicios para la atención de los y las jóvenes de Cartagena, así mismo brindar información y asesorar a los jóvenes y organizaciones juveniles. </t>
  </si>
  <si>
    <t xml:space="preserve">se realizaron 8 talleres de Formación Sociopolítica – ley 1622 de 2013, dirigidos a jóvenes de instituciones educativas y comunidad de la ciudad. A través de talleres lúdico-pedagógicos e interactivos se desarrollaron varias dinámicas que permitan generar participación entre los jóvenes asociar los distintos espacios de representación, seguido a la implementación de acciones que permitan fortalecer la democracia participativa en el territorio, a 396 jóvenes.  </t>
  </si>
  <si>
    <t xml:space="preserve">•	se llevó a cabo una jornada de atención a jóvenes en el barrio Flor del campo con el objetivo de llevar la oferta institucional para la atención de jóvenes, brindándoles herramientas para la prevención de embarazos a temprana edad. En esta jornada se atendieron a 213 estudiantes.
•	se realizaron dos talleres formativos con el objetivo de fortalecer habilidades blandas en los jóvenes que es permitan desarrollar procesos de liderazgo y participación. Estos talleres se realizaron en la comunidad del barrio espinal y en pasacaballos, formando a 46 jóvenes </t>
  </si>
  <si>
    <t xml:space="preserve">•	Se realizaron 4 Talleres Lúdicos con el  objetivo fortalecer el liderazgo y la construcción de paz, a través de su ejercer su derecho al juego y la participación utilizando la metodología lúdica pedagógica con el fin de brindar herramientas para la sana convivencia de las y los jóvenes y la construcción de paz. En este encuentro participaron 215 Jóvenes. 
•	Jornada de interinstitucional para la prevención de embarazos, con el fin de poner en marcha un plan de acción que aporte a la reducción de embarazos en adolescentes estas acciones son realizada desde la lúdica y la pedagogía, para fortalecer habilidades de autoprotección en los jóvenes.  
•	Participamos en la gran jornada de limpieza de playa, esta es una actividad ambiental que busca recuperar las playas de la ciudad y fortalecer la cultura ambiental de los ciudadanos, en este espacio también se realizó la construcción de mural como espacio de co-creación de ciudad.
•	Realizamos LIDERAB el Laboratorio de liderazgo juvenil, una estrategia liderada por CIVIX Colombia con el apoyo de la oficina de juventud, un espacio lúdico pedagógico que busca fortalecer el liderazgo en jóvenes de 14 a 18 años de la ciudad. </t>
  </si>
  <si>
    <t xml:space="preserve">•	Realizamos mesa de socialización de los avances de la fase de formulación de la política publica de juventud, con jóvenes consejeros y representantes de organizaciones juveniles de la ciudad, este espacio se socializar con los productos que contendrá el documento de política pública. 
•	El equipo formulador avanza en la construcción de las hojas de vida de los productos y en documento final de la política pública.  </t>
  </si>
  <si>
    <t>Desde la atencion integral a personas mayores con personal interdisciplinario se atendieron 8624 personas mayores  usuarios de CDV y GO con ellos se  trabajaron  tematicas relacionados con las siguientes contenidos: 
Buen Trato, Habilidades cognitivas , Autocuidado, Reglamento Interno, Alimentacion Saludable, Manejo de Emociones.
Politica Publica de Envejecimiento y Vejez, Valores 
Se brindó atención personalizada a personas mayores que por limitaciones de movilidad
no pueden asistir a los CDV y/o GO, de acuerdo con las condiciones encontradas se
brindan las recomendaciones profesionales.
✓ Se realizaron  Brigadas de Atención Integral con los GO de la Localidad 3 Industrial y de la
Bahía, generando así un impacto significativo en las comunidades visitadas.</t>
  </si>
  <si>
    <t>Los CDV con espacios locativos arrendados estuvieron hasta el 23 de marzo contratados
con recursos del 2022 y disposición de vigencia futura. Para el presente año, se encuentran
nuevamente legalizados hasta el 31 de diciembre de 2023 los contratos de arriendo de los
siguientes CDV:
o CDAR-DAAL-031-2023: CDV Piedra de Bolívar. Inicio de ejecución: 10 de abril.
o CDAR-DAAL-032-2023: CDV La Boquilla. Inicio de ejecución: 12 de abril.
o CDAR-DAAL-034-2023: CDV Ricaurte Olaya Herrera. Inicio de ejecución: 11 de abril.
o CDAR-DAAL-035-2023: CDV La Reina San Pedro Mártir. Inicio de ejecución: 12 de abril.
 Solo resta culminar el proceso de arriendo con respecto al CDV Cesar Florez , el cual fue cerrado por la JAC ya que no hay acuerdos en el proceso de arrendamiento , esta infraestructura  no cumple con los requisitos legales para tal fin.</t>
  </si>
  <si>
    <t xml:space="preserve">Se cuenta con la asignacion de transposte contratada </t>
  </si>
  <si>
    <t xml:space="preserve">Se han entregado alimentos en platos servidos en los meses de marzo y hasta el mes de mayo como parte de la a tencion integral  a las personas mayores en los CDV y GO, este suministro de alimentos corresponde al contrato de 2022 - CC033, el cual se ha ejecutado en el 2023 con dos mesesde vigencia futura.
Para continuar con esta labor en el 2023, se pretende realizo  un contrato
interadministrativo con Apoyo Logístico de las Fuerzas Militares Regional Norte por seis
(6) meses.
Se tiene programado iniciar esta nueva entrega de mercados  desde el dia 27 de Junio  para continura brindando plataos servidos a los usuario de los CDV y GO 
Para esta ocasion el Contrato el # 037-2023 
Ver Documentacion en Drive  </t>
  </si>
  <si>
    <t xml:space="preserve">Se realizaron actividades de tiempo libre y recreacion enmarcadas en las siguientes tematicas:
Cumpleaños Trimestral 
Dia de las Madres 
Festival del Dulce 
Dia De la Tierra 
Dia Del Idioma 
</t>
  </si>
  <si>
    <t xml:space="preserve">Dentro del fortalecimiento de unidades productivas, se continúa haciendo seguimiento a
las 20 unidades que se crearon en el año 2022 que hacen parte de los CDV, con ellas se establecieronplanes de fortalecimiento para su mantenimiento, además, con los GO y otros CDV desdeprincipio de este año se está trabajando en iniciativas de negocios para crear nuevas unidades productivas. 
Para este periodo  se trabajo con 13 CDV en procesos de motivacion y/o  seguimiento a proyectos productivos establecidos  o en conformacion </t>
  </si>
  <si>
    <t>Se concluyen los trabajos de Adecuacion en los CDV CARACOLES, CDV CIUDADELA 2000 Y CDV CALAMARES , quedando aun detalles por terminar en CDV PASACABALLO Y CDV SAN ISIDRO .
Las actas de recibido a Satisfaccion aun no se tienen , se esta ala espera de la entrga total.</t>
  </si>
  <si>
    <t>En el  Marco del dia de la Familia se realizo una gran Actividad de Ciudad en CDV y GO , con el objetivo de destacar el valor de la persona mayor como centro de las familias , sensibilizando a familiares , cuidadores y a las mismas personas mayores ,  acerca de la importancia del buen trato para con ellos y todos los miembros de la familia en general. En esta actividad hubo participación de 1485 personas entre cuidadores, familiares y adultos mayores.
Por otra parte se realizan 13  capacitaciones  a Familiares y/o  Cuidadores en Ley y cuiadados para con las personas mayores, en estas participaron alrededor de 425 personas.</t>
  </si>
  <si>
    <t>Se realizó un (1) taller del plan de formación a funcionarios y funcionarias sobre los derechos de la población LGTBIQ dirigidos a funcionarios y miembros de la Armada Nacional de Colombia.
Los objetivos del taller fueron:
• Incrementar la comprensión sobre relaciones de género y deconstrucción de prácticas 
masculinas patriarcales.
• Identificar el rol masculino en la prevención de la violencia basada en género.
• Ser agentes de cambios en las comunidades. 
Al finalizar el taller, los asistentes asumieron el compromiso de replicar la información entre sus 
pares en harás de replantear la idea de masculinidad y desaprender los roles de género 
adquiridos durante toda la vida y perpetuados a lo largo de siglos.
Con este taller se alcanzaron 27 funcionarios.</t>
  </si>
  <si>
    <t xml:space="preserve">Se llevó a cabo la conmemoración del Día de la Visibilidad Lésbica, el 26 de abril de 2023 en la Huerta del Museo Histórico de Cartagena con el conversatorio "Rompiendo mitos y prejuicios lésbicos", donde se abordaron imaginarios sobre las relaciones amorosas y sexuales entre mujeres y las expresiones de género de las mujeres lesbianas. En esta actividad participaron 42 personas mayoritariamente mujeres y 4 se autorreconocieron como hombres gais.
A través de las redes sociales de la SPDS, el Programa de Asuntos para la Diversidad Sexual, realizó una campaña de sensibilización el 17 de mayo con ocasión del Día Internacional de la No Homofobia para reducir el estigma y la discriminación hacia las personas LGBTIQ+.
</t>
  </si>
  <si>
    <t>Con el consolidado de la información recolectada por parte de la Defensoría del Pueblo-Regional Bolívar e información propia por casos atendidos en la SPDS, se reportaron los casos de vulneración de derechos a personas LGBTIQ+ en el período comprendido del 1 de enero al 31 de diciembre de 2022 y 01 de enero al 31 de marzo de 2023. Este es el primero de dos reportes anuales del Observatorio de Diversidad Sexual e Identidades de Género, estos datos se publicaron en las redes sociales de la Secretaría de Participación y DS.</t>
  </si>
  <si>
    <t>Mediante Oficio AMC-OFI-0069432-2023, del 15 de mayo, se envío a la Secretaría Distrital de Planeación, la Ficha de Estructuración de la Política Pública de Diversidad Sexual e Identidades de Género para su revisión y concepto positivo de la Etapa de Alistamiento. 
La Secretaría Distrital de Planeación, con Oficio AMC-OFI-0073826-2023 del 19 de mayo, dío concepto positivo condicionado, lo que se subsanó con la convocatoria de los representantes elegidos  para la Mesa Técnica LGBTIQ+, el 6 de junio, quienes avalaron el contenido de  la Ficha de Estructuración y  realizaron prueba y observaciones al instrumento de caracterización.
Con el concepto positivo se valida el inicio de la fase de agenda pública.</t>
  </si>
  <si>
    <t xml:space="preserve">Para avanzar con el esquema de participación ciudadana de la Etapa de Agenda Pública, se solicitó la incorporación de recursos al Proyecto de Formulación </t>
  </si>
  <si>
    <t>Se inició el proceso de fortalecimiento de las organziaciones de mujeres caracterizadas abordando el modulo sobre Fortalecimiento Legal y Técnico a las Organizaciones Sociales del Distrito de Cartagena así: 
- Estatutos
-Tipos de organización 
en este espacio asistieron representantes de las siguientes organizaciones: 
1. Colectivo mujeres restableciendo derechos
2. Asovicap 
3. mujer Sorora
4. Cordiversa 
5. Fundación por la dignidad de las mujeres de Paz con inclusión social</t>
  </si>
  <si>
    <t>Entre el mes de abril y el mes de junio se realizaron 23 acciones de prevención de violencia de genero como una estrategia de empoderamiento de las asistentes, en estas actividades participaron 995 personas. Dentro de estas acciones se resaltan las siguientes: carrusel de servicios con aprendices del SENA, en el que ase abordaron, estereotipos de género, prevención de feminicidio, socialización de Violentómetro y protocolo de atención a personas víctimas de violencias basadas en género. entre las actividades trabajadas se abordaron temas como ACOSO SEXUAL EN EL SISTEMA ARTICULADO DE TRANSCARIBE. Ciclovía dominical , TIPOS DE VIOLENCIAS  Y AUTOCUIDAD</t>
  </si>
  <si>
    <t>En el marco del Decreto 022 DE 2022 se desarrolló primera sesión comité Distrital articulador para el abordaje integral para las violencias por razones de sexo y género.</t>
  </si>
  <si>
    <t>Mediante convenio de Asociación No. 035 de 2023, suscrito entre el DISTRITO TURISTICO Y CULTURAL DE CARTAGENA DE INDIAS Y La Fundación Hogar Juvenilaunar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</si>
  <si>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 xml:space="preserve">Se realizaron compras a través de la Dirección de Apoyo logístico para la dotación de la casa de la Mujer Heroica con elementos básicos como: 
aires acondicionados 
Escritorios
Sillas de oficina 
Sillas plásticas </t>
  </si>
  <si>
    <t>De acuerdo con proyección relacionada en el Plan de Acción se realizaron dos encuentros con mujeres víctimas del conflicto armado cuyo objetivo está relacionado con la socialización de las acciones planeadas desde la institucional y en el marco de las competencias misionales.</t>
  </si>
  <si>
    <t xml:space="preserve">Se diseñó el Plan de acción bajo los lineamientos de la resolución 1325 de 2000 y en el marco de la misionalidad de la Oficina de Asuntos para la mujer la cual está relacionada con la promoción y empoderamiento de la mujer en el ejercicio pleno de sus derechos. </t>
  </si>
  <si>
    <t>En el marco de la conmemoración del día de la memoria y la solidaridad con de las víctimas del conflicto armado en Colombia se realizó acompañamiento a actividad realizada en el Palacio de la Inquisición donde participaron 40 mujeres a través de acto simbólico que reconoce los procesos de empoderamientos de las personas que han transitado por el conflicto y su capacidad de resiliencia ante tal hecho.</t>
  </si>
  <si>
    <t xml:space="preserve">En el marco del Programa Cartagena Libre de una Cultura machista que busca promover acciones dirigidas a la eliminación de lenguaje sexista, estereotipos de género, transformación de imaginarios, el fomento del goce efectivo de los derechos sexuales y derechos reproductivo de las mujeres y hombres en proceso de escolarización, buscando desmitificar el rol de la mujer en los espacios cotidianos. Se diseñaron los siguientes tópicos: 
1, Tipos de violencia 
2. Estereotipos de género 
3. enfoque diferencial
de los cuales es obligatorio realizar dos de los tres talleres diseñados 
En ese orden de ideas se abordaron 17 Instituciones educativas 
</t>
  </si>
  <si>
    <t xml:space="preserve">La reformulación de la Política Pública de la mujer es la respuesta a la solución o prevención de problemas presentes en esta población a través de acciones estratégicas así:  Se realizó pilotaje de encuesta de percepción en el que participaron 209 mujeres y 3 hombres para un total de 212 personas de las tres localidades con su respectiva zona urbana, corregimientos e insular.
Previo a este ejercicio a través de AMC-OFI-0061354-2023 la Secretaría de Planeación  dio concepto positivo a la ficha de estuturación que da paso a la agenda pública. 
Por otro lado, se señala que se realizó convenio de asociación 034 de 2023 con al Corporación Universitaria Rafael Nuñez cuyo objeto es Aunar esfuerzo técnico, profesionales, administrativos y financieros para la formulación de la Política Pública de Mujeres y equidad de género del Distrito de Cartagena de indias para el fortalecimiento del empoderamiento social, económico de las mujeres y equidad de género del Distrito de Cartagena de Indias </t>
  </si>
  <si>
    <t>Mediante convenio de Asociación No. 035 de 2023, suscrito entre el DISTRITO TURISTICO Y CULTURAL DE CARTAGENA DE INDIAS Y La Fundación Hogar Juvenil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</si>
  <si>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 xml:space="preserve">En articulación con el sena se realizó formación complementaria con 37 mujeres de El Pozon y Zaragocilla en Manipulación de alimentos, como una estraegia que permite la ampliación de capacidades de las mujeres y la cualificación para el ejercicio de emprendimiento y empleabilidad. 
Por otro lado se realizó taller de automaquillaje con 70 mujeres del Country y Puerta de Hierro dandole a las asistentes herramientas que permitan la generación de ingresos con actividades que requieren bajo costo e inversión. 
Finalmente con la Universidad Los Libertadores se realizó taller de marketing digital con 15 mujeres para el desarrollo de hablidades digitales para la comercializacón de sus bienes o servicios a través de herramientas como las redes sociales. </t>
  </si>
  <si>
    <t>En este periodo se han caracterizado 198  personas, para un total de 332 personas en lo corrido del año
60 personas caracterizadas en abril
48 personas caracterizadas en mayo
72 personas caracterizadas en junio
Estas caracterizaciones se realizaron producto de las distintas jornadas de sensibilización, visitas a centros hospitalarios, busque activa  y Jornadas de Atención Integral.
En el mes de abril se realizaron:
4 Jornadas de sensibilización
6 Visita a centros hospitalarios
1 Jornada de Salud
2 Actividades de búsqueda activa
En el mes de mayo se realizaron:
8 Jornadas de sensibilización
4 Visita a centros hospitalarios
1 Jornada de Atención Integral
1 Verificación condición de calle
En junio se realizó:
3 Jornadas de sensibilización
6 Visita a centros hospitalarios
1 Jornadas de Atención Integral
2 Verificación condición de calle</t>
  </si>
  <si>
    <t>Se realizaron 2 Jornadas de Atencion Integral, la primera se realizo en el Centro Historico y asistieron 54  personas y la segunda se realizo en el Pozon sector la Islita y se atendieron 45 personas en condicion de calle</t>
  </si>
  <si>
    <t>Desde el 18 de mayo esta funcionando el hogar de paso, donde se atienden diariamente 50 personas en condicion de calle, a las cuales se  les atiende integralmente con servicio de alojamiento, alimentacion, atencion psicosocial, integracion familiar, asistencia medica, vestuario, elementos de aseo personal</t>
  </si>
  <si>
    <t>En este periodo 4 habitantes de calle han logrado insertarse  en distintos espacios laborales informales de la ciudad</t>
  </si>
  <si>
    <t>Se culmino la formacion en estrategias de negocio, se esta a la espera de la certificacion por parte de la Universidad Sanbuenaventura</t>
  </si>
  <si>
    <t>Se han capacitado en elaboracion de escobar y traperos y residuos solidos 40 personas en condicion de calle, asisten 3 veces a la semana, dos horas diarias 
Se realizo formacion en bisuteria con 20 personas en condicion de calle</t>
  </si>
  <si>
    <t xml:space="preserve">Se han realizado procesos de formación a Padres, madres y cuidadores en crianza amorosa y entornos protectores con Padres, madres y cuidadores de los barrios
Entre abril y junio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
Entre las entidades y comunidades con quienes se ha establecidos alianza para el desarrollo de las actividades están: 
El Líbano, Pozón, Fredonia, Membrillal, Crespo, San Pedro Mártir, Bosque, La María, La Esperanza, Nelson Mandela, Republica de Chile, Santa Mónica, Pie del Cerro, Barrio España, Bayunca, Colombiaton, Ceballos y el socorro, HIC El Portalito, Centro de Atención al Migrante, Asociación de Padres de Familia HIC La Abejita, Puerto de Cartagena, Fundación Perseverar, Centro de Atención al Migrante. 
Alcanzando un total de 1738 padres, madres y cuidadores de las 3 localidades del Distrito. </t>
  </si>
  <si>
    <t>Reporte Adecuaciones y mantenimiento de los CDI 
En el mes de abril de 2023 se procedió a realizar el SEGUIMIENTO OBRAS REALIZADAS POR EDURBE EN LOS CDI EN EJECUCIÓN DEL CONTRATO INTERADMINISTRATIVO 025 DE 2022 
Reporte enviado a Secretaría general en calidad de Firmante del contrato el día 17 de abril de 2023 Información del Contrato Interadministrativo No 025 de 07 de octubre de 2022 
Fecha de Inicio: 7 de octubre de 2022 
Fecha de Terminación: 31 de diciembre de 2022 
Supervisor: Ingeniero Gustavo De León – Secretaría de Infraestructura 
Adicional:001 de 22 de diciembre de 2022 
Fecha Terminación: 31 de enero de 2023 
Fecha de Suspensión: 22 de enero de 2023. 
Fecha de Reinicio: Pendiente. 
Valor: DOS MIL DOSCIENTOS OCHENTA Y CINCO MILLONES NOVECIENTOS DIECISIETE MIL CINCUENTA Y SIETEPESOS CON OCHENTA Y DOS CENTAVOS MCTE ($2.285.917.057,82), INCLUIDO IVA. 
Desde el equipo de la Unidad de Infancia Juventud y Familia, a título de acompañamiento, se realiza seguimiento de las obras adelantadas en los CDI Ciénega de la Virgen, Ángeles de Amor y Ludoteca Sonrisas de Cartagena, estos dos últimos ubicados en el barrio Nelson Mandela, a fin de determinar el estado de avance de los mismos y establecer fecha de terminación, para que una vez sean recibidas formalmente las adecuaciones por el supervisor de la Secretaría de Infraestructura, ingeniero Gustavo De León, se proceda a notificar al ICBF, para que pueda dar apertura al servicio de atención integral de los nn que usualmente se benefician en estos CDI, los cuales no han podido ocupar el inmueble este año, pese a que su fecha de inicio corresponde a un calendario nacional, que inicio desde la primera semana de febrero del presente año. A la fecha se han realizado las siguientes acciones: • Reunión de seguimiento del Contrato celebrada el 15 de marzo en las instalaciones de EDURBE, con la presencia de la Directora y su equipo, el Supervisor de la obra de la Secretaría de Infraestructura, el Contratista y una comisión de la Secretaría de Participación y Desarrollo Social, donde se establecen los siguientes compromisos: a. Reiniciar formalmente el contrato, para lo cual el Supervisor adelantara la respectiva acta de Reinicio. b. Disponer por parte del contratista, los materiales necesarios para la finalización de las obras c. Gestionar por parte del Distrito el restablecimiento de servicio de fluido eléctrico en el CDI Ciénega de la Virgen d. Pactar como fecha de Entrega de los CDI Ciénega de la Virgen, CDI “Ángeles de Amor” de Nelson Mandela, Ludoteca Sonrisas de Cartagena, para el día 24 de marzo de 2023 por parte del contratista Héctor Palencia. • Desarrollo de Visitas de Seguimiento In Situ, 9, 22 y 30 de marzo de 2023, evidenciándose avances de obras en CDI Ciénega de la Virgen, CDI “Ángeles de Amor” de Nelson Mandela, Ludoteca Sonrisas de Cartagena, en un 95%, aproximadamente. CDI Ciénega de la Virgen: Se visualiza finalización de techos de comedor, plazoleta, pinturas de salones, instalación de tubería, accesorio de baños, pendientes instalación de redes eléctricas y puertas. CDI Nelson Mandela: Se evidencia avance en obras de cocina, baños, comedor, salones y biblioteca, pendiente pintura e instalación de redes eléctricas. Ludoteca Sonrisas de Cartagena: Se evidencia adecuación de baños, instalación de cielo raso, de pisos, acceso a la ludoteca, pendiente instalación de abanicos. A corte de 17 de abril de 2023 el contratista Héctor Palencia informa que se realizará la entrega de los dos CDI y Ludoteca el día 21 de abril de 2023, totalmente terminados, al supervisor del contrato. 
Anexos: 
Minuta contractual 
Informe de gestión EDURBE
Minuta Adicional 
Acta de compromiso
Anexamos acta de la mesa de concertación de compromisos del 15 de marzo de 2023
Se anexa link de informes de seguimiento de las obras
Oficios de gestión</t>
  </si>
  <si>
    <t xml:space="preserve">En los meses de abril, mayo y junio, se han desarrollado varios espacios de socialización de la Ruta Integral de Atención a la primera Infancia RIA con las organizaciones que cuentan con atención a la primera infancia y tienen vinculo o asocio con ICBF ya que desde estos ámbitos es posible que se garanticen las acciones de cuidado y protección de los niños y niñas desde su gestación. 
Se compartió con los padres, madres y cuidadores que La RIA es La Ruta Integral de atención a la primera infancia, como un conjunto de atenciones y servicios universales mínimos y diferenciados, enrutadas en el marco de las competencias misionales de las distintas entidades y dependencia del distrito a garantizar derechos y prevenir la vulneración de estos en NN en primera infancia (niñas y niños 0 a 5 años). Adicionalmente es un Instrumento que sirve de referente para orientar a las autoridades territoriales y a los demás actores responsables de la implementación de la Estrategia de Atención Integral a la Primera Infancia, respecto del conjunto de atenciones en procura de garantizar el pleno desarrollo de cada niño y niña. Así entonces, se trata de una herramienta que permite ordenar la gestión de la atención integral de manera consecuente con la situación y características de las niñas y los niños de cada territorio, así como de sus respectivos contextos y es aplicable en cualquier momento del ciclo de la política pública. Olaya Herrera, San Isidro, Membrillal, Pie del Cerro, Crespo y el Socorro. </t>
  </si>
  <si>
    <t>Durante los meses de abril, mayo y junio se realizaron las mesas planeadas en el esquema de participacion de la PPPIIAFF, en el marco del convenio establecido con la Universidad de San Buenaventura.
El documento Diagnostico, producto de esta primera etapa se encuentra en el proceso de construccion, pues se requiere tener sistematizados los resultados de la participacion de los actores y de la poblacion objetivo de la politica para poder incluirlo en el documento. 
Desde la Unidad se avanza en el seguimiento a los productos y a las actividades del conenio.</t>
  </si>
  <si>
    <t xml:space="preserve">Entre abril y junio se desarrollaron actividades de identificación y caracterización de niños y niñas de primera infancia con necesidades nutricionales, que adicionalmente no estén vinculados a los programas de atención a la primera infancia por parte de ICBF, se articuló con líderes de comedores comunitarios y madres lideres del programa Familias en Acción que trabajan con niños y niñas de primera infancia, con el fin de realizar el proceso de caracterización de esta población.
En el mes de abril se identificaron 11 niños y niñas de las comunidades de Cerro y Albornos y Espinal, en el mes de mayo 4 niños y niñas de Pozón y Olaya y en el mes de junio se identificaron 12 niños y niñas del barrio Olaya.
Se cuenta con CDP para la entrega de paquetes alimentarios. </t>
  </si>
  <si>
    <t>En el mes de Abril se desarrollaron 2 jornadas lúdica con niños y niñas de primera infancia en articulación con el Centro de Desarrollo Infantil San Pedro Mártir y en la Comunidad de Bayunca en el marco de la celebración y homenaje al mes de la Niñez.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En el mes de mayo se desarrolló 1 jornadas lúdica con niños y niñas de primera infancia en articulación con el Centro de Desarrollo Infantil Los Coches en la comunidad de Pie del Cerro en el marco de la celebración del mes de la familia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En el mes de junio se desarrolló una jornada lúdica en el marco del desarrollo de la Mesa Distrital de Primera Infancia donde estuvo presente la SPDS con su ludoteca viajera y equipo de atención a la primera infancia, IDER con sus recreadores, ICBF con la presencia de los Hogares Comunitarios. La Jornada Lúdica fue desarrollada en Ceballos denominada Toma de Ceballos, se movilizo a la comunidad en una toma-recorrido donde se vincularon los hogares comunitarios de atención a la primera infancia de ICBF con sus niños, niñas, familias y docentes logrando un impacto de atención en la comunidad.
Así mismo se desarrolló una espacio lúdico y recreativo con la presencia de la ludoteca viajera y el apoyo de IDER, donde atendieron 330 niños y niñas de primera infancia de la comunidad de Ceballos, teniendo presente que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t>
  </si>
  <si>
    <t>En el marco de la Jornada Lúdica desarrollada en Ceballos denominada Toma de Ceballos se realizo el ejercicio de movilizar y socializar la Campaña de Comunicación Primero La Primera Infancia donde se birda a la comunidad información sobre los derechos de los niños y niñas de primera infancia, se movilizo en la comunidad en una toma  recorrido donde se vincularon los hogares comunitarios de atención a la primera infancia de ICBF con sus niños, niñas, familias y docentes logrando un impcato de atención en la comunidad y socilizar por este medio la campaña y los derechos de esta poblacion  que puedan ser reconocidos, progtegidos y garantizados.</t>
  </si>
  <si>
    <t xml:space="preserve">Recursos definidos para la puesta en marcha de las atenciones complementarias y contratación de Hogar de Paso para NNA con derechos vulnerados. se cuenta con las apropiaciones presupuestales y se avanza en la elaboración de los estudios previos para la implementación de la modalidad familiar, toda vez que para la modalidad institucional no hay operadores licenciados en el Distrito, sin embargo, vale le pana aclarar que el ICBF a otorgado los cupos para la atención en sus modalidades a los niños, niñas y adolescentes, cuando lo han solicitado las autoridades administrativas de restablecimiento (Comisarios de familia o defensores de familia).  </t>
  </si>
  <si>
    <t xml:space="preserve">Se cuenta con CDP para la contratación de la entidad que pueda brindar la atención complementaria a NNA en riesgo o situación de trabajo infantil o violencia sexual, en este sentido se avanza en la gestion para la contratacion de una entidad que pueda ejecutar el servicio de atencion complementaria. </t>
  </si>
  <si>
    <t xml:space="preserve">Durante los meses de abril a junio se han llevado a cabo acciones de prevención de riesgos sociales donde participaron 4000 niños, niñas y adolescentes, de las 3 localidades del Distrito, en estas actividades formativas se logró desarrollar con ellos temas como Taller de Prevención de la Violencia Sexual (Abuso Sexual - Explotación Sexual), Prevención del Embarazo en Adolescentes, Prevención del Consumo de SPA, Prevención de la Violencia Escolar, durante estas actividades formativas se realizan actividades pedagógicas que les permiten aprender herramientas para la prevención de estas problemáticas, donde y como denunciar o solicitar ayuda. 
Estas actividades se llevaron a cabo en alianza con comunidades e instituciones como: INSTITUCION EDUCATIVA SALIN BECHARA, Institución Educativa Comfamiliar, Colegio Moderno Del Norte, Institución Educativa Manuel Clemente Zabala, Fundación biopsicosocial, barrio La Esperanza, Colegio Comfenalco Auditorio CEDESARROLLO, I.E Jhon  F Kennedy, Instituto Soledad Vives de Joly, Institución Educativa Nuestra Señora del Carmen, Barrio República de Chile, I. E. DE TIERRA BOMBA, Institución Educativa Nuestra Señora del Carmen, Institución Educativa Ciudadela 2000, IE Promesa De Dios, PUERTO MAMONAL - HUERTA COMUNITARIA INFANTIL POLICARPA.
Igualmente se han realizado jornadas de sensibilización y de control, las cuales tienen como objetivo identificar a NNA en riesgo o situación de trabajo infantil, ESCNNA, mendicidad, vida en calle, entre otros, a quienes se les brinda una atención y con el apoyo de las autoridades administrativas se inicia un proceso de restablecimiento de sus derechos cuando es necesario, en este sentido estas actividades se han llevado a cabo en sitios de alto riesgo para el desarrollo de estas problemáticas como el Centro Histórico, el mercado de Basurto, los alrededores de Centros Comerciales como La Plazuela, La Castellana, Centro Comercial San Fernando, Chambacu y barrio el pozón. 
Por otra parte se continúan brindado las atenciones psicosociales a niños, niñas y adolescentes, buscan mitigar los efectos negativos que puedan tener en la vida de los niños, las niñas y adolescentes las diferentes situaciones de tipo familiar, personal, social y comunitario, durante estas atenciones ellos y ellas tienen la oportunidad de hablar acerca de todos esos temas y ser escuchados por un profesional psicosocial que brinda sus orientaciones y da herramientas al NNA para el manejo de sus emociones y en los casos necesarios también moviliza la ruta de atención por parte de otras entidades.  
En este orden de ideas, durante los meses de abril a junio se logro la atención de 33 niños, niñas y adolescentes. </t>
  </si>
  <si>
    <t xml:space="preserve">En el marco de la conmemoracion de la lucha contra el Trabajo Infantil, el dia 15 de junio, se llevo a cabo una actividad  afirmativa con niños, niñas y adolescentes en la Institucion Eudcativa Ciudadela 2000, ademas se realizo una Jornada de Sensibilizacion en la Estacion de Trasncaribe ubicada frente al Exito Cartagena, en esta actividad se sensibilizó a la ciudadania que hace uso del sistema, entregando informacion relacionada con la importancia de prevenir el trabajo infantil y denunciar las situaciones de riesgo. </t>
  </si>
  <si>
    <t xml:space="preserve">Bajo el lema “Protección social universal para poner fin al trabajo infantil” se llevaron a cabo las actividades de conmemoracion del presente año relacionadas a la Lucha contra el Trabajo Infantil. Con el apoyo de las entidades miembros del CIETI se logro la realización de: 
1. Actividad formativa y de movilizacion con NNA 
2. Jornada de sensibilizacion en la estacion de Transcaribe
3. Jornada de control en el Centro Historico. 
Con estas acciones se logró sensibilizar a niños, niñas, adolescentes, ciudadanos, visitantes y turistas sobre la importancia de prevenir el trabajo infantil y como denunciar aquellas situaciones de riesgo. </t>
  </si>
  <si>
    <t xml:space="preserve">El Homenaje al Día de la Niñez en Colombia es una gran oportunidad para recordar que, como país, debemos avanzar con acciones concretas para visibilizar y reconocer a las niñas, los niños y los adolescentes como sujetos de derecho y que, desde el Estado, la sociedad civil y las familias se garanticen condiciones dignas para su desarrollo y crecimiento; esto, en la búsqueda de la garantía de todos sus derechos, incluido el juego. Es por ello que, la Celebración del Día de la Niñez 2023 –reglamentada por la Ley 724 de 2001– invita a que las y los distintos actores sociales, gobiernos locales y departamentales, instituciones y entidades del orden nacional, departamental y municipal, además de todas las personas que desde su rol están llamados a ser garantes de los derechos de infancia y adolescencia, participen aunando tanto esfuerzos como recursos para que este Homenaje se realice en todos los departamentos y en cada uno de los 1.103 municipios, como un espacio para generar estrategias que favorezcan el desarrollo de las capacidades, habilidades, talentos, ideas de la niñez y la adolescencia, impactando las políticas públicas de primera infancia, infancia y adolescencia con las que cuenta el país.
Por ello desde la Secretaría de participación y Desarrollo social Unidad de Infancia y Familia se empezó a preparar desde el mes de marzo para recibir el mes de abril con toda la disposición y trabajo en equipo, participando en el taller dirigido por la Corporación Juego y Niñez el 22 de marzo, donde los funcionarios aprendieron diferentes estrategias para poner en práctica en cada una de las jornadas lúdicas y ludotecas viajeras.
La invitación es a que, si ¡Jugamos YA, transformamos a Colombia! Por ello se realizaron 53 actividades lúdicas beneficiando alrededor de 5780 niños, niñas y adolescentes entre 1 y 16 años, primeramente, en cada uno de estos espacios se organiza cada estación de juego; estación deportiva conformadas por maya de voleibol, balón de futbol, ula ulas, cuerdas, los cuales tienen como objetivo fomentar las destrezas físicas y fortalecer el trabajo en equipo. La estación simbólica esta conformadas por juegos como máster chef, la tiendas, el restaurante, los cuáles permiten que los menores ejerzan diferentes roles en beneficio de la autonomía personal, el fortalecimiento de las habilidades sociales, la estación simbólica conformada por los atriles y dibujos para colorear, pintar Fomenta la comunicación y la habilidad a la hora de expresarse, mejora su motricidad e incentiva su curiosidad, les ayuda a relajarse y a canaliza los conflictos internos y las emociones negativas, mientras que colorear ayuda a desarrollar la fuerza motriz fina, la destreza, el agarre y la resistencia de sus manos, por último la estación de los armados está conformada por el jenga, juegos de armados, rompecabezas, los cuales ayudan a mejorar la motricidad fina, debido a los movimientos de levantar, manipular, presionar, posicionar. Aumentan la capacidad de atención y concentración, al seguir un instructivo de armado. Luego que cada una de las estaciones de juego este debidamente armadas, se hace una ronda donde se les explica a los niños, niñas y adolescentes que es la ludoteca viajera, cuáles son sus reglas entre las que sobre salen compartir, no pelear, no decir malas palabras, cuidar los juegos. Posteriormente se realizan juegos dirigidos como “las palmas”, don Chucho, conejo a tu cueva, rondas infantiles entre otros. En orden los niños escogen la estación de juego que más llama su atención y posteriormente van rotando en cada estación para disfrutar mejor de cada uno de los juegos, al finalizar la actividad algunos niños ayudan a guardar los juegos y dando las gracias por la ludoteca viajera, generalmente consultan cuando los volveremos a visitar. 
Las entidades y comunidades aliadas para el desarrollo de las actividades entre abril y junio están: COMFENALCO, DADIS, Puerto de Cartagena, CDI Portalito, Escuela Naval Almirante Padilla, Policía de Infancia y Adolescencia, CHILDREN INTERNATIONAL, Institución Educativa, Clemente Manuel Zabala, Condominio Alejandría, Oficina de Gestión Social, CDI San Pedro Mártir, Colegio Moderno del Norte sede San Pedro Mártir, junta de acción Comunal Tierra Bomba, CDI Colombiaton, Colegio Cristiano Luz Y Verdad, Fundación Semillas de Fe, Centro Intégrate, Fundación CISADE, Biblioteca Publica Comunitaria Pablo Neruda, CDI Los Guayabales, la Institución Educativa El Salvador Sede San José, Institución Educativa Manuela Vergara de Curi, Hogar Comunitario Infantil Los Coches, UDS Familias Felices Los Guayabales, Institución Educativa Juan Pablo II, barrio nuevo Bosque, El Bosque, El Nazareno, JAC San pedro mártir sector Los olivos, Comedor Comunitario La Esperanza, La Boquilla, institución educativa José Manuel Rodríguez Torices, Fundación Timaldi, CDI AEIOTU sede Lomas del Peyé,  CDI Los Luceros, Instituto Mi Primera Estación, El Bosque, Centro Intégrate, Institución Educativa Salim Bechara, Fundación Raíz Social, EPA, Entre otros.
La ludoteca viajera también participo en las diferentes actividades de conmemoración del día de la familia en el Distrito. </t>
  </si>
  <si>
    <t xml:space="preserve">Durante el primer semestre de 2023 y dando cumplimiento a los compromisos adquiridos para la atencion de la poblacion indigena uicada en el Distrito se definio un plan de accion. 
Este plan de accion esta delimitado en el marco de las competencias que tiene la UNidad de Infancia, Juventud y Familia, es asi como se definieron actividades que responden a los programas y metas del plan de desarrollo de la actual vigencia. </t>
  </si>
  <si>
    <t xml:space="preserve">Se logro el fortalecimiento de la ludoteca de Nelson Mandela con las reparaciones realizadas a su infraestructura. </t>
  </si>
  <si>
    <t xml:space="preserve">En el mes de mayo se reportaron 171 NNA en talleres de participación infantil y las mesas de trabajo de la política pública. En esta última desarrollaron diferentes mesas con niños, niñas y adolescentes para la construcción de la política pública de primera infancia, infancia, adolescencia y fortalecimiento familiar PPPIIAFF. Cada una de estas tiene en cuanta, a las diferentes poblaciones de la infancia y la adolescencia, por ellos e realizaron mesas de trabajo con niños, niñas y adolescentes NNA migrantes, de primera infancia de entidades educativas públicas y privadas, NNA escolarizados entre los 7 a las 17 años, escolarizados entre los 7 y 17 años, NNA afro, indígenas, NNA de los corregimientos y de las islas, de grupos culturales y deportivos, NNA de grupos ambientales, bajo medida de protección y la mesa de participación infantil (Consejo de Infancia y Adolescencia Distrital). En cada uno d ellos espacios se les explicó el objetivo, la metodología y se fueron abarcando cada uno de los ejes (desarrollo, existencia, protección y ciudadanía), es importante resaltar que estos aportes, opiniones y comentarios son invaluables, pues son las bases para la construcción de esta política. 
La mesa del Consejo de infancia y adolescencia distrital CIAD, se desarrolló en la institución Educativa José Manuel Rodríguez Torices el día 13 de mayo, en esta mesa los y las consejeras dieron todas sus opiniones y comentarios acerca de la realidad que viven los NNA en Cartagena, resaltaron temas importantes de cada eje,  por ejemplo en el eje de existencia mencionaron la mala atención en los centros de salud, los poicos centros de salud que existen en la ciudad y el bajo presupuestos que estos reciben.
CONSEJO DE INFANCIA Y ADOLESCENCIA DISTRITAL 
Para el mes de abril se desarrolló la jornada “Secretaria por un día” con el objetivo de Empoderar a la consejera de Infancia y Adolescencia Distrital Juliana Cassiani como secretaria de Participación y Desarrollo Social por un día, espacio que le permita fortalecer los procesos de liderazgo y participación en los diferentes escenarios. Además, se busca resaltar la representación de las niñas, niños y adolescentes, en el marco del Homenaje del Mes de la Niñez con el fin de promover espacios de participación y desarrollo de capacidades para la garantía y protección de los derechos de los niños, niñas y adolescentes del Distrito de Cartagena.
Se inicia la actividad dando la bienvenida a la consejera de Infancia y Adolescencia Distrital Juliana Álvarez Cassiani por parte de la dra. Cielo Blanco Flórez, la cual socializará la agenda de trabajo para la actividad “Secretaria Por Un Día”.
Seguidamente la Dra. Cielo Blanco realizó un acto de posesión simbólico a la consejera de infancia, donde ambas firmaron un acta de posesión, continuando la dra Cielo invitó a la nueva secretaria a participar en diferentes reuniones con lideres de las juntas de acción comunal, posterior a esto se realizó un recorrido y presentación por las unidades y programas de la Secretaria de Participación y Desarrollo Social, en este espacio la dra. Cielo Blanco le explicó a la “Secretaria encargada” las acciones que tienen cada una de estas frente a la ciudadanía, en este punto se resalta que la nueva Secretaria solicito que se puedan desarrollar diferentes talleres de prevención del bullying en las diferentes instituciones educativas, una vez terminado el recorrido, la consejera de infancia entregó el cargo. 
CONGRESO DE NIÑOS Y NIÑAS PARA NIÑOS Y NIÑAS
El día 29 de abril seis (6) de los y las consejeras de infancia participaron en el primer Congreso de niños y niñas, para niños y niñas, organizado por la Mesa Intersectorial de salud para la infancia en Cartagena, este congreso tiene como objetivo que los niños y niñas presenten a sus pares toda la oferta institucional del Distrito de Cartagena tiene para ellos, por tanto los y las consejeras de infancia lideraron la oferta institucional de la Secretaria de participación y Desarrollo social – Unidad de Infancia y Familia, por ello hablaron de su paso por el Consejo de infancia, los procesos que están llevando a cabo desde este espacio de participación infantil igualmente socializaron la Campaña de lo Valioso es No Tener Precio, los talleres de prevención en riesgos sociales como abuso sexual infantil, trabajo infantil y la campaña de primera infancia.  
El día 28 de junio en articulación con la unidad de Formación Ciudadana  se realizó un taller de liderazgo y participación infantil con los consejeros y consejeras de infancia y con los estudiantes de grado 10 y 11 de la Institución Educativa Salín Bechara, participaron 39 NNA, se trataron temas relevantes, inicialmente se habló de que es la participación, tipos de participación, porque los niños, niñas y adolescentes deben participar, para ellos algunos de los consejeros y los estudiantes mencionaron que ”se participa cuando se da una opinión sobre un tema, cuando se vota o se elige a alguien que nos va a representar o cuando nos invitan a ser parte de algo”, por ello el funcionario de formación ciudadana explicó que la participación es importante porque contribuye a un adecuado desarrollo y autonomía personal de los niños y las niñas, potencia sus capacidades y favorece su identificación como ciudadanos de pleno de derechos, además permite que los dirigentes no puedan hacer cualquier cosa con los recursos, ya que cuando hay un seguimiento de la ciudadanía ante sus acciones es muy difícil que se comentan actos fraudulentos. También se invitó a los NNA a incluir a los demás, a no discriminar, a tenerlos en cuenta, porque todos tienen el mismo derecho a participar. 
Otro d ellos puntos que se trabajaron fueron las funciones que tienen los niños, niñas y adolescentes dentro del CIAD, estos deben de ser consientes de estas para poder representar las voces d ellos niños, deben escuchar las opiniones de estos, deben prepararse en todo momento y trabajar en equipo en todo momento.  </t>
  </si>
  <si>
    <t>Entre los meses de abril y junio se realizaron 24 actividades formativas de prevención de riesgos sociales, en estas se logró la participación de más de 600 padres y madres de familia a quienes, así como a los niños, las niñas y adolescentes se les orienta sobre cómo prevenir los riesgos sociales, donde y como denunciar, para que ellos puedan ser verdaderos garantes en la protección de sus hijos e hijas. Entre las comunidades beneficiarias con el desarrollo de las actividades formativas están: Bicentenario, La Consolata, Piedra de Bolívar, Lomas de Peye, San Fernando, El Líbano, Pasacaballos, articulando con las entidades Fundación Carulla, IE Promoción Social, Corporación Gran Colombia.</t>
  </si>
  <si>
    <t xml:space="preserve">En alianza con el grupo organizado la tercera edad del barrio San francisco se llevó a cabo, en el Biblioparque de esta comunidad, un encuentro intergeneracional en el cual participaron 75 adultos, quienes pudieron compartir a través de los juego, bailes y actividades artísticas y culturales con niños, niñas y adolescentes. Fue un momento de alegría, diversión y esparcimiento y lo más importante es que se pudieron estrechar los lazos familiares entre ellos los NNA y sus abuelos, los adultos mayores participantes. 
El segundo encuentro fue desarrollado en alianza con el grupo organizado de la tercera edad del barrio El Bosque, participaron 17 adultos mayores y niños, niñas y adolescentes. </t>
  </si>
  <si>
    <t>Se han desarrollaron 16 visitas por parte del equipo contratado por el proyecto, conformado por la fisioterapeuta y la trabajadora social, a familias que tienen NNA con discapacidad, ellos pudieron recibir la atención y orientación frente a los cuidados que se deben tener y el apoyo y soporte que deben brindar al NNA. Estas atenciones se llevaron a cabo en los Nelson Mandela, Colombiatón, San Fernando, San Pedro Mártir, Flor Del Campo, Ciudad del Bicentenario, Calamares, Portales de Alicante, Boquilla,  y Villa Grande</t>
  </si>
  <si>
    <t xml:space="preserve">En la isla de Tierra Bomba el día 13 de abril se llevó a cabo un servicio de asesoría socio legal, en el cual se atendió un numero de 71 personas, a quienes se les brindo orientación sobre aquellas situaciones familiares que requieren del apoyo de una profesional que actúe como facilitador en la solución de problemáticas. En este sentido con la participación de una abogada y una trabajadora social, la Unidad realiza su servicio de atención socio legal, orientando y asesorando a las familias que lo requieran, igualmente en la comunidad de tierra baja el día 26 de abril (94 participantes) y en la comunidad de Ceballos el día 22 de junio, con una participación de 40 personas. </t>
  </si>
  <si>
    <t>SE REALIZARON 5 JORNADAS DE ESTERILIZACIÓNES EN LOS BARRIOS: POZÓN, PALESTINA, NAZARENO, TERMINAL DE TRANSPORTES Y ISLA GRANDE CON UN TOTAL DE 322  ESTERILIZACIONES EN EL MES DE MAYO Y JUNIO 2023</t>
  </si>
  <si>
    <t>SE ESTÁ REALIZANDO SONDEO DE LAS CANTIDADES DE ANIMALES EN LOS BARRIOS DONDE NOS REPORTAN LAS RESCATISTA Y ANIMALISTAS, PARA REALIZAR ESTERILIZACIONES A CANINOS Y FELINOS EN CONDICIÓN DE CALLE, DE FAMILIAS VULNERABLES O ANIMALES COMUNITARIOS. TAMBIÉN SE ESTÁN REALIZADO PUBLICIDAD POR LAS REDES SOCIALES Y PEDAGOGÍA POR MEDIO DE VIDEOS REALIZANDO RECOMENDACIONES Y RESPONDIENDO PREGUNTAS REPETITIVAS CIUDADANAS PARA LAS ESTERILIZACIONES.</t>
  </si>
  <si>
    <t>EL EQUIPO VETERINARIO DE LA UMATA REALIZÓ 212 ATENCIONES DE URGENCIAS EN 172 CANINOS Y 40 FELINOS EN CONDICIÓN DE CALLE DEL DISTRITO DE CARTAGENA A TRAVÉS DE SERVICIO DE REPORTES A LA LINEA DE ATENCION, WHATSAPP DE LA RED DE PROTECCION ANIMAL Y REPORTES DE LA POLICIA AMBIENTAL. ENTRE EL MES DE ABRIL Y MAYO</t>
  </si>
  <si>
    <t>SE REALIZARON 4 JORNADAS DE SALUD ANIMAL DONDE FUERON ATENDIDOS 189 ANIMALES DOMESTICOS ENTRE CANINOS Y FELINOS, A LOS QUE SE LES APLICO VITAMINAS Y DESPARASITANTE, 152 CANINOS Y 37 FELINOS, EN LOS BARRIOS BOCACHICA, EL POZÓN, HENEQUÉN Y LA CANDELARIA</t>
  </si>
  <si>
    <t>NO SE VA A REALIZAR CONTRATACIÓN DE ALBERGUE PARA CANINOS Y FELINOS, POR LA NECESIDAD DE UNA CLÍNICA VETERINARIA PARA LA URGENCIAS VITALES, SE CARGO PROCESO DE CONTRATACION D EMINIMA CUANTIA POR MEDIO DE SECOP II A LA ESPERA DE OFERENTES.</t>
  </si>
  <si>
    <t>Se construyó una estrategia de comunicaciones con acciones que garanticen la participación activa de todos los actores; la Estrategia de Comunicaciones busca mantener una consulta permanente entre otros con los grupos de interés de la política pública para definir acuerdos colectivos que se materialicen en un acto adminsitrativo que oriente:
o	Acciones ciudadanas para la prevención del maltrato animal
o	Directrices para un marco normativo que oriente la gestión
o	Ruta de atención en temas relacionados con el maltrato animal
o	Espacios de Articulación Interinstitucional efectivos y permanentes
o	Seguimiento para acciones conjuntas y complementarias
o	Definición de presupuestos y responsabilidades para su cumplimiento</t>
  </si>
  <si>
    <t>Se realizaron 7 Jornadas Salvemos Juntos a Nuestros Animales con el apoyo de la Red de Protección Animal y la Policía Ambiental. Las charlas pedagógicas se realizaron en los barrios: Albornoz en el mirador de Cartagena, Conjunto Parque Heredia dirigida a propietario de mascotas, El Pozón durante la jornada de Salud y Bienestar, Zaragocilla, Palestina, Los caracoles, Ciudadela 2000 y Conjunto residencial los Abetos.</t>
  </si>
  <si>
    <t>Concepto Ficha de Estructuración de Política Pública de Protección y Bienestar Animal (PPPBA-DC) remitida mediante Oficio AMC-OFI-0064506-2023 a la secretaria de planeación distrital, se recibió por medio del oficio AMC-OFI-0065410-2023 “CONCEPTO POSITIVO” de la etapa de Alistamiento dado que cumple con todo los requisitos técnicos y metodológicos exigidos para su desarrollo. Por lo tanto, la Unidad Municipal de Atención Técnica Agropecuaria (UMATA) iniciara con las actividades correspondientes a la etapa de Agenda Pública. Se han realizado 11 mesas de trabajo que se realizaron en la fase de agenda pública. Estos espacios contaron con el acompañamiento de la mesa técnica para la formulación de la PPPBADC, el objetivo es lograr la inclusión de los actores por grupos de interés.</t>
  </si>
  <si>
    <t xml:space="preserve">Se envio oficio AMC-OFI-0057009-2023 con las correcciones al Proyecto de Acuerdo Por medio del cual se modifica el Acuerdo 011 del 2008 perros de manejo, solicitado por la oficina jurídica, para ser presentado al concejo distrital para el cumplimiento de la meta del plan de desarrollo. </t>
  </si>
  <si>
    <t>Se realizaron 11 visitas de seguimiento a proyectos de vigencias anteriores y a los nuevos proyectos que se estan estructurando</t>
  </si>
  <si>
    <t>Nos encontramos en proceso de estructuracion de contrato de inversion en modalidad de Convenio competitivo, para la contratacion e implementacion de emprendimientos rurales.</t>
  </si>
  <si>
    <t>Se formularon dos proyectos para implentar emprendimientos 1 en tierra baja y 1 en Tierra bomba liderado por mujeres.</t>
  </si>
  <si>
    <t>Se realizaron estas demostraciones en hortalizas y preparación de suelos en la siembra del cultivo de ñame.</t>
  </si>
  <si>
    <t>En este trimestre se programó la elaboración de los planes fincas, con la contratación de la ingeniera agrónoma</t>
  </si>
  <si>
    <t>Se inició la etapa de instalación en el mes de abril dos parcelas cela demostrativas, del cultivo de hortalizas y de cultivos de pan-coger y una a 15 de mayo del 2023.</t>
  </si>
  <si>
    <t>Atendidos en los corregimientos de Bayunca, Arroyo de Piedra, La Boquilla, Pontezuela, Pasacaballos, Tierra Bomba, La Boquilla con sus respectivas veredas, además se atendieron las Instituciones Educativas de Bayunca, Zapatero, Durante el mes de abril se atendieron 150 pequeños prodctores</t>
  </si>
  <si>
    <t>Actividad realizada en el corregimiento el barrio de Rafael García Herrera corregimiento de Pasacaballos, a dicaha actividad particparon pequeños productores agropecuarioas que producen en la zona rural del Distrito de Cartagena. Se realizo feria de emprendimientos en la vereda tierra baja y feria de emprendimientos rurales en las fiestas patronales de la boquilla.</t>
  </si>
  <si>
    <t xml:space="preserve">Los talleres se realizaron en parcelas donde se instalaron los cultivo de hortalizas, y ñame, dirigida a los pequeños productores agropecuarios, especialmente talleres relacionados con la instalación de hortalizas de clima cálido. </t>
  </si>
  <si>
    <t>Principalmente en la zona periurbana de la ciudad de Cartagena, y en los corregimientos de Bayunca, Arroyo de Piedra, La Boquilla, Pontezuelas y Pasacaballos. En el 2do trimestre se atendió 117 pequeñas productoras.</t>
  </si>
  <si>
    <t xml:space="preserve">Nos encontramos en caracterizacion de las asociaciones que seran beneficiadas en este trimestre </t>
  </si>
  <si>
    <t>Se realizo proceso de contratacion MC-SPDS-009-2023 - DIAMMOS GROUP SAS, el cual ya tiene RP N°. 458 para beneficiar a 7 asociacion de pescadores del distrito de cartagena</t>
  </si>
  <si>
    <t>Se realizo asistencia tecnica a 38 mujeres, encaminadas en el desarrollo personal y fortalecimiento del ser</t>
  </si>
  <si>
    <t>En este trimestre se inicio el proceso de convocatoria para prsentar cotizacoiones y asi iniciar el proceso de contratacion para el suministro de los insumos</t>
  </si>
  <si>
    <t>Se iniciaron  las capacitaciones o formacion a las mujeres en cuanto a la asistencia tecnica agropecuaria con los tecnicos y profesionales de la Unidad.</t>
  </si>
  <si>
    <t>Se realizo proceso de contratacion por medio de CONVENIO 043 - 2023 con Cuerpos de Guardias Ambientales Voluntarias de Colombia, para albergar, realizar jornadas de sensibilizacion, recepcionar equidos y obtener medicamentos para el cuidado de VTA del distrito</t>
  </si>
  <si>
    <t>El equipo veterinario de la UMATA realizo 13 atenciones de urgencias veterinarias a VTA.</t>
  </si>
  <si>
    <t xml:space="preserve">En el marco de la gestión social integral, se brindó atención y acompañamiento a 258 personas con discapacidad, su familia y/o cuidadores, de los cuales 165 fueron atendidos a través de visitas psicosociales domiciliarias, el resto fueron impactados en la participación de ofertas institucionales, entre otros servicios, se anexa links de base de datos de usuarios atendidos. </t>
  </si>
  <si>
    <t>En este momento se esta en fase de requisitos contractuales y de ejecución, se conoce esta información por parte de la unidad interna de contratación.</t>
  </si>
  <si>
    <t xml:space="preserve">Para el segundo trimestre se lograron entregar 11 dispositivos de apoyo “silla de rueda” entregado en calidad de préstamo a personas con discapacidad, priorizadas en el acompañamiento psicosocial.                                                            </t>
  </si>
  <si>
    <t>Para este período se desarrollaron 6 jornadas de socialización de la oferta institucional, durante esos espacios se focalizó y orientó a 67 personas con discapacidad, familia y/o cuidadores en temas de Discapacidad. Algunas de estas jornadas se hicieron a través de jornadas de salvemos juntos lideradas por el Plan de Emergencia Pedro Romero. Se genera otro Link, donde se consolidan todas las ofertas del 2do trimestre</t>
  </si>
  <si>
    <t xml:space="preserve">Se radicó propuesta de ajuste razonable a Transcaribe, la cual se basa en la creación de piezas audiovisuales dirigidas a las personas con discapacidad auditivas que busca orientar a la población sorda sobre rutas y recorridos de los transportes en lengua de señas, facilitando el acceso a 
la información e inclusión de la población con discapacidad auditiva, mitigando las barreras comunicativas. </t>
  </si>
  <si>
    <t xml:space="preserve">Se coordinó la elaboración de la propuesta audiovisual y construcción de piezas publicitarias que permitan la inclusión de las personas con discapacidad auditiva. Posterior se dio una reunión para articular al equipo de comunicaciones y prensa de Transcaribe y Secretaría de Participación y Desarrollo Social respectivamente,  en el diseño de las piezas de información inclusivas para la población con discapacidad auditiva. Se realizó grabación del primer video en lengua de señas para usuarios del sistema. </t>
  </si>
  <si>
    <t>La próxima Sala Situacional se realizara en el mes de Junio, en este momento se esta en la priorización de los casos a exponer.</t>
  </si>
  <si>
    <t>Se está en proceso de la firma del acuerdo de voluntades para pacto alianza con la escuela taller Cartagena de Indiad, posterior se realizarán actividades conjuntas que posibiliten dar a conocer y sensibilizar a la planta de personal sobre discapacidad.</t>
  </si>
  <si>
    <t>Se ha hecho segumiento al proceso contractual, desde la Unidad de Contratación Interna se conoce que actualmente el proceso se encuentra en secretaría general, posterior a esto pasará a comité  y a proyección de requisitos contractuales y de ejecución.</t>
  </si>
  <si>
    <t>Para el presente corte se logró la constitución jurídica ante camara de comercio de   3 -  Fundación Sueños por Sonrisas del barrio San Francisco, Corporación Mujeres de Metal del barrio Nelson Mandela Sector Villa Corelca y  HECHOS 20:35  - de las 4 organizaciones acompañadas. Se cuenta con CDP 69 y RP 420 por un valor de $60.963.000  con el cual se suscribió convenio 035 de 2023 con la fundación hogar juvenil.</t>
  </si>
  <si>
    <t>Para el presente corte, se realizó primera sesión del Comité Distrital de Discapacidad para aprobación de reglamento interno del mismo, asistencia técnica para el funcionamiento de los comites locales de discapcidad.</t>
  </si>
  <si>
    <t>Se asistió técnicamente para operativizar el Convenio USB - Secretaría de Participación Fase de Agenda Pública y dar continuidad al desarrollo de mesas de trabajo para la formulación de la política pública de discapacidad. Se realizarón las mesas de trabajo por las tres (3) localidades para la construcción del diagnóstico de la fase de agenda pública.</t>
  </si>
  <si>
    <t>Se realizó asistencia técnica a los comites locales de las  (3) tres 3 localidades, con el objetivo de plantear estrategias y capacitación para la operatividad de los Comités Locales de Discapacidad.</t>
  </si>
  <si>
    <t>En este segundo trimestre en el cumplimiento de las metas establecidas para la Unidad de Formacion Ciudadana y Gestión comunitaria, se precisa indicar los avances en el área de Inspección Vigilancia y Control (IVC) del segundo trimestre del año 2023, donde 30 Organizaciones Comunales fueron atendidas en asesorías, asistencia técnica utilizando como estrategias de acercamiento a las OAC jornadas de atención por localidades, con el fin de garantizar la participación en la asistencia, cuyos temas específicos fueron: Actualización de estatutos,  Inscripción de RUT, asesoría técnica a las siguientes JAC: Santa Rita, Barrio España, Junín, Tierra Bomba, San Martin, Barrio Armenia, Zaragocilla progreso y libertador, Buenos Aires, Escallon villa, Barrio Nariño, San Fernando Sector San Pedro Mártir, Barrio Las Delicias, Barrio Nelson Mandela Sector La Primavera, Barrio las Gaviotas 4ta etapa, Urbanización La Plazuela, Sector Zarabanda del barrio Olaya Herrera, del barrio Paraíso, Barrio El Carmelo, barrio Medellín de Ternera ,Barrio Oriente, Santa María, barrio Villa Estrella, Nelson Mandela Sector el Progreso, Del alto Campestre, Urbanización Altos de San Pedro, Urbanización El Campestre, Urbanización Villa Rubia, Ciudadela Colombiaton, Bocachica, barrio Chipre, Barrio Chino, siendo  13  de la Localidad Histórica y del Caribe Norte, 7 de la Virgen y Turística y 10 de la Industrial y de la Bahía.</t>
  </si>
  <si>
    <t>El Compromiso de la Unidad de Formación Ciudadana y gestión Comunitaria en la meta de capacitación en el segundo trimestre de 2023, logró la participación de 27 Organizaciones comunales de las tres localidades de la Ciudad, entre ellas se encuentran:  la ASOJAC Virgen y Turística, Nuevo Horizonte, María Auxiliadora, La Victoria india Catalina, La Plazuela, San Vicente de Paul, Nuevo Alpes y el Triunfo, Arroyo Grande, El Socorro, La Gloria II, Vereda Membrilla, La María, Olaya Herrera Sector La Puntilla, 9 de Abril, Ceballos, Bruselas, Puerta de Hierro, Los Caracoles, Pozón sector Cartagena, Bicentenario, Henequén, Esmeralda 1, Alto Nuevo Bosque, 2 de noviembre, Sector unidos Nueva Jerusalén, Paraíso 1, Monserrate. Siendo 4 perteneciente de la Localidad Histórica y del Caribe Norte, 11 de la Virgen y Turística y 12 de la Industrial y de la Bahía.</t>
  </si>
  <si>
    <t>En el segundo trimestre del año 2023, el área de emprendimiento de la unidad de Formación se realizó la capacitación con 25 organizaciones comunales que fortalecen la competitividad en los encadenamientos productivos de las comunidades del Distrito de Cartagena, entre ellos están: pozón sector Los Lagos, Olaya Herrera Sector 11 de noviembre, Libertador, Calamares, San Fernando, Corregimiento de la Boquilla, Bayunca, barrio el Pozón, San José de los Campanos, San Pedro Martir Sector Blanquiceth, Las Gaviotas, Barrio España, Petare, Pablo VI 2, Chapacua, urbanización Castellana, Albornoz, Sevillana, Pozón Sector 20 de enero, sector Pantano de Vargas, Olaya Herrera sector Rafael Nuñez A, Olaya Herrera Sector Nueva Tesca, El Quindio, Pozón sector primero de Mayo, Bocachica.</t>
  </si>
  <si>
    <t>Para la garantía del ejercicio de sus derechos a líderes comunales, se construyó un instrumento de recolección de información que permitió la caracterización de las dinámicas familiares de los lideres amenazados para articular la atención y respuesta de las necesidades identificadas con las unidades de secretaria de participación, de esta manera se crea la estrategia de intervención para la atención integral para lideres amenazados. Durante el segundo trimestre de 2023 se realizó la primera intervención a la JAC las brisas, que concluye con unos compromisos que implica la articulación con entidades de educación superior para el acceso a la educación de dos jóvenes y la remisión a la unidad de emprendimiento.</t>
  </si>
  <si>
    <t>Para el cumplimiento de la meta de dotación, la unidad de Formación organizó las estrategias para la entrega de las sillas a las organizaciones comunales seleccionadas, quienes cumplieron con los criterios establecidos para ser beneficiarios de 17 sillas que pasarían a ser activos de las Juntas. Durante el segundo trimestre de 2023 se lograron entregar 31 dotaciones a las siguientes organizaciones: Vista Hermosa IV, Buenos Aire, San Pedro Mártir Tres, Cooperativo, Luis Carlos Galán, Navas Meissel, Rafael García Herreros, San José de las Reinas, San Pedro Mártir, Vista Hermosa Etapa 1, San José de los Campanos Sector Alto, La Consolata 9 de junio, Nelson Mandela Sector Primavera uno, barrio el silencio, Jorge Eliecer Gaitán , El silencio villa Fanny, el Nazareno, Rosedal, Olaya sector ciénaga de la Virgen, Portal de la Cordialidad, Urbanización Villas Aranjuez, Ciudadela Ciudad Bicentenario, Urbanización Ciudadela India Catalina, Ciudadela Colombiaton, Pozón 20 de enero, Pozón Sector Central, Pozón sector 20 de enero, pozón sector 19 de febrero, sector Alameda, Fredonia.</t>
  </si>
  <si>
    <t xml:space="preserve">en esta activa el CDP 36 con valor de 315,700,000 millones se contrataron el servicio de OPS entre profesionales y apoyo a la gestion con el fin de llevar a cabo las actividades del proyecto de inversion </t>
  </si>
  <si>
    <t>de acuerdo con los compromisos para el proceso de construcción del consejo de participación, la gestión de la unidad ha logrado fortalecer esta meta en 0,1 puntos equivalente al 80% de avance del cumplimiento de esta, para ello se han realizado convocatorias a los sectores participantes como; Consejo Distrital de Juventudes, Asociaciones LGBTI, Consejo de planeación, Sindicatos, veedurías Ciudadanas, representantes de mujeres, en el cumplimiento a lo dispuesto en la ley 1757 de 2015. Decreto 0434 de abril 27 de 2018 y las Resoluciones 4721, 5002 del 3 y 17 de agosto del 2022. Y la resolución 2938de 19 de abril de 2023 expedido las resoluciones que legitiman el proceso. Ademas se quedaron establecido compromisos y fecha de instalacion del concejo que permitira alcanzar la finalidad de la meta</t>
  </si>
  <si>
    <t>En el segundo trimestre del año 2023 en la meta de política pública de participación ciudadana de acuerdo a lo reportado por la secretaria de planeación lleva un avance acumulado del 33% que corresponde a la etapa de agenda pública, desde la unidad de formación ciudadana y gestión comunitaria se han adelantado la gestión correspondiente a los ajustes de las fichas de estructuración que incluyen los enfoques diferenciales en la amplitud interseccional que permita  la identificación de las problemáticas de las poblaciones objeto.</t>
  </si>
  <si>
    <t>En esta activdad de la Realizacion de eventos para reconocer y conmemorar el liderazgo comunal en el Distritos sera posible llevarla al 100% con el CD 62 Y RP 294.</t>
  </si>
  <si>
    <t>Desde la unidad de formación ciudadana se realizaron actividades en articulación con otras unidades, entidades como la Dian para la actualización del Rut, el banco agrario para apertura de cuenta que le permitieron desarrollar y fomentar la participación de los ciudadanos en las diferentes localidades del distrito. además en la unidad de formación ciudadana se realizaron atenciones a los ciudadanos para orientarlos y realizar compromisos de ambas partes. Se realizaron actividades para fomentar la participación ciudadana.  Estas actividades permitieron que en este segundo trimestre se alcanzara una 9.728 participación de  en todas las tres localidades.</t>
  </si>
  <si>
    <r>
      <t xml:space="preserve">En el cumplimiento de la Actividad Asistencia integral a personas mayores en condición de vulnerabilidad en hogares geriátricos, se mantiene la atención a 94 Personas Mayores, ubicados de la siguiente manera en los respectivos Hogares Geriátricos con los cuales se tiene contratación:
Fundación Dones De La Misericordia: 34 Personas Mayores
Asilo San Pedro Claver: 40 Personas Mayores
Refugio La Milagrosa: 20 Personas Mayores 
Se registran 94 Personas Mayores atendidas en Hogares Geriatrico.
</t>
    </r>
    <r>
      <rPr>
        <i/>
        <sz val="11"/>
        <color theme="1"/>
        <rFont val="Calibri"/>
        <family val="2"/>
        <scheme val="minor"/>
      </rPr>
      <t xml:space="preserve">Se Destaca que el dia 20 de Mayo en el marco del dia de la Familia el equipo de profesionales de este proceso visito los Hogares Geriatricos llevando detalles y un mensaje motivador a las personas mayores que alli se encuentran atendidas.
Se reporta una persona Fallicida HG Dones de la Misercordia , este cupo fue dado inmediatamente a otra persona mayor que lo requeria.
Una Persona Mayor se  retira por voluntad propia del HG SAN PEDRO CLAVER ,igualmente  este cupo fue dado inmediatamente a otra persona mayor que lo requeria.
40 casos atendidos durante el periodo en referencia.
</t>
    </r>
    <r>
      <rPr>
        <sz val="11"/>
        <color theme="1"/>
        <rFont val="Calibri"/>
        <family val="2"/>
        <scheme val="minor"/>
      </rPr>
      <t xml:space="preserve">
</t>
    </r>
  </si>
  <si>
    <t>https://alcart-my.sharepoint.com/:f:/g/personal/seguimientodemetasspds_cartagena_gov_co/EtCev4MEilhHpB1mA0XVv7wBLpIe-u562OXGUCKOu9NjnA?e=3whvSS</t>
  </si>
  <si>
    <t>https://alcart-my.sharepoint.com/:f:/g/personal/seguimientodemetasspds_cartagena_gov_co/EpVHopp5yG9GmAeV5JECFdoB88oV84MU2B8n53Cw2riYow?e=DabZQg</t>
  </si>
  <si>
    <t>https://alcart-my.sharepoint.com/:f:/g/personal/seguimientodemetasspds_cartagena_gov_co/EktydyB_yQxOtCC-clGMkDoBe3sQWZdwwu5aeRqzIALyPA?e=NG2CX0</t>
  </si>
  <si>
    <t>https://alcart-my.sharepoint.com/:f:/g/personal/seguimientodemetasspds_cartagena_gov_co/EhqFiDKhPXRAst_X4rkYJQABr7AxzK_AhdA19vn_nu-4VQ?e=cePdys</t>
  </si>
  <si>
    <t>https://alcart-my.sharepoint.com/:f:/g/personal/seguimientodemetasspds_cartagena_gov_co/EtngZoCQgodJpUwRja_doLIBgZblg0ekDOtkm1bhSipvoQ?e=oRT4lk</t>
  </si>
  <si>
    <t>https://alcart-my.sharepoint.com/:f:/g/personal/seguimientodemetasspds_cartagena_gov_co/EskPwXXu9bxHuGK3wqGS2N4BTtBrrZX91M4YjSaOEMSAtg?e=rECzgc</t>
  </si>
  <si>
    <t>https://alcart-my.sharepoint.com/:f:/g/personal/seguimientodemetasspds_cartagena_gov_co/EgAL3liACsVOgviuLrz68G8BqTwud36uVa2iFODbV2y_2A?e=bRNeua</t>
  </si>
  <si>
    <t>https://alcart-my.sharepoint.com/:f:/g/personal/seguimientodemetasspds_cartagena_gov_co/Ehy2cYxy7ENMpQyALmVCXU4BZIixCSy65X0c7x3hKlS7RQ?e=fYMuI3</t>
  </si>
  <si>
    <t>https://alcart-my.sharepoint.com/:f:/g/personal/seguimientodemetasspds_cartagena_gov_co/EkyRlzc6-cpJuyEVjeYo4q4BWSb6LnCnHwcnQ2dEBSEVzQ?e=lfHoWX</t>
  </si>
  <si>
    <t>https://alcart-my.sharepoint.com/:f:/g/personal/seguimientodemetasspds_cartagena_gov_co/EmQH-mK3AKRIntm7jC5Uz_YB6oS2sOGIcrhZL_UNpz08vA?e=YPafT0</t>
  </si>
  <si>
    <t>https://alcart-my.sharepoint.com/:f:/g/personal/seguimientodemetasspds_cartagena_gov_co/EvIpBejCexBCmT6YDVclHIUBs5GyTa8BLELNvPEJqM4ffw?e=HSCLMv</t>
  </si>
  <si>
    <t>https://alcart-my.sharepoint.com/:f:/g/personal/seguimientodemetasspds_cartagena_gov_co/EmJBC4Ip2RRNmr1JJNl9I5EBFhP2L22pAuwbi5l2YnNY8g?e=uao5gw</t>
  </si>
  <si>
    <t>https://alcart-my.sharepoint.com/:f:/g/personal/seguimientodemetasspds_cartagena_gov_co/EjSvCr-I7dFKlrU47QeS-lgBIiKclkjtkEDY2LblIrJE2w?e=ynUORp</t>
  </si>
  <si>
    <t>https://alcart-my.sharepoint.com/:f:/g/personal/seguimientodemetasspds_cartagena_gov_co/EmMjh9d46LVNjKkwu0GkTNcB3r_T2MhFqZrf_ImyIBinHw?e=skhK8q</t>
  </si>
  <si>
    <t>https://alcart-my.sharepoint.com/:f:/g/personal/seguimientodemetasspds_cartagena_gov_co/Ep41TUTpZolAvepfJO_aHKUBmnOQ4rFkfC-LkzQfIdzDpg?e=btVwig</t>
  </si>
  <si>
    <t>https://alcart-my.sharepoint.com/:f:/g/personal/seguimientodemetasspds_cartagena_gov_co/EkE2rNZAex1BjiN5Ef1c5mYB_SHfaytW3ShFPWelM5zFYQ?e=Y05d60</t>
  </si>
  <si>
    <t>https://alcart-my.sharepoint.com/:f:/g/personal/seguimientodemetasspds_cartagena_gov_co/EkndbZqkW_RBhxGqZWF1fccBjPu5Djx78tAdBmv9ALUTJA?e=Aoblfl</t>
  </si>
  <si>
    <t>https://alcart-my.sharepoint.com/:f:/g/personal/seguimientodemetasspds_cartagena_gov_co/EvwiIbv7XglEhcfcHz_ZcMgB0rzKp8zxFBalbuD4aIq-Uw?e=fDIKBW</t>
  </si>
  <si>
    <t>https://alcart-my.sharepoint.com/:f:/g/personal/seguimientodemetasspds_cartagena_gov_co/EuxuVEjK39JIgygmP8bVbRUBQ6gCHv4Vx4R6w3FUEZpO3g?e=Hdxoz9</t>
  </si>
  <si>
    <t>https://alcart-my.sharepoint.com/:f:/g/personal/seguimientodemetasspds_cartagena_gov_co/Ej7aRck4W0RCm5dNi9EczkUBi9P6uNgrXgbNJ3xVC2Meew?e=NPi3WO</t>
  </si>
  <si>
    <t>https://alcart-my.sharepoint.com/:f:/g/personal/seguimientodemetasspds_cartagena_gov_co/EtU6vMIymq1NnVWpomjUcLoBLmngGTGmY5yfl9RJRqe_gw?e=iv6xma</t>
  </si>
  <si>
    <t>https://alcart-my.sharepoint.com/:f:/g/personal/seguimientodemetasspds_cartagena_gov_co/Ek1Dhm-oATZDqSW7VAtX2ZQBG4AsZFxL0Obz7-AWeMUdhg?e=x27nEt</t>
  </si>
  <si>
    <t>https://alcart-my.sharepoint.com/:f:/g/personal/seguimientodemetasspds_cartagena_gov_co/EmlKgj080iBHpPq9jxxxCQcBQb3SygqPtE_YT01MtrBXsA?e=vXWuWK</t>
  </si>
  <si>
    <t>https://alcart-my.sharepoint.com/:f:/g/personal/seguimientodemetasspds_cartagena_gov_co/EsAjJdPekLBOtfiGiViVUuYBAaJhMdPBNhB0cLqj-BWUhg?e=z1zoWE</t>
  </si>
  <si>
    <t>https://alcart-my.sharepoint.com/:f:/g/personal/seguimientodemetasspds_cartagena_gov_co/Epq7TmsCD89AnHkJSqLl4AMBjiDsspgaG7rIKvF6y4aspw?e=plzekX</t>
  </si>
  <si>
    <t>https://alcart-my.sharepoint.com/:f:/g/personal/seguimientodemetasspds_cartagena_gov_co/EjqljG0jJgtElwTOOiUUbZUBlNBbHAMBQCZ5O3h53LidAQ?e=CPTSiV</t>
  </si>
  <si>
    <t>https://alcart-my.sharepoint.com/:f:/g/personal/seguimientodemetasspds_cartagena_gov_co/EoPlIJ2MYb5HhCrwjVmt_PcBO879yjVYOQFgSZ0EniERjA?e=D0Pabn</t>
  </si>
  <si>
    <t>https://alcart-my.sharepoint.com/:f:/g/personal/seguimientodemetasspds_cartagena_gov_co/ElDWnkRWXVlGmBLUTJvLlp0B0v5Fb0IcHHGKT3xGMlTEEw?e=eu7wro</t>
  </si>
  <si>
    <t>https://alcart-my.sharepoint.com/:f:/g/personal/seguimientodemetasspds_cartagena_gov_co/Esj2hN8sTPRFoSn3NmEzXVcBSw-z0gMUc15EGE-awwksjA?e=lHDlt6</t>
  </si>
  <si>
    <t>https://alcart-my.sharepoint.com/:f:/g/personal/seguimientodemetasspds_cartagena_gov_co/EtG3IzfEi_ZFugC60ZMulDoBnSuv305IHmWNlz6RRSyc3w?e=g8Q4l5</t>
  </si>
  <si>
    <t>https://alcart-my.sharepoint.com/:f:/g/personal/seguimientodemetasspds_cartagena_gov_co/Eto6Y9DpwfJOv3KOqdMd7roBr8eBqGTlz7ASA2TGZmUApw?e=QYNU1f</t>
  </si>
  <si>
    <t>https://alcart-my.sharepoint.com/:f:/g/personal/seguimientodemetasspds_cartagena_gov_co/EsBKKsNXXoBCkuUC9REO5cUBM54RbhlnvAcFLiT1SgHOCg?e=v3WmFV</t>
  </si>
  <si>
    <t>https://alcart-my.sharepoint.com/:f:/g/personal/seguimientodemetasspds_cartagena_gov_co/Eskh0fL7JkxLvNmVLI7XkF4BUkga8oKxoBpRl55tN1ZFTQ?e=b9Crq7</t>
  </si>
  <si>
    <t>https://alcart-my.sharepoint.com/:f:/g/personal/seguimientodemetasspds_cartagena_gov_co/Eh6DA4vq8ONJuYwZjgANZ0YBXsRceg7D2UvpRmORnxL35A?e=tpcL7d</t>
  </si>
  <si>
    <t>https://alcart-my.sharepoint.com/:f:/g/personal/seguimientodemetasspds_cartagena_gov_co/Eobosq4pbLtGlEvRkcIITcQBICoor5QDjM0aA49khWmc8g?e=JMjjw9</t>
  </si>
  <si>
    <t>https://alcart-my.sharepoint.com/:f:/g/personal/seguimientodemetasspds_cartagena_gov_co/EgYnd3OGdjFEvCybtTQj8qYB9y4zTk2Hvt230C9_mKsR_w?e=UBC4Vs</t>
  </si>
  <si>
    <t>https://alcart-my.sharepoint.com/:f:/g/personal/seguimientodemetasspds_cartagena_gov_co/EiZjbqNbnddEmatm8aC_jrwBKZQJwIAD-lxY9NVlCYfEVQ?e=6ESUlO</t>
  </si>
  <si>
    <t>https://alcart-my.sharepoint.com/:f:/g/personal/seguimientodemetasspds_cartagena_gov_co/EsPZvfrKyNtNoeW89EsdX6oBHypkx6nbM0otyksuFtvTBw?e=i0Sgwv</t>
  </si>
  <si>
    <t>https://alcart-my.sharepoint.com/:f:/g/personal/seguimientodemetasspds_cartagena_gov_co/EkeeCBu4tpNDp-SF7Wou_gABnQFNGUb5mXUa579H2de8vQ?e=oE2wOs</t>
  </si>
  <si>
    <t>https://alcart-my.sharepoint.com/:f:/g/personal/seguimientodemetasspds_cartagena_gov_co/Eu3jSCDhJyBApU4tHpOpf3kB5ioW9wzpOFiMPoqR-mFyxA?e=NQo1N7</t>
  </si>
  <si>
    <t>https://alcart-my.sharepoint.com/:f:/g/personal/seguimientodemetasspds_cartagena_gov_co/EkRqNb1bzQtNsEt9syDohRsBpHohiNAZMlAxKsCaOXh5-g?e=DzRV4D</t>
  </si>
  <si>
    <t>https://alcart-my.sharepoint.com/:f:/g/personal/seguimientodemetasspds_cartagena_gov_co/EljKgQLM9nVPkiBpG2GCxRgBUy4pwO0gUA2hTPDxrZDBNQ?e=u8kZKl</t>
  </si>
  <si>
    <t>https://alcart-my.sharepoint.com/:f:/g/personal/seguimientodemetasspds_cartagena_gov_co/EmptqeJCZChArJihvdSf5AQBmRGAaUvI1SkZrYSVhjC_Jw?e=8T9MPo</t>
  </si>
  <si>
    <t>https://alcart-my.sharepoint.com/:f:/g/personal/seguimientodemetasspds_cartagena_gov_co/EnO3sbOsfudIviYNCUPGloYBs24WB_JRFRVRnHt9DU-3Mg?e=CQBXuP</t>
  </si>
  <si>
    <t>https://alcart-my.sharepoint.com/:f:/g/personal/seguimientodemetasspds_cartagena_gov_co/EoF02UVuJjxCqa6LBzvXyvgBaPKqIPgeP7boXtzIH11HcQ?e=E8x5bs</t>
  </si>
  <si>
    <t>https://alcart-my.sharepoint.com/:f:/g/personal/seguimientodemetasspds_cartagena_gov_co/EiNG0R8E3KpJp2CnGqnpOhQBxmv63nKrbyicjdGTUBfOOQ?e=AgsroV</t>
  </si>
  <si>
    <t>https://alcart-my.sharepoint.com/:f:/g/personal/seguimientodemetasspds_cartagena_gov_co/Ei7QlRsINYpOpoWB-4KYBcUB0QHYfcqvX5UyyzbbYiF7GQ?e=wsPzYq</t>
  </si>
  <si>
    <t>https://alcart-my.sharepoint.com/:f:/g/personal/seguimientodemetasspds_cartagena_gov_co/EvqP3XyQp79NiiQNOfN86WgB-6y-azpSjbFeH-4StvQS4Q?e=d4vO9y</t>
  </si>
  <si>
    <t>https://alcart-my.sharepoint.com/:f:/g/personal/seguimientodemetasspds_cartagena_gov_co/EhgB5XewwWJBlCfr95lrg1EBHPgutb-KB9mBaj3Y9fNxNg?e=7UhFNB</t>
  </si>
  <si>
    <t>https://alcart-my.sharepoint.com/:f:/g/personal/seguimientodemetasspds_cartagena_gov_co/ErkXucT8hR5Lg2ivmOljRX4BRxmx0vf1iRXkvyCU9LXUcA?e=FrPLab</t>
  </si>
  <si>
    <t>https://alcart-my.sharepoint.com/:f:/g/personal/seguimientodemetasspds_cartagena_gov_co/EkivmaVnju1JhLwV3VxTUGUBCRyOJU3GNvG-LOtb2lnR1Q?e=B5bqob</t>
  </si>
  <si>
    <t>https://alcart-my.sharepoint.com/:f:/g/personal/seguimientodemetasspds_cartagena_gov_co/ElWc40EEu39OipT05Iw_tboBO9ABx-wsVi_DfdS4L9PLug?e=hb5Vib</t>
  </si>
  <si>
    <t>https://alcart-my.sharepoint.com/:f:/g/personal/seguimientodemetasspds_cartagena_gov_co/EpVaWupXgMNDrYYTpKMHyZ0BQkBhe59b_ZpolZfTTHKr9Q?e=ZNIrpP</t>
  </si>
  <si>
    <t>https://alcart-my.sharepoint.com/:f:/g/personal/seguimientodemetasspds_cartagena_gov_co/Es1-T1iwVKpPodXTKrig9oQBrNKQAkmm6bwxHzPvcy99hw?e=NC2IaK</t>
  </si>
  <si>
    <t>https://alcart-my.sharepoint.com/:f:/g/personal/seguimientodemetasspds_cartagena_gov_co/EroVrKeyCSpHrFR-tzikmToBHIgg85OxXV8cfiXVMpMbyg?e=fDF7jb</t>
  </si>
  <si>
    <t>https://alcart-my.sharepoint.com/:f:/g/personal/seguimientodemetasspds_cartagena_gov_co/Ej4ZPhIa9otLnNjIGNoTM7sBw7RfJDq7dTvaxYTVaOM-6A?e=dHmvm5</t>
  </si>
  <si>
    <t>https://alcart-my.sharepoint.com/:f:/g/personal/seguimientodemetasspds_cartagena_gov_co/EonY2vBQ-9hPuv9ZBDW0RBgBQSF3jw9VXp1AR8ni_cBF1Q?e=RL6ggA</t>
  </si>
  <si>
    <t>https://alcart-my.sharepoint.com/:f:/g/personal/seguimientodemetasspds_cartagena_gov_co/Egcii4LAawpBsBBUnxBXGv4BmtDSw2yPh60jtaaL58HF_A?e=1sbcX6</t>
  </si>
  <si>
    <t>https://alcart-my.sharepoint.com/:f:/g/personal/seguimientodemetasspds_cartagena_gov_co/EnVpaR2B72ZEmsETOpZJfqkB_IhJ8CgbpURNb7Jli2xUNg?e=kfH0ck</t>
  </si>
  <si>
    <t>https://alcart-my.sharepoint.com/:f:/g/personal/seguimientodemetasspds_cartagena_gov_co/EitoqLmFW4FJvKKiF_xNKvwBoBfK_z_QSGqHUUv07jYO9Q?e=9oYx8g</t>
  </si>
  <si>
    <t>https://alcart-my.sharepoint.com/:f:/g/personal/seguimientodemetasspds_cartagena_gov_co/EgmqUoIfpqRNsxls5pN72LUBVJGdCgD9Wz4AvV5ik6oTZQ?e=HWDqhs</t>
  </si>
  <si>
    <t>https://alcart-my.sharepoint.com/:f:/g/personal/seguimientodemetasspds_cartagena_gov_co/EtQaax54VHBIkF0plurz1u0BydOdgsfif5LH5wjEg7TYrw?e=U7obWT</t>
  </si>
  <si>
    <t>https://alcart-my.sharepoint.com/:f:/g/personal/seguimientodemetasspds_cartagena_gov_co/EprImYwiDmlDvwZ5juqYH58BL_pQuOoNpg8rolTf23CMXg?e=Ou0pT1</t>
  </si>
  <si>
    <t>https://alcart-my.sharepoint.com/:f:/g/personal/seguimientodemetasspds_cartagena_gov_co/EsNFTOPLcZJDn4yIBlwC43cBRNpwqrcAqthEqQNRPnAjIQ?e=GAYaGT</t>
  </si>
  <si>
    <t>https://alcart-my.sharepoint.com/:f:/g/personal/seguimientodemetasspds_cartagena_gov_co/EsNglGk2QW9Es0HKV6aT1mMBrhH8Fo5bEBC_tJEjwtiUgQ?e=c7UDgp</t>
  </si>
  <si>
    <t>https://alcart-my.sharepoint.com/:f:/g/personal/seguimientodemetasspds_cartagena_gov_co/EgPvSFSXsMZAvlBM98uRuowBuXQ2K4L4UKx4wc22KHSHiQ?e=gJcPOw</t>
  </si>
  <si>
    <t>https://alcart-my.sharepoint.com/:f:/g/personal/seguimientodemetasspds_cartagena_gov_co/EvAcV7mpz6tAsOaUav14BooBBgbpsJbvVzWDJoXVUeR6Rg?e=N5GvBa</t>
  </si>
  <si>
    <t>https://alcart-my.sharepoint.com/:f:/g/personal/seguimientodemetasspds_cartagena_gov_co/El8C-Jlt30lIly7x4kkLB78BxXoyMYdfk_cU31M3Te5Lqg?e=RMW4H5</t>
  </si>
  <si>
    <t>https://alcart-my.sharepoint.com/:f:/g/personal/seguimientodemetasspds_cartagena_gov_co/EhnLPddQ8gJLsPUem31avyEBJev_W2FrMX-yBBY_Lhting?e=9nLRy5</t>
  </si>
  <si>
    <t>https://alcart-my.sharepoint.com/:f:/g/personal/seguimientodemetasspds_cartagena_gov_co/EmcNMsbYtAtGh8g75v4Y3_EB-Ga1JcuDB4mfxnuNXTnf6A?e=NLuNE3</t>
  </si>
  <si>
    <t>https://alcart-my.sharepoint.com/:f:/g/personal/seguimientodemetasspds_cartagena_gov_co/EuSxek3LrzZOlmUr7dDXSTwBuG7eraXesm1lG3vM5SWncA?e=ZvHIyN</t>
  </si>
  <si>
    <t>https://alcart-my.sharepoint.com/:f:/g/personal/seguimientodemetasspds_cartagena_gov_co/Em2RPjrzFw5BtznZSCCW1WgBS-egQRONM7i-sV0iPs507Q?e=bgNeDo</t>
  </si>
  <si>
    <t>https://alcart-my.sharepoint.com/:f:/g/personal/seguimientodemetasspds_cartagena_gov_co/EpWQOnbylX1KrEiqhvlbeg4Bl6i-oQC2JPY1tQjKiX59pw?e=SKTt4x</t>
  </si>
  <si>
    <t>https://alcart-my.sharepoint.com/:f:/g/personal/seguimientodemetasspds_cartagena_gov_co/EsOy9d2mlPtLlJmi31v39S8B1JEaaLz11M1L_78lbEFtdg?e=zWXIPg</t>
  </si>
  <si>
    <t>https://alcart-my.sharepoint.com/:f:/g/personal/seguimientodemetasspds_cartagena_gov_co/Er89C_mEW55FrUabJUQMLYwBukwUOFu2fV53VE9thuliKw?e=cfc06D</t>
  </si>
  <si>
    <t>https://alcart-my.sharepoint.com/:f:/g/personal/seguimientodemetasspds_cartagena_gov_co/Evxekv5wBiJCpd1HatIY_ecBdsGfafSk3KRcrDEfKgA5Xg?e=cyT2ym</t>
  </si>
  <si>
    <t>https://alcart-my.sharepoint.com/:f:/g/personal/seguimientodemetasspds_cartagena_gov_co/EjVahhMA5J5GiD5rBoHxHNAB3iiGpn1X9UL9ZJQlxOAcIQ?e=YJbqXh</t>
  </si>
  <si>
    <t>https://alcart-my.sharepoint.com/:f:/g/personal/seguimientodemetasspds_cartagena_gov_co/EkpkDs-jVRBFhKR867dEp-oBBMFOP-n38fonJapRz477jg?e=hl6MwX</t>
  </si>
  <si>
    <t>https://alcart-my.sharepoint.com/:f:/g/personal/seguimientodemetasspds_cartagena_gov_co/EigcKGH9gTVEi0VTCMGl8GgBLDEyRY25mWNo2ivU_EZ2Tw?e=qFkNpG</t>
  </si>
  <si>
    <t>https://alcart-my.sharepoint.com/:f:/g/personal/seguimientodemetasspds_cartagena_gov_co/EmEIdgToyAlBv6Oa4SxWon8BYDTbXEYyX4X465DZZBxcVQ?e=nugXLf</t>
  </si>
  <si>
    <t>https://alcart-my.sharepoint.com/:f:/g/personal/seguimientodemetasspds_cartagena_gov_co/Eu8_PY7_EopJj86QrzTlp00BFPaHrhyVQOzC9AV1-kEj1A?e=CfxUZA</t>
  </si>
  <si>
    <t>https://alcart-my.sharepoint.com/:f:/g/personal/seguimientodemetasspds_cartagena_gov_co/EnzeCnWE56dIuOt76ueMAQYBcKBv0bnUDXH8n6TH3VFK_g?e=wNgkhy</t>
  </si>
  <si>
    <t>https://alcart-my.sharepoint.com/:f:/g/personal/seguimientodemetasspds_cartagena_gov_co/EvCZb4tFCu5Ivqe8XiIIt7sB06dKqfvR0AXcYM7OGRme4g?e=XBllU0</t>
  </si>
  <si>
    <t>https://alcart-my.sharepoint.com/:f:/g/personal/seguimientodemetasspds_cartagena_gov_co/Ev11Ib2Bse5AorGXyCIsuc4B2-YFiuOXmktOYMYPLDJVfw?e=8mLNaN</t>
  </si>
  <si>
    <t>https://alcart-my.sharepoint.com/:f:/g/personal/seguimientodemetasspds_cartagena_gov_co/EjvI_iHzFNVJiAqe-s-dy9wBsmVk5G151NyjGKVb-hvteA?e=tmXb1l</t>
  </si>
  <si>
    <t>https://alcart-my.sharepoint.com/:f:/g/personal/seguimientodemetasspds_cartagena_gov_co/Ejxy7yaPSghLmKjcRPBgwJYBLqA16QEoydurZ6XIhHF2IA?e=FHw0Hb</t>
  </si>
  <si>
    <t>https://alcart-my.sharepoint.com/:f:/g/personal/seguimientodemetasspds_cartagena_gov_co/EmZojD7MJFFAq-9QMAWhDo0BqnOCUS4sWytXx82BCXq3CA?e=gOi70G</t>
  </si>
  <si>
    <t>https://alcart-my.sharepoint.com/:f:/g/personal/seguimientodemetasspds_cartagena_gov_co/Evwpakgn6oxKpFm4TZQSf8MB9bob7slBcUCEVuVdQ1SKfw?e=brEQpN</t>
  </si>
  <si>
    <t>https://alcart-my.sharepoint.com/:f:/g/personal/seguimientodemetasspds_cartagena_gov_co/Ek18sukVEsNBoNaVAYjw81gBzi08l8DWSLfGJzCltWDmIA?e=oMOEgs</t>
  </si>
  <si>
    <t>https://alcart-my.sharepoint.com/:f:/g/personal/seguimientodemetasspds_cartagena_gov_co/EjaZtk5ocStDp4CV1lwT7cMB98QThATpXi-9Jm-dauLAqQ?e=5t8W8Y</t>
  </si>
  <si>
    <t>https://alcart-my.sharepoint.com/:f:/g/personal/seguimientodemetasspds_cartagena_gov_co/EuARVRevYZxKl_WRUDbnSskBsvhH-Ei6012FnPGhI7JC2g?e=r0RvB5</t>
  </si>
  <si>
    <t>https://alcart-my.sharepoint.com/:f:/g/personal/seguimientodemetasspds_cartagena_gov_co/EskHLEWmDPxPgv0E5iZ4KgoBFj6ekmUzsZ489IGzQvcMaQ?e=TjRSeQ</t>
  </si>
  <si>
    <t>https://alcart-my.sharepoint.com/:f:/g/personal/seguimientodemetasspds_cartagena_gov_co/EhnAg6BLCChKsmyon9LoDxcBKeRWI8erYel4A0BM94nWWw?e=wttYVJ</t>
  </si>
  <si>
    <t>https://alcart-my.sharepoint.com/:f:/g/personal/seguimientodemetasspds_cartagena_gov_co/EnSpmvswo6NKsYcIykkj3YoBUGYBep5-ZSfngeNrjo5yqA?e=ZPsaVR</t>
  </si>
  <si>
    <t>https://alcart-my.sharepoint.com/:f:/g/personal/seguimientodemetasspds_cartagena_gov_co/Eoc4EdAfA-tEuiYTkH9RVlEBqBiLtWuKVaxlJsJEmHeXLA?e=zwOtWM</t>
  </si>
  <si>
    <t>https://alcart-my.sharepoint.com/:f:/g/personal/seguimientodemetasspds_cartagena_gov_co/EiOQc-w9NkZCo219Cy0ZKe8BGSYbdvdbfFK_QOcQYjCymw?e=cVNYcw
https://www.instagram.com/p/CsWbWWwPV1N/</t>
  </si>
  <si>
    <t>https://alcart-my.sharepoint.com/:f:/g/personal/seguimientodemetasspds_cartagena_gov_co/Ekuz3spXns5Jkjq6n2rJEgkBz6i_yuuM4_mSMnwI88wrGw?e=JAKzqP
https://www.instagram.com/p/CtJ81u9sGS1/</t>
  </si>
  <si>
    <t>https://alcart-my.sharepoint.com/:f:/g/personal/seguimientodemetasspds_cartagena_gov_co/EmvnwWYxIDNPtlbJvwaUzwUBzBuxG_X-OWE0GmM8nPfl9w?e=tzmcF8</t>
  </si>
  <si>
    <t>https://alcart-my.sharepoint.com/:f:/g/personal/seguimientodemetasspds_cartagena_gov_co/Eq2AAyutKChBmNv7zdJwyQIB2u2IXi8Mo2h1LVL32I1-Gw?e=P3v9of</t>
  </si>
  <si>
    <t>https://alcart-my.sharepoint.com/:f:/g/personal/seguimientodemetasspds_cartagena_gov_co/EjCdBaOwyEVJnuQsnPxWctYB5BPBHX2ReZ25hkeHseHNYQ?e=CZ4mGu</t>
  </si>
  <si>
    <t>https://alcart-my.sharepoint.com/:f:/g/personal/seguimientodemetasspds_cartagena_gov_co/Eg3Xjw6GY1tOmp5qaO4Ls88BzGnwPfW0isHomwQguAjsEg?e=m1MJo7</t>
  </si>
  <si>
    <t>https://alcart-my.sharepoint.com/:f:/g/personal/seguimientodemetasspds_cartagena_gov_co/EmEBDNZ1QzNPljZ3nxdh4OEBsJ-FEAKNEcdKwvVa8Z9lpQ?e=gENR1X</t>
  </si>
  <si>
    <t>https://alcart-my.sharepoint.com/:f:/g/personal/seguimientodemetasspds_cartagena_gov_co/ElsiY-DTmOhBjUhFPwOfhE8B6ZXbYI0PNZKnB1wk9z-bHg?e=JsqePm</t>
  </si>
  <si>
    <t>https://alcart-my.sharepoint.com/:f:/g/personal/seguimientodemetasspds_cartagena_gov_co/EqNj0KHSvWhFh8dOZy6ctZcBPxgfq0UW3NWbcInR6k6vAQ?e=9T5u6t</t>
  </si>
  <si>
    <t>https://alcart-my.sharepoint.com/:f:/g/personal/seguimientodemetasspds_cartagena_gov_co/EjR7ANpqMvVEgBjVZHXiOykBk7TSfl9v8IEeWnIo58sysw?e=DkEzC3</t>
  </si>
  <si>
    <t>https://alcart-my.sharepoint.com/:f:/g/personal/seguimientodemetasspds_cartagena_gov_co/Ek7rdPRtdMlGvyRORDyYvmUB4Cb8M1FUGnag4tJeNTsCig?e=in6d6a</t>
  </si>
  <si>
    <t>https://alcart-my.sharepoint.com/:f:/g/personal/seguimientodemetasspds_cartagena_gov_co/EvBYNHNUliFGoj3QtC_Ua3oB8wDdWDk9rSzHZrIeCXa22Q?e=hedt65</t>
  </si>
  <si>
    <t>https://alcart-my.sharepoint.com/:f:/g/personal/seguimientodemetasspds_cartagena_gov_co/EsJB5h3EWGdAriWNES6yTtwBd-rrocIrhcI_Op1IAg9KcA?e=PhfFWa</t>
  </si>
  <si>
    <t>https://alcart-my.sharepoint.com/:f:/g/personal/seguimientodemetasspds_cartagena_gov_co/EkNZ2EBq-fBEiwUIQczE41MBDeLj4zym_6tPXrBSyc48Jg?e=MIJg6a</t>
  </si>
  <si>
    <t>https://alcart-my.sharepoint.com/:f:/g/personal/seguimientodemetasspds_cartagena_gov_co/Eluf09s4D7NGsgyd5VFVrrgBwQ5OpnCy_ttcW_1rvZaLQQ?e=JOzWi9</t>
  </si>
  <si>
    <t>https://alcart-my.sharepoint.com/:f:/g/personal/seguimientodemetasspds_cartagena_gov_co/EgmUadlh6HFMt7fmvckAbbMBYcfAnzp15G_Zg7tC99NYGQ?e=9gGh15</t>
  </si>
  <si>
    <t>https://alcart-my.sharepoint.com/:f:/g/personal/seguimientodemetasspds_cartagena_gov_co/EnjhEM642o9Nu5E58q4YwKgBU_HYp4tFuthkmy2gk8Oj1Q?e=bRq6SW</t>
  </si>
  <si>
    <t>https://alcart-my.sharepoint.com/:f:/g/personal/seguimientodemetasspds_cartagena_gov_co/EitPqejeL69EmL1Z1y_UnHkBBQ5sxt5Y44FsDzacmBguDw?e=sUifcZ</t>
  </si>
  <si>
    <t>https://alcart-my.sharepoint.com/:f:/g/personal/seguimientodemetasspds_cartagena_gov_co/Eigp_TUjLc5CnaEYo3FjNUIBlH-rfwBzekMvXQ4V4HtDtg?e=V91UBs</t>
  </si>
  <si>
    <t>https://alcart-my.sharepoint.com/:f:/g/personal/seguimientodemetasspds_cartagena_gov_co/Ejx4KCoJ-i5JhDWZDuN1pd8BAnZw3fBuHrhDkDNrEHYOFQ?e=uK9Chw</t>
  </si>
  <si>
    <t>https://alcart-my.sharepoint.com/:f:/g/personal/seguimientodemetasspds_cartagena_gov_co/EtaYFlOluMVDi8R5Txp8YWUB--NJrqPPUcyNPw3UV047LQ?e=LMl4yN</t>
  </si>
  <si>
    <t>https://alcart-my.sharepoint.com/:f:/g/personal/seguimientodemetasspds_cartagena_gov_co/ElYqzh87QRFJnOIOqTAOVI0BUQmx9GEG5G_gseub1XyNUg?e=PSVD9s</t>
  </si>
  <si>
    <t>https://alcart-my.sharepoint.com/:f:/g/personal/seguimientodemetasspds_cartagena_gov_co/EtUGO3Nz8KhHkgaYT5kBTGMBRx7UCvomQbaj-dq6j9-tGw?e=0Ei4rP</t>
  </si>
  <si>
    <t>https://alcart-my.sharepoint.com/:f:/g/personal/seguimientodemetasspds_cartagena_gov_co/EhnMHr1YrEVClYBiaaRmCNgBSTNgyWFQXQyBn22kCe0SaQ?e=Srfvqv</t>
  </si>
  <si>
    <t>https://alcart-my.sharepoint.com/:f:/g/personal/seguimientodemetasspds_cartagena_gov_co/EpKTfA5zdDZAonNjoXK2-QABmEQWPsYqUxntI6pdMOoq5g?e=dBLa6D</t>
  </si>
  <si>
    <t>https://alcart-my.sharepoint.com/:f:/g/personal/seguimientodemetasspds_cartagena_gov_co/EkGBY8j4o_tAlSRVpia4VXABsHW6av1Lr5qqSodwnBJuDg?e=05lUP3</t>
  </si>
  <si>
    <t>https://alcart-my.sharepoint.com/:f:/g/personal/seguimientodemetasspds_cartagena_gov_co/EsEXQ_p2_GpGvBGRZPk8ktABdoNw9OZKmCFgIQwhs7Oarg?e=1posAE</t>
  </si>
  <si>
    <t>https://alcart-my.sharepoint.com/:f:/g/personal/seguimientodemetasspds_cartagena_gov_co/Ev0FlITC-X9Eqw7ItkOxjmUBZ-KbRT2K85_elpaUINBOCQ?e=LcoYqS</t>
  </si>
  <si>
    <t>https://alcart-my.sharepoint.com/:f:/g/personal/seguimientodemetasspds_cartagena_gov_co/EgqzIkXClKNJhMUa_s5twocBKERdlJU1NSG-3OYJv74ZyQ?e=11ec8A</t>
  </si>
  <si>
    <t>https://alcart-my.sharepoint.com/:f:/g/personal/seguimientodemetasspds_cartagena_gov_co/EgSIyyci-hVLt_oio8PSKewB4bjM2F7uLaQXgfypNbT9KA?e=FLBeF6</t>
  </si>
  <si>
    <t>El indicador es producto del desarrollo 8 rutas comunitarias en comunidades vulnerables del distrito de Cartagena, en el período comprendido del 15 de mayo a 30 junio de 2023 se atendieron 226 personas. En todo el trimestre, es decir del abril a junio se atendieron en total 450 personas, de las cuales 67 fueron hombre y 383 fueron mujeres. 
Para el próximo período se seguirá trabajando con la estrategias de la población de la media técnica de las Instituciones Educativas Distritales, en el acompañameinto de los proyectos de inversión manejados por la Fundacón Hogar Juvenil como operador.
Además se está a la espera de las evidencias de las personas atendidas en el proyecto Distrito E, como aliado de la unidad de Proyectos Productivos esas personas atendidas sumarán a las metas de la unidad.</t>
  </si>
  <si>
    <t>Para el desarrollo de este indicador, se trabajaron con diversos grupos poblacionales. Para el trimestre se desarrollaron 11 sesiones de formación donde se formaron 474 personas. Se han presentado inconvenientes en la continuidad del proceso dado que las personas manifiestan no poder asistir a todas las sesiones de la formación, se busca por lo tanto que las charlas se desarrollen en dos sesisones máximo para garantizar la culminación del proceso.</t>
  </si>
  <si>
    <t xml:space="preserve">Para el desarrollo de este indicador, se realizan sesiones de trabajo para formular una propuesta de  plan de inversion y/o  CANVAS que epermitan fortalecer el emprendimiento. </t>
  </si>
  <si>
    <t>Para el desarrollo de este indicador, se ha establecido un convenio con la Fundacion Hogar Juvenil con la finalidad de poder otorgar la entrega de capital semilla a 250 Unidades productivas seleccionadas de los procesos de caracterización. Se anexa contrato establecido con la entidad</t>
  </si>
  <si>
    <t xml:space="preserve">Para el desarrollo de este indicador, se han mantenido conversaciones con el Secretaria de Planeación, con la finalidad de presentar una propuesta relacionada con el analisis de las OPS como una opción de vinculación directa por parte de la administración, frente a esta, es necesario destacar que fue validada siempre y cuando se realice un revisión de los datos y sean incluidas solo las nuevas OPS a partir del 2020. Hemos realizado gestiones para solicitar las bases de datos. Se anexan actas de reuniones y solicitud de información </t>
  </si>
  <si>
    <t>Para el desarrollo de este indicador, se han mantenido los contactos de los grupos formados con la intención de una vez generados los espacios se vincularan a estas iniciativas. Se informa ademas que se ha firmado un convenio con CDP 70 por valor de $ 279.600.000 con la Fundación Hogar Juvenil el cual permitirá fortalecer el cumplimiento de esta meta</t>
  </si>
  <si>
    <t>Para el desarrollo de este indicador, se informa ademas que se ha firmado un convenio con CDP 70 por valor de $ 279.600.000 con la Fundación Hogar Juvenil el cual permitirá fortalecer el cumplimiento de esta meta</t>
  </si>
  <si>
    <t xml:space="preserve">Se ha realizado una reunion con las intituciones educativas de la localidad 3, donde se pretende establecer alianzas estrategicas para realizar las charlas de emprandimeinto con los estudiantes de 10 y 11. con la finalidad de generar, primero conocimiento de este espacio y posteriormente escenarios de apropiación que permita fortalecer el empredimiento en los jovenes del Distrito de Cartagena.  Se anexa acta de la reunión. </t>
  </si>
  <si>
    <t>https://alcart-my.sharepoint.com/:f:/g/personal/seguimientodemetasspds_cartagena_gov_co/EusnUUYwzqlGptbhGVk3BScBUu2kvM7Jo2mP3MQYEdWMTg?e=8QTZU7</t>
  </si>
  <si>
    <t>https://alcart-my.sharepoint.com/:f:/g/personal/seguimientodemetasspds_cartagena_gov_co/Es68ZR3JHAxIkJfpcCBusKgBAul6LjtrDwMTQ3ALzjX4aw?e=e3JtNb</t>
  </si>
  <si>
    <t>https://alcart-my.sharepoint.com/:f:/g/personal/seguimientodemetasspds_cartagena_gov_co/ElvToWH-FFhFiej-plOAxlcBpJZ7NKI-4HWAEco-GpaawA?e=S2uuMi</t>
  </si>
  <si>
    <t>https://alcart-my.sharepoint.com/:f:/g/personal/seguimientodemetasspds_cartagena_gov_co/Eoww5_gaE7dPrYjD7yIQWq0BOQqEDo7mb4C2AN_-vDl2uw?e=bGgK3L</t>
  </si>
  <si>
    <t>https://alcart-my.sharepoint.com/:f:/g/personal/seguimientodemetasspds_cartagena_gov_co/Ekjmf37UqkpBidN9C6N92PABouzPvlhjh9Iua4P6BB-JOQ?e=fZVXui</t>
  </si>
  <si>
    <t>https://alcart-my.sharepoint.com/:f:/g/personal/seguimientodemetasspds_cartagena_gov_co/EvBl2ptTcIxBrGOTYsCx4pMBv-v0GHVf5nzgYPo-hOBCnA?e=WnQAJX</t>
  </si>
  <si>
    <t>https://alcart-my.sharepoint.com/:f:/g/personal/seguimientodemetasspds_cartagena_gov_co/Es9DUdVuRw9AiDLYgykRFlsBNg-PYFl9-zzK1iJmpigW9g?e=991VwR</t>
  </si>
  <si>
    <t>AVANCE PARCIAL META PRODUCTO</t>
  </si>
  <si>
    <t>AVANCE  DE LA META PRODUCTO RESPECTO A LO PROGRAMADO PARA EL AÑO 2023  (%)</t>
  </si>
  <si>
    <t>ACUMULADO NUMERICO TOTAL A 2020, 2021, 2022 y 2023</t>
  </si>
  <si>
    <t>AVANCE  META PRODUCTO A 2020, 2021, 2022 y 2023  RESPECTO A LA META CUATRENIO  2020 - 2023 (%)</t>
  </si>
  <si>
    <t>AVANCE METAS PRODUCTO PLAN DE ACCIÓN SECRETARIA DE PARTICIPACIÓN Y DESARROLLO SOCIAL  - UMATA CORTE JUNIO  2023</t>
  </si>
  <si>
    <t>AVANCE METAS PRODUCTO PLAN DE ACCIÓN SECRETARIA DE PARTICIPACIÓN Y DESARROLLO SOCIAL  - UMATA CORTE JUNIO 2023 ACUMULADO CUATRIENIO 2020 -2023</t>
  </si>
  <si>
    <t>AVANCE ACTIVIDAD PROYECTO</t>
  </si>
  <si>
    <t>AVANCE PLAN DE ACCIÓN ACTIVIDADES PROYECTOS CORTE JUNIO 2023</t>
  </si>
  <si>
    <t>PRESUPUESTO VIGENTE (PREDIS PLANEACIÓN)</t>
  </si>
  <si>
    <t>PORCENTAJE PRESUPUESTO EJECUTADO</t>
  </si>
  <si>
    <t>PRESUPUESTO EJECUTADO (GIROS) PREDIS PLANEACIÓN JUNIO 2023.</t>
  </si>
  <si>
    <t>PRESUPUESTO EJECUTADO (PAGOS) PREDIS PLANEACIÓN JUNIO 2023.</t>
  </si>
  <si>
    <t>Ajuste y divulgación de la Ruta Integral de Atencion a la Primera Infancia (RIA) (Gestión)</t>
  </si>
  <si>
    <t>PRESUPUESTO VIGENTE CORTE JUNIO 2023 SECRETARÍA DE PARTICIPACIÓN - UMATA</t>
  </si>
  <si>
    <t>PRESUPUESTO EJECUTADO (GIROS) CORTE JUNIO 2023 SECRETARÍA DE PARTICIPACIÓN - UMATA</t>
  </si>
  <si>
    <t>EJECUCIÓN PRESUPUESTAL CORTE JUNIO 2023 SECRETARÍA DE PARTICIPACIÓN - UMATA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</si>
</sst>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Red]0"/>
    <numFmt numFmtId="165" formatCode="&quot;$&quot;\ #,##0_);[Red]\(&quot;$&quot;\ #,##0\)"/>
    <numFmt numFmtId="166" formatCode="0_ ;\-0\ "/>
    <numFmt numFmtId="167" formatCode="_-&quot;$&quot;\ * #,##0_-;\-&quot;$&quot;\ * #,##0_-;_-&quot;$&quot;\ * &quot;-&quot;??_-;_-@_-"/>
    <numFmt numFmtId="168" formatCode="_-&quot;$&quot;\ * #,##0.0_-;\-&quot;$&quot;\ * #,##0.0_-;_-&quot;$&quot;\ * &quot;-&quot;??_-;_-@_-"/>
    <numFmt numFmtId="169" formatCode="&quot;$&quot;\ #,##0"/>
    <numFmt numFmtId="170" formatCode="#,##0.0"/>
    <numFmt numFmtId="171" formatCode="0.0%"/>
    <numFmt numFmtId="172" formatCode="0.000"/>
    <numFmt numFmtId="173" formatCode="#,##0.000_ ;\-#,##0.000\ "/>
  </numFmts>
  <fonts count="68"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4"/>
      <name val="Arial"/>
      <family val="2"/>
    </font>
    <font>
      <b/>
      <sz val="12"/>
      <name val="Arial"/>
      <family val="2"/>
    </font>
    <font>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
      <sz val="8"/>
      <name val="Calibri"/>
      <family val="2"/>
      <scheme val="minor"/>
    </font>
    <font>
      <b/>
      <sz val="16"/>
      <name val="Arial"/>
      <family val="2"/>
    </font>
    <font>
      <b/>
      <sz val="16"/>
      <color theme="1"/>
      <name val="Arial"/>
      <family val="2"/>
    </font>
    <font>
      <b/>
      <sz val="18"/>
      <color theme="1"/>
      <name val="Arial"/>
      <family val="2"/>
    </font>
    <font>
      <b/>
      <sz val="18"/>
      <name val="Arial"/>
      <family val="2"/>
    </font>
    <font>
      <b/>
      <sz val="16"/>
      <color rgb="FFFF0000"/>
      <name val="Arial"/>
      <family val="2"/>
    </font>
    <font>
      <b/>
      <sz val="11"/>
      <name val="Calibri"/>
      <family val="2"/>
      <scheme val="minor"/>
    </font>
    <font>
      <sz val="11"/>
      <name val="Calibri"/>
      <family val="2"/>
      <scheme val="minor"/>
    </font>
    <font>
      <u/>
      <sz val="11"/>
      <color theme="10"/>
      <name val="Calibri"/>
      <family val="2"/>
      <scheme val="minor"/>
    </font>
    <font>
      <sz val="16"/>
      <name val="Arial"/>
      <family val="2"/>
    </font>
    <font>
      <sz val="11"/>
      <color rgb="FF000000"/>
      <name val="Calibri"/>
      <family val="2"/>
      <scheme val="minor"/>
    </font>
    <font>
      <i/>
      <sz val="11"/>
      <color theme="1"/>
      <name val="Calibri"/>
      <family val="2"/>
      <scheme val="minor"/>
    </font>
    <font>
      <b/>
      <sz val="20"/>
      <name val="Arial"/>
      <family val="2"/>
    </font>
    <font>
      <b/>
      <sz val="24"/>
      <name val="Arial"/>
      <family val="2"/>
    </font>
    <font>
      <b/>
      <sz val="30"/>
      <color theme="1"/>
      <name val="Arial"/>
      <family val="2"/>
    </font>
    <font>
      <b/>
      <sz val="35"/>
      <name val="Arial"/>
      <family val="2"/>
    </font>
    <font>
      <b/>
      <sz val="34"/>
      <color rgb="FFFF0000"/>
      <name val="Arial"/>
      <family val="2"/>
    </font>
    <font>
      <b/>
      <sz val="50"/>
      <name val="Arial"/>
      <family val="2"/>
    </font>
    <font>
      <b/>
      <sz val="40"/>
      <color rgb="FFFF0000"/>
      <name val="Calibri"/>
      <family val="2"/>
      <scheme val="minor"/>
    </font>
    <font>
      <b/>
      <sz val="36"/>
      <color rgb="FFFF0000"/>
      <name val="Arial"/>
      <family val="2"/>
    </font>
    <font>
      <b/>
      <sz val="36"/>
      <color theme="1"/>
      <name val="Calibri"/>
      <family val="2"/>
      <scheme val="minor"/>
    </font>
    <font>
      <sz val="36"/>
      <color theme="1"/>
      <name val="Arial"/>
      <family val="2"/>
    </font>
    <font>
      <b/>
      <sz val="36"/>
      <color theme="1"/>
      <name val="Arial"/>
      <family val="2"/>
    </font>
    <font>
      <b/>
      <sz val="48"/>
      <color rgb="FFFF0000"/>
      <name val="Arial"/>
      <family val="2"/>
    </font>
  </fonts>
  <fills count="34">
    <fill>
      <patternFill patternType="none"/>
    </fill>
    <fill>
      <patternFill patternType="gray125"/>
    </fill>
    <fill>
      <patternFill patternType="solid">
        <fgColor rgb="FFDBE5F1"/>
        <bgColor indexed="64"/>
      </patternFill>
    </fill>
    <fill>
      <patternFill patternType="solid">
        <fgColor theme="5"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E2EFDA"/>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FF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bgColor indexed="64"/>
      </patternFill>
    </fill>
    <fill>
      <patternFill patternType="solid">
        <fgColor rgb="FF00B0F0"/>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59999389629810485"/>
        <bgColor indexed="64"/>
      </patternFill>
    </fill>
    <fill>
      <patternFill patternType="solid">
        <fgColor rgb="FF6666FF"/>
        <bgColor indexed="64"/>
      </patternFill>
    </fill>
    <fill>
      <patternFill patternType="solid">
        <fgColor rgb="FF66FF3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7030A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rgb="FF92D050"/>
        <bgColor indexed="64"/>
      </patternFill>
    </fill>
    <fill>
      <patternFill patternType="solid">
        <fgColor rgb="FF1DB808"/>
        <bgColor indexed="64"/>
      </patternFill>
    </fill>
    <fill>
      <patternFill patternType="solid">
        <fgColor theme="9" tint="0.59999389629810485"/>
        <bgColor indexed="64"/>
      </patternFill>
    </fill>
    <fill>
      <patternFill patternType="solid">
        <fgColor theme="6" tint="0.39997558519241921"/>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1">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0" fontId="11" fillId="0" borderId="0"/>
    <xf numFmtId="9" fontId="5"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cellStyleXfs>
  <cellXfs count="799">
    <xf numFmtId="0" fontId="0" fillId="0" borderId="0" xfId="0"/>
    <xf numFmtId="0" fontId="3" fillId="2" borderId="2" xfId="1" applyBorder="1" applyProtection="1">
      <alignment horizontal="center" vertical="center"/>
    </xf>
    <xf numFmtId="3" fontId="4" fillId="0" borderId="2" xfId="3" applyBorder="1" applyAlignment="1" applyProtection="1">
      <alignment horizontal="center" vertical="center"/>
    </xf>
    <xf numFmtId="49" fontId="4" fillId="0" borderId="2" xfId="2" applyBorder="1" applyProtection="1">
      <alignment horizontal="left" vertical="center"/>
    </xf>
    <xf numFmtId="0" fontId="9"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3" borderId="2" xfId="0" applyFont="1" applyFill="1" applyBorder="1" applyAlignment="1">
      <alignment horizontal="center" vertical="center" textRotation="90"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center" vertical="center" wrapText="1"/>
    </xf>
    <xf numFmtId="0" fontId="9" fillId="0" borderId="5" xfId="0" applyFont="1" applyBorder="1" applyAlignment="1">
      <alignment horizontal="left" vertical="center" wrapText="1"/>
    </xf>
    <xf numFmtId="3" fontId="9" fillId="0" borderId="2" xfId="4"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1" fontId="9" fillId="0" borderId="1" xfId="0" applyNumberFormat="1" applyFont="1" applyBorder="1" applyAlignment="1">
      <alignment vertical="center" wrapText="1"/>
    </xf>
    <xf numFmtId="3" fontId="9" fillId="0" borderId="1" xfId="0" applyNumberFormat="1" applyFont="1" applyBorder="1" applyAlignment="1">
      <alignment horizontal="center" vertical="center" wrapText="1"/>
    </xf>
    <xf numFmtId="0" fontId="9" fillId="3" borderId="2" xfId="0" applyFont="1" applyFill="1" applyBorder="1" applyAlignment="1">
      <alignment horizontal="left" vertical="center" wrapText="1"/>
    </xf>
    <xf numFmtId="3" fontId="9" fillId="3" borderId="2" xfId="0" applyNumberFormat="1" applyFont="1" applyFill="1" applyBorder="1" applyAlignment="1">
      <alignment horizontal="center" vertical="center" wrapText="1"/>
    </xf>
    <xf numFmtId="0" fontId="15" fillId="0" borderId="0" xfId="0" applyFont="1" applyAlignment="1">
      <alignment horizontal="center" vertical="center" wrapText="1"/>
    </xf>
    <xf numFmtId="0" fontId="9" fillId="0" borderId="13" xfId="0" applyFont="1" applyBorder="1" applyAlignment="1">
      <alignment horizontal="left" vertical="center" wrapText="1"/>
    </xf>
    <xf numFmtId="1" fontId="10" fillId="4" borderId="2" xfId="0" applyNumberFormat="1" applyFont="1" applyFill="1" applyBorder="1" applyAlignment="1">
      <alignment horizontal="center" vertical="center" wrapText="1"/>
    </xf>
    <xf numFmtId="0" fontId="18" fillId="8" borderId="20" xfId="7" applyFont="1" applyFill="1" applyBorder="1" applyAlignment="1">
      <alignment horizontal="center" vertical="center"/>
    </xf>
    <xf numFmtId="0" fontId="18" fillId="8" borderId="21" xfId="7" applyFont="1" applyFill="1" applyBorder="1" applyAlignment="1">
      <alignment horizontal="center" vertical="center"/>
    </xf>
    <xf numFmtId="0" fontId="0" fillId="0" borderId="0" xfId="0" applyAlignment="1">
      <alignment vertical="center"/>
    </xf>
    <xf numFmtId="14" fontId="0" fillId="0" borderId="2" xfId="0" applyNumberFormat="1" applyBorder="1" applyAlignment="1">
      <alignment horizontal="center" vertical="center"/>
    </xf>
    <xf numFmtId="0" fontId="19" fillId="0" borderId="21" xfId="7" applyFont="1" applyBorder="1" applyAlignment="1">
      <alignment horizontal="center" vertical="center"/>
    </xf>
    <xf numFmtId="14" fontId="19" fillId="0" borderId="4" xfId="7" applyNumberFormat="1" applyFont="1" applyBorder="1"/>
    <xf numFmtId="0" fontId="19" fillId="0" borderId="23" xfId="7" applyFont="1" applyBorder="1" applyAlignment="1">
      <alignment horizontal="center" vertical="center"/>
    </xf>
    <xf numFmtId="14" fontId="19" fillId="0" borderId="24" xfId="7" applyNumberFormat="1" applyFont="1" applyBorder="1"/>
    <xf numFmtId="0" fontId="19" fillId="0" borderId="26" xfId="7" applyFont="1" applyBorder="1" applyAlignment="1">
      <alignment horizontal="center" vertical="center"/>
    </xf>
    <xf numFmtId="0" fontId="18" fillId="8" borderId="17" xfId="7" applyFont="1" applyFill="1" applyBorder="1" applyAlignment="1">
      <alignment horizontal="center" vertical="center"/>
    </xf>
    <xf numFmtId="0" fontId="18" fillId="8" borderId="18" xfId="7" applyFont="1" applyFill="1" applyBorder="1" applyAlignment="1">
      <alignment horizontal="center" vertical="center"/>
    </xf>
    <xf numFmtId="0" fontId="18" fillId="8" borderId="19" xfId="7" applyFont="1" applyFill="1" applyBorder="1" applyAlignment="1">
      <alignment horizontal="center" vertical="center"/>
    </xf>
    <xf numFmtId="0" fontId="18" fillId="8" borderId="20" xfId="7" applyFont="1" applyFill="1" applyBorder="1" applyAlignment="1">
      <alignment vertical="center"/>
    </xf>
    <xf numFmtId="0" fontId="19" fillId="0" borderId="21" xfId="7" applyFont="1" applyBorder="1"/>
    <xf numFmtId="0" fontId="18" fillId="8" borderId="24" xfId="7" applyFont="1" applyFill="1" applyBorder="1" applyAlignment="1">
      <alignment vertical="center"/>
    </xf>
    <xf numFmtId="0" fontId="19" fillId="0" borderId="26" xfId="7" applyFont="1" applyBorder="1"/>
    <xf numFmtId="0" fontId="21" fillId="0" borderId="0" xfId="0" applyFont="1"/>
    <xf numFmtId="0" fontId="9" fillId="3" borderId="5" xfId="0" applyFont="1" applyFill="1" applyBorder="1" applyAlignment="1">
      <alignment horizontal="center" vertical="center" textRotation="90" wrapText="1"/>
    </xf>
    <xf numFmtId="0" fontId="9" fillId="3" borderId="5" xfId="0"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3" fillId="6" borderId="28"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0" borderId="1" xfId="0" applyFont="1" applyBorder="1" applyAlignment="1">
      <alignment vertical="center" wrapText="1"/>
    </xf>
    <xf numFmtId="0" fontId="9"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3" fontId="10" fillId="3" borderId="2" xfId="0" applyNumberFormat="1" applyFont="1" applyFill="1" applyBorder="1" applyAlignment="1">
      <alignment horizontal="center" vertical="center" wrapText="1"/>
    </xf>
    <xf numFmtId="164"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27" fillId="3" borderId="5" xfId="0" applyFont="1" applyFill="1" applyBorder="1" applyAlignment="1">
      <alignment horizontal="center" vertical="center" wrapText="1"/>
    </xf>
    <xf numFmtId="3" fontId="28" fillId="0" borderId="2"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3" fontId="28" fillId="4" borderId="1" xfId="0" applyNumberFormat="1" applyFont="1" applyFill="1" applyBorder="1" applyAlignment="1">
      <alignment horizontal="center" vertical="center" wrapText="1"/>
    </xf>
    <xf numFmtId="170" fontId="28" fillId="4" borderId="1"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3" fontId="28" fillId="4" borderId="2" xfId="0" applyNumberFormat="1" applyFont="1" applyFill="1" applyBorder="1" applyAlignment="1">
      <alignment horizontal="center" vertical="center" wrapText="1"/>
    </xf>
    <xf numFmtId="170" fontId="28" fillId="0" borderId="2" xfId="0" applyNumberFormat="1" applyFont="1" applyBorder="1" applyAlignment="1">
      <alignment horizontal="center" vertical="center" wrapText="1"/>
    </xf>
    <xf numFmtId="3" fontId="28" fillId="3" borderId="2" xfId="0" applyNumberFormat="1" applyFont="1" applyFill="1" applyBorder="1" applyAlignment="1">
      <alignment horizontal="center" vertical="center" wrapText="1"/>
    </xf>
    <xf numFmtId="0" fontId="28" fillId="3" borderId="5" xfId="0" applyFont="1" applyFill="1" applyBorder="1" applyAlignment="1">
      <alignment horizontal="center" vertical="center" wrapText="1"/>
    </xf>
    <xf numFmtId="9" fontId="28" fillId="0" borderId="2"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vertical="center" wrapText="1"/>
    </xf>
    <xf numFmtId="0" fontId="22"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applyFont="1" applyAlignment="1">
      <alignment horizontal="center" vertical="center" wrapText="1"/>
    </xf>
    <xf numFmtId="0" fontId="14" fillId="0" borderId="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13" xfId="0" applyFont="1" applyBorder="1" applyAlignment="1">
      <alignment horizontal="center" vertical="center" wrapText="1"/>
    </xf>
    <xf numFmtId="0" fontId="27" fillId="0" borderId="2" xfId="0" applyFont="1" applyBorder="1" applyAlignment="1">
      <alignment horizontal="center" vertical="center" wrapText="1"/>
    </xf>
    <xf numFmtId="0" fontId="22" fillId="0" borderId="2" xfId="0" applyFont="1" applyBorder="1" applyAlignment="1">
      <alignment horizontal="left" vertical="center" wrapText="1"/>
    </xf>
    <xf numFmtId="0" fontId="32" fillId="0" borderId="2" xfId="0" applyFont="1" applyBorder="1" applyAlignment="1">
      <alignment horizontal="left" vertical="center" wrapText="1"/>
    </xf>
    <xf numFmtId="9" fontId="27" fillId="0" borderId="2" xfId="0" applyNumberFormat="1" applyFont="1" applyBorder="1" applyAlignment="1">
      <alignment horizontal="center" vertical="center" wrapText="1"/>
    </xf>
    <xf numFmtId="0" fontId="27" fillId="0" borderId="13" xfId="0" applyFont="1" applyBorder="1" applyAlignment="1">
      <alignment horizontal="center" vertical="center" wrapText="1"/>
    </xf>
    <xf numFmtId="14" fontId="24"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center"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1" fontId="25" fillId="0" borderId="0" xfId="0" applyNumberFormat="1" applyFont="1" applyAlignment="1">
      <alignment horizontal="center" vertical="center" wrapText="1"/>
    </xf>
    <xf numFmtId="3" fontId="10" fillId="0" borderId="2" xfId="0" applyNumberFormat="1" applyFont="1" applyBorder="1" applyAlignment="1">
      <alignment horizontal="center" vertical="center" wrapText="1"/>
    </xf>
    <xf numFmtId="0" fontId="35" fillId="0" borderId="0" xfId="0" applyFont="1" applyAlignment="1">
      <alignment horizontal="center" vertical="center" wrapText="1"/>
    </xf>
    <xf numFmtId="0" fontId="22" fillId="5" borderId="2" xfId="0" applyFont="1" applyFill="1" applyBorder="1" applyAlignment="1">
      <alignment horizontal="left" vertical="center" wrapText="1"/>
    </xf>
    <xf numFmtId="0" fontId="35" fillId="0" borderId="0" xfId="0" applyFont="1" applyAlignment="1">
      <alignment horizontal="left" vertical="center" wrapText="1"/>
    </xf>
    <xf numFmtId="0" fontId="31" fillId="5" borderId="2" xfId="0" applyFont="1" applyFill="1" applyBorder="1" applyAlignment="1">
      <alignment horizontal="left" vertical="center" wrapText="1"/>
    </xf>
    <xf numFmtId="0" fontId="31" fillId="0" borderId="2" xfId="0" applyFont="1" applyBorder="1" applyAlignment="1">
      <alignment horizontal="left" vertical="center" wrapText="1"/>
    </xf>
    <xf numFmtId="0" fontId="21" fillId="0" borderId="0" xfId="0" applyFont="1" applyAlignment="1">
      <alignment horizontal="left" vertical="center"/>
    </xf>
    <xf numFmtId="14" fontId="27" fillId="3" borderId="5" xfId="0" applyNumberFormat="1" applyFont="1" applyFill="1" applyBorder="1" applyAlignment="1">
      <alignment horizontal="center" vertical="center" wrapText="1"/>
    </xf>
    <xf numFmtId="14" fontId="27" fillId="0" borderId="2" xfId="0" applyNumberFormat="1" applyFont="1" applyBorder="1" applyAlignment="1">
      <alignment horizontal="center" vertical="center" wrapText="1"/>
    </xf>
    <xf numFmtId="14" fontId="27" fillId="0" borderId="13"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14" fontId="28" fillId="3" borderId="2" xfId="0" applyNumberFormat="1" applyFont="1" applyFill="1" applyBorder="1" applyAlignment="1">
      <alignment horizontal="center" vertical="center" wrapText="1"/>
    </xf>
    <xf numFmtId="14" fontId="24" fillId="0" borderId="0" xfId="0" applyNumberFormat="1" applyFont="1" applyAlignment="1">
      <alignment horizontal="center" vertical="center" wrapText="1"/>
    </xf>
    <xf numFmtId="9" fontId="28" fillId="0" borderId="13"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28" fillId="0" borderId="5" xfId="0" applyFont="1" applyBorder="1" applyAlignment="1">
      <alignment horizontal="center" vertical="center" wrapText="1"/>
    </xf>
    <xf numFmtId="9" fontId="27" fillId="0" borderId="11" xfId="0" applyNumberFormat="1" applyFont="1" applyBorder="1" applyAlignment="1">
      <alignment horizontal="center" vertical="center" wrapText="1"/>
    </xf>
    <xf numFmtId="0" fontId="27" fillId="0" borderId="11" xfId="0" applyFont="1" applyBorder="1" applyAlignment="1">
      <alignment horizontal="center" vertical="center" wrapText="1"/>
    </xf>
    <xf numFmtId="42" fontId="24" fillId="0" borderId="2" xfId="0" applyNumberFormat="1" applyFont="1" applyBorder="1" applyAlignment="1">
      <alignment horizontal="center" vertical="center" wrapText="1"/>
    </xf>
    <xf numFmtId="42" fontId="24" fillId="0" borderId="0" xfId="0" applyNumberFormat="1" applyFont="1" applyAlignment="1">
      <alignment horizontal="center" vertical="center" wrapText="1"/>
    </xf>
    <xf numFmtId="0" fontId="40" fillId="0" borderId="2" xfId="0" applyFont="1" applyBorder="1" applyAlignment="1">
      <alignment horizontal="center" vertical="center" wrapText="1"/>
    </xf>
    <xf numFmtId="1" fontId="24" fillId="0" borderId="2" xfId="0" applyNumberFormat="1" applyFont="1" applyBorder="1" applyAlignment="1">
      <alignment horizontal="center" vertical="center" wrapText="1"/>
    </xf>
    <xf numFmtId="172" fontId="25" fillId="0" borderId="2" xfId="0" applyNumberFormat="1" applyFont="1" applyBorder="1" applyAlignment="1">
      <alignment horizontal="center" vertical="center" wrapText="1"/>
    </xf>
    <xf numFmtId="173" fontId="25" fillId="0" borderId="2" xfId="4"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5" xfId="0" applyFont="1" applyBorder="1" applyAlignment="1">
      <alignment horizontal="center" vertical="center" wrapText="1"/>
    </xf>
    <xf numFmtId="167" fontId="24" fillId="0" borderId="2" xfId="6" applyNumberFormat="1" applyFont="1" applyBorder="1" applyAlignment="1">
      <alignment horizontal="center" vertical="center" wrapText="1"/>
    </xf>
    <xf numFmtId="0" fontId="14"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24" fillId="0" borderId="1" xfId="0" applyFont="1" applyBorder="1" applyAlignment="1">
      <alignment vertical="center" wrapText="1"/>
    </xf>
    <xf numFmtId="167" fontId="24" fillId="0" borderId="1" xfId="6" applyNumberFormat="1" applyFont="1" applyBorder="1" applyAlignment="1">
      <alignment vertical="center" wrapText="1"/>
    </xf>
    <xf numFmtId="3" fontId="10" fillId="3" borderId="2" xfId="0" applyNumberFormat="1" applyFont="1" applyFill="1" applyBorder="1" applyAlignment="1">
      <alignment horizontal="left" vertical="center" wrapText="1"/>
    </xf>
    <xf numFmtId="0" fontId="14" fillId="0" borderId="2" xfId="0" applyFont="1" applyBorder="1" applyAlignment="1">
      <alignment vertical="center" wrapText="1"/>
    </xf>
    <xf numFmtId="169" fontId="27" fillId="0" borderId="2" xfId="0" applyNumberFormat="1" applyFont="1" applyBorder="1" applyAlignment="1">
      <alignment vertical="center" wrapText="1"/>
    </xf>
    <xf numFmtId="0" fontId="14" fillId="0" borderId="0" xfId="0" applyFont="1" applyAlignment="1">
      <alignment horizontal="left" vertical="center" wrapText="1"/>
    </xf>
    <xf numFmtId="0" fontId="9" fillId="0" borderId="0" xfId="0" applyFont="1" applyAlignment="1">
      <alignment horizontal="left" vertical="center" wrapText="1"/>
    </xf>
    <xf numFmtId="0" fontId="24" fillId="0" borderId="0" xfId="0" applyFont="1" applyAlignment="1">
      <alignment vertical="center" wrapText="1"/>
    </xf>
    <xf numFmtId="0" fontId="27" fillId="3" borderId="2" xfId="0" applyFont="1" applyFill="1" applyBorder="1" applyAlignment="1">
      <alignment horizontal="center" vertical="center" wrapText="1"/>
    </xf>
    <xf numFmtId="1" fontId="0" fillId="0" borderId="0" xfId="0" applyNumberFormat="1" applyAlignment="1">
      <alignment horizontal="center" vertical="center" wrapText="1"/>
    </xf>
    <xf numFmtId="1" fontId="14" fillId="0" borderId="0" xfId="0" applyNumberFormat="1" applyFont="1" applyAlignment="1">
      <alignment horizontal="center" vertical="center" wrapText="1"/>
    </xf>
    <xf numFmtId="0" fontId="9" fillId="3" borderId="7"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0" borderId="0" xfId="0" applyAlignment="1">
      <alignment wrapText="1"/>
    </xf>
    <xf numFmtId="14" fontId="14" fillId="0" borderId="2" xfId="0" applyNumberFormat="1" applyFont="1" applyBorder="1" applyAlignment="1">
      <alignment horizontal="center" vertical="center" wrapText="1"/>
    </xf>
    <xf numFmtId="0" fontId="14" fillId="4" borderId="2" xfId="0" applyFont="1" applyFill="1" applyBorder="1" applyAlignment="1">
      <alignment vertical="center" wrapText="1"/>
    </xf>
    <xf numFmtId="0" fontId="14" fillId="0" borderId="2" xfId="0" applyFont="1" applyBorder="1" applyAlignment="1">
      <alignment horizontal="left" vertical="center" wrapText="1"/>
    </xf>
    <xf numFmtId="0" fontId="9" fillId="0" borderId="13" xfId="0" applyFont="1" applyBorder="1" applyAlignment="1">
      <alignment horizontal="center" vertical="center" wrapText="1"/>
    </xf>
    <xf numFmtId="0" fontId="14" fillId="0" borderId="5" xfId="0" applyFont="1" applyBorder="1" applyAlignment="1">
      <alignmen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13" fillId="0" borderId="2" xfId="7" applyFont="1" applyBorder="1" applyAlignment="1">
      <alignment horizontal="left" vertical="center" wrapText="1"/>
    </xf>
    <xf numFmtId="14" fontId="14" fillId="0" borderId="2" xfId="0" applyNumberFormat="1" applyFont="1" applyBorder="1" applyAlignment="1">
      <alignment horizontal="center" vertical="center"/>
    </xf>
    <xf numFmtId="0" fontId="13" fillId="0" borderId="2" xfId="0" applyFont="1" applyBorder="1" applyAlignment="1">
      <alignment horizontal="center" vertical="center"/>
    </xf>
    <xf numFmtId="0" fontId="42" fillId="0" borderId="5" xfId="0" applyFont="1" applyBorder="1" applyAlignment="1">
      <alignment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3" fillId="0" borderId="28" xfId="0" applyFont="1" applyBorder="1" applyAlignment="1">
      <alignment horizontal="center" vertical="center" wrapText="1"/>
    </xf>
    <xf numFmtId="167" fontId="24" fillId="0" borderId="1" xfId="6"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0" fontId="28" fillId="0" borderId="1" xfId="0" applyFont="1" applyBorder="1" applyAlignment="1">
      <alignment horizontal="center" vertical="center" textRotation="90" wrapText="1"/>
    </xf>
    <xf numFmtId="0" fontId="25" fillId="0" borderId="5" xfId="0" applyFont="1" applyBorder="1" applyAlignment="1">
      <alignment horizontal="center" vertical="center" wrapText="1"/>
    </xf>
    <xf numFmtId="1" fontId="10" fillId="4" borderId="1" xfId="0" applyNumberFormat="1" applyFont="1" applyFill="1" applyBorder="1" applyAlignment="1">
      <alignment horizontal="center" vertical="center" wrapText="1"/>
    </xf>
    <xf numFmtId="9" fontId="28" fillId="0" borderId="5" xfId="0" applyNumberFormat="1" applyFont="1" applyBorder="1" applyAlignment="1">
      <alignment horizontal="center" vertical="center" wrapText="1"/>
    </xf>
    <xf numFmtId="42" fontId="24" fillId="0" borderId="5" xfId="0" applyNumberFormat="1" applyFont="1" applyBorder="1" applyAlignment="1">
      <alignment horizontal="center" vertical="center" wrapText="1"/>
    </xf>
    <xf numFmtId="0" fontId="0" fillId="0" borderId="2" xfId="0" applyBorder="1" applyAlignment="1">
      <alignment wrapText="1"/>
    </xf>
    <xf numFmtId="0" fontId="0" fillId="0" borderId="2" xfId="0" applyBorder="1" applyAlignment="1">
      <alignment vertical="center" wrapText="1"/>
    </xf>
    <xf numFmtId="4" fontId="10" fillId="0" borderId="2" xfId="0" applyNumberFormat="1" applyFont="1" applyBorder="1" applyAlignment="1">
      <alignment horizontal="center" vertical="center" wrapText="1"/>
    </xf>
    <xf numFmtId="0" fontId="25" fillId="6" borderId="33"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6" borderId="33" xfId="0" applyFont="1" applyFill="1" applyBorder="1" applyAlignment="1">
      <alignment horizontal="center" vertical="center" wrapText="1"/>
    </xf>
    <xf numFmtId="9" fontId="45" fillId="12" borderId="2" xfId="0" applyNumberFormat="1" applyFont="1" applyFill="1" applyBorder="1" applyAlignment="1">
      <alignment horizontal="center" vertical="center" wrapText="1"/>
    </xf>
    <xf numFmtId="0" fontId="45" fillId="12" borderId="1" xfId="0" applyFont="1" applyFill="1" applyBorder="1" applyAlignment="1">
      <alignment horizontal="center" vertical="center" wrapText="1"/>
    </xf>
    <xf numFmtId="9" fontId="45" fillId="12" borderId="1" xfId="0" applyNumberFormat="1" applyFont="1" applyFill="1" applyBorder="1" applyAlignment="1">
      <alignment horizontal="center" vertical="center" wrapText="1"/>
    </xf>
    <xf numFmtId="9" fontId="45" fillId="12" borderId="5" xfId="0" applyNumberFormat="1" applyFont="1" applyFill="1" applyBorder="1" applyAlignment="1">
      <alignment horizontal="center" vertical="center" wrapText="1"/>
    </xf>
    <xf numFmtId="0" fontId="45" fillId="12" borderId="2" xfId="0" applyFont="1" applyFill="1" applyBorder="1" applyAlignment="1">
      <alignment horizontal="center" vertical="center" wrapText="1"/>
    </xf>
    <xf numFmtId="9" fontId="46" fillId="12" borderId="2" xfId="0" applyNumberFormat="1" applyFont="1" applyFill="1" applyBorder="1" applyAlignment="1">
      <alignment horizontal="center" vertical="center" wrapText="1"/>
    </xf>
    <xf numFmtId="9" fontId="45" fillId="12" borderId="13" xfId="0" applyNumberFormat="1" applyFont="1" applyFill="1" applyBorder="1" applyAlignment="1">
      <alignment horizontal="center" vertical="center" wrapText="1"/>
    </xf>
    <xf numFmtId="0" fontId="48" fillId="3" borderId="2"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14" borderId="2" xfId="0" applyFont="1" applyFill="1" applyBorder="1" applyAlignment="1">
      <alignment horizontal="center" vertical="center" wrapText="1"/>
    </xf>
    <xf numFmtId="0" fontId="47" fillId="15" borderId="2" xfId="0" applyFont="1" applyFill="1" applyBorder="1" applyAlignment="1">
      <alignment horizontal="center" vertical="center" wrapText="1"/>
    </xf>
    <xf numFmtId="0" fontId="47" fillId="16" borderId="2" xfId="0" applyFont="1" applyFill="1" applyBorder="1" applyAlignment="1">
      <alignment horizontal="center" vertical="center" wrapText="1"/>
    </xf>
    <xf numFmtId="0" fontId="47" fillId="17" borderId="2" xfId="0" applyFont="1" applyFill="1" applyBorder="1" applyAlignment="1">
      <alignment horizontal="center" vertical="center" wrapText="1"/>
    </xf>
    <xf numFmtId="0" fontId="46" fillId="12" borderId="2" xfId="0" applyFont="1" applyFill="1" applyBorder="1" applyAlignment="1">
      <alignment vertical="center" wrapText="1"/>
    </xf>
    <xf numFmtId="0" fontId="47" fillId="18" borderId="2"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47" fillId="7" borderId="2" xfId="0" applyFont="1" applyFill="1" applyBorder="1" applyAlignment="1">
      <alignment horizontal="center" vertical="center" wrapText="1"/>
    </xf>
    <xf numFmtId="0" fontId="47" fillId="19" borderId="2" xfId="0" applyFont="1" applyFill="1" applyBorder="1" applyAlignment="1">
      <alignment horizontal="center" vertical="center" wrapText="1"/>
    </xf>
    <xf numFmtId="0" fontId="47" fillId="10" borderId="2" xfId="0" applyFont="1" applyFill="1" applyBorder="1" applyAlignment="1">
      <alignment horizontal="center" vertical="center" wrapText="1"/>
    </xf>
    <xf numFmtId="0" fontId="47" fillId="20" borderId="2" xfId="0" applyFont="1" applyFill="1" applyBorder="1" applyAlignment="1">
      <alignment horizontal="center" vertical="center" wrapText="1"/>
    </xf>
    <xf numFmtId="3" fontId="48" fillId="21" borderId="2" xfId="0" applyNumberFormat="1" applyFont="1" applyFill="1" applyBorder="1" applyAlignment="1">
      <alignment horizontal="center" vertical="center" wrapText="1"/>
    </xf>
    <xf numFmtId="3" fontId="49" fillId="11" borderId="2" xfId="0" applyNumberFormat="1" applyFont="1" applyFill="1" applyBorder="1" applyAlignment="1">
      <alignment horizontal="center" vertical="center" wrapText="1"/>
    </xf>
    <xf numFmtId="3" fontId="49" fillId="11" borderId="1" xfId="0" applyNumberFormat="1"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5" fillId="22" borderId="2" xfId="0" applyFont="1" applyFill="1" applyBorder="1" applyAlignment="1">
      <alignment horizontal="center" vertical="center" wrapText="1"/>
    </xf>
    <xf numFmtId="0" fontId="45" fillId="22" borderId="1" xfId="0" applyFont="1" applyFill="1" applyBorder="1" applyAlignment="1">
      <alignment horizontal="center" vertical="center" wrapText="1"/>
    </xf>
    <xf numFmtId="4" fontId="49" fillId="11" borderId="1" xfId="0" applyNumberFormat="1" applyFont="1" applyFill="1" applyBorder="1" applyAlignment="1">
      <alignment horizontal="center" vertical="center" wrapText="1"/>
    </xf>
    <xf numFmtId="9" fontId="49" fillId="11" borderId="2" xfId="0" applyNumberFormat="1" applyFont="1" applyFill="1" applyBorder="1" applyAlignment="1">
      <alignment horizontal="center" vertical="center" wrapText="1"/>
    </xf>
    <xf numFmtId="0" fontId="49" fillId="11" borderId="2" xfId="0" applyFont="1" applyFill="1" applyBorder="1" applyAlignment="1">
      <alignment horizontal="center" vertical="center" wrapText="1"/>
    </xf>
    <xf numFmtId="4" fontId="49" fillId="11" borderId="2" xfId="0" applyNumberFormat="1" applyFont="1" applyFill="1" applyBorder="1" applyAlignment="1">
      <alignment horizontal="center" vertical="center" wrapText="1"/>
    </xf>
    <xf numFmtId="0" fontId="0" fillId="0" borderId="0" xfId="0" applyAlignment="1">
      <alignment horizontal="left" vertical="center" wrapText="1"/>
    </xf>
    <xf numFmtId="3" fontId="50" fillId="3" borderId="2" xfId="0" applyNumberFormat="1" applyFont="1" applyFill="1" applyBorder="1" applyAlignment="1">
      <alignment horizontal="left" vertical="center" wrapText="1"/>
    </xf>
    <xf numFmtId="170" fontId="49" fillId="11" borderId="2" xfId="0" applyNumberFormat="1" applyFont="1" applyFill="1" applyBorder="1" applyAlignment="1">
      <alignment horizontal="center" vertical="center" wrapText="1"/>
    </xf>
    <xf numFmtId="0" fontId="45" fillId="3" borderId="2" xfId="0" applyFont="1" applyFill="1" applyBorder="1" applyAlignment="1">
      <alignment horizontal="center" vertical="center" wrapText="1"/>
    </xf>
    <xf numFmtId="0" fontId="45" fillId="3" borderId="5" xfId="0" applyFont="1" applyFill="1" applyBorder="1" applyAlignment="1">
      <alignment horizontal="center" vertical="center" wrapText="1"/>
    </xf>
    <xf numFmtId="0" fontId="41" fillId="0" borderId="2" xfId="0" applyFont="1" applyBorder="1" applyAlignment="1">
      <alignment horizontal="left" vertical="center" wrapText="1"/>
    </xf>
    <xf numFmtId="0" fontId="51" fillId="3" borderId="7" xfId="0" applyFont="1" applyFill="1" applyBorder="1" applyAlignment="1">
      <alignment horizontal="left" vertical="center" wrapText="1"/>
    </xf>
    <xf numFmtId="0" fontId="51" fillId="3" borderId="2" xfId="0" applyFont="1" applyFill="1" applyBorder="1" applyAlignment="1">
      <alignment horizontal="left" vertical="center" wrapText="1"/>
    </xf>
    <xf numFmtId="0" fontId="50" fillId="3" borderId="5" xfId="0" applyFont="1" applyFill="1" applyBorder="1" applyAlignment="1">
      <alignment horizontal="left" vertical="center" wrapText="1"/>
    </xf>
    <xf numFmtId="0" fontId="16" fillId="6" borderId="2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52" fillId="0" borderId="2" xfId="9" applyBorder="1" applyAlignment="1">
      <alignment horizontal="left" vertical="center" wrapText="1"/>
    </xf>
    <xf numFmtId="0" fontId="52" fillId="0" borderId="0" xfId="9" applyAlignment="1">
      <alignment horizontal="left" vertical="center" wrapText="1"/>
    </xf>
    <xf numFmtId="0" fontId="8" fillId="0" borderId="0" xfId="0" applyFont="1" applyAlignment="1">
      <alignment horizontal="left" vertical="center" wrapText="1"/>
    </xf>
    <xf numFmtId="0" fontId="23" fillId="6" borderId="28" xfId="0"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xf numFmtId="0" fontId="0" fillId="4" borderId="2" xfId="0" applyFill="1" applyBorder="1" applyAlignment="1">
      <alignment horizontal="left" vertical="center" wrapText="1"/>
    </xf>
    <xf numFmtId="0" fontId="0" fillId="0" borderId="11" xfId="0" applyBorder="1" applyAlignment="1">
      <alignment horizontal="left" vertical="center" wrapText="1"/>
    </xf>
    <xf numFmtId="0" fontId="45" fillId="7" borderId="2" xfId="0" applyFont="1" applyFill="1" applyBorder="1" applyAlignment="1">
      <alignment horizontal="center" vertical="center" wrapText="1"/>
    </xf>
    <xf numFmtId="170" fontId="49" fillId="11" borderId="1" xfId="0" applyNumberFormat="1" applyFont="1" applyFill="1" applyBorder="1" applyAlignment="1">
      <alignment horizontal="center" vertical="center" wrapText="1"/>
    </xf>
    <xf numFmtId="2" fontId="49" fillId="11" borderId="1" xfId="0" applyNumberFormat="1" applyFont="1" applyFill="1" applyBorder="1" applyAlignment="1">
      <alignment horizontal="center" vertical="center" wrapText="1"/>
    </xf>
    <xf numFmtId="0" fontId="53" fillId="3" borderId="2" xfId="0" applyFont="1" applyFill="1" applyBorder="1" applyAlignment="1">
      <alignment horizontal="center" vertical="center" wrapText="1"/>
    </xf>
    <xf numFmtId="0" fontId="52" fillId="0" borderId="2" xfId="9" applyBorder="1" applyAlignment="1">
      <alignment vertical="center" wrapText="1"/>
    </xf>
    <xf numFmtId="0" fontId="54" fillId="0" borderId="0" xfId="0" applyFont="1" applyAlignment="1">
      <alignment horizontal="left" vertical="center" wrapText="1"/>
    </xf>
    <xf numFmtId="0" fontId="54"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top" wrapText="1"/>
    </xf>
    <xf numFmtId="0" fontId="51" fillId="0" borderId="2" xfId="0" applyFont="1" applyBorder="1" applyAlignment="1">
      <alignment horizontal="left" vertical="top" wrapText="1"/>
    </xf>
    <xf numFmtId="0" fontId="0" fillId="0" borderId="2" xfId="0" applyBorder="1" applyAlignment="1">
      <alignment horizontal="left" vertical="center"/>
    </xf>
    <xf numFmtId="0" fontId="51" fillId="0" borderId="2" xfId="0" applyFont="1" applyBorder="1" applyAlignment="1">
      <alignment horizontal="left" vertical="center" wrapText="1"/>
    </xf>
    <xf numFmtId="0" fontId="52" fillId="0" borderId="0" xfId="9" applyAlignment="1">
      <alignment wrapText="1"/>
    </xf>
    <xf numFmtId="0" fontId="49" fillId="11" borderId="2" xfId="0" applyFont="1" applyFill="1" applyBorder="1" applyAlignment="1">
      <alignment horizontal="center" vertical="center" wrapText="1"/>
    </xf>
    <xf numFmtId="3" fontId="49" fillId="11" borderId="1" xfId="0" applyNumberFormat="1" applyFont="1" applyFill="1" applyBorder="1" applyAlignment="1">
      <alignment horizontal="center" vertical="center" wrapText="1"/>
    </xf>
    <xf numFmtId="4" fontId="49" fillId="11" borderId="1" xfId="0" applyNumberFormat="1"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9" fillId="11" borderId="5" xfId="0" applyFont="1" applyFill="1" applyBorder="1" applyAlignment="1">
      <alignment horizontal="center" vertical="center" wrapText="1"/>
    </xf>
    <xf numFmtId="0" fontId="49" fillId="11" borderId="6" xfId="0" applyFont="1" applyFill="1" applyBorder="1" applyAlignment="1">
      <alignment horizontal="center" vertical="center" wrapText="1"/>
    </xf>
    <xf numFmtId="9" fontId="49" fillId="11" borderId="1" xfId="0" applyNumberFormat="1" applyFont="1" applyFill="1" applyBorder="1" applyAlignment="1">
      <alignment horizontal="center" vertical="center" wrapText="1"/>
    </xf>
    <xf numFmtId="9" fontId="49" fillId="11" borderId="5" xfId="0" applyNumberFormat="1" applyFont="1" applyFill="1" applyBorder="1" applyAlignment="1">
      <alignment horizontal="center" vertical="center" wrapText="1"/>
    </xf>
    <xf numFmtId="3" fontId="49" fillId="11" borderId="2" xfId="0" applyNumberFormat="1" applyFont="1" applyFill="1" applyBorder="1" applyAlignment="1">
      <alignment horizontal="center" vertical="center" wrapText="1"/>
    </xf>
    <xf numFmtId="4" fontId="49" fillId="11" borderId="2"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3" fontId="28"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3" fontId="28" fillId="0" borderId="2"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25" fillId="6" borderId="33"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3" fontId="49" fillId="11" borderId="2" xfId="0" applyNumberFormat="1" applyFont="1" applyFill="1" applyBorder="1" applyAlignment="1">
      <alignment horizontal="center" vertical="center" wrapText="1"/>
    </xf>
    <xf numFmtId="3" fontId="49" fillId="11" borderId="1" xfId="0" applyNumberFormat="1" applyFont="1" applyFill="1" applyBorder="1" applyAlignment="1">
      <alignment horizontal="center" vertical="center" wrapText="1"/>
    </xf>
    <xf numFmtId="4" fontId="49" fillId="11" borderId="2" xfId="0" applyNumberFormat="1" applyFont="1" applyFill="1" applyBorder="1" applyAlignment="1">
      <alignment horizontal="center" vertical="center" wrapText="1"/>
    </xf>
    <xf numFmtId="2" fontId="49" fillId="11" borderId="2" xfId="0" applyNumberFormat="1" applyFont="1" applyFill="1" applyBorder="1" applyAlignment="1">
      <alignment horizontal="center" vertical="center" wrapText="1"/>
    </xf>
    <xf numFmtId="9" fontId="49" fillId="11" borderId="1" xfId="8" applyFont="1" applyFill="1" applyBorder="1" applyAlignment="1">
      <alignment horizontal="center" vertical="center" wrapText="1"/>
    </xf>
    <xf numFmtId="9" fontId="49" fillId="11" borderId="1" xfId="8" applyFont="1" applyFill="1" applyBorder="1" applyAlignment="1">
      <alignment horizontal="center" vertical="center" wrapText="1"/>
    </xf>
    <xf numFmtId="171" fontId="49" fillId="11" borderId="1" xfId="8" applyNumberFormat="1" applyFont="1" applyFill="1" applyBorder="1" applyAlignment="1">
      <alignment horizontal="center" vertical="center" wrapText="1"/>
    </xf>
    <xf numFmtId="1" fontId="49" fillId="11" borderId="2" xfId="0" applyNumberFormat="1" applyFont="1" applyFill="1" applyBorder="1" applyAlignment="1">
      <alignment horizontal="center" vertical="center" wrapText="1"/>
    </xf>
    <xf numFmtId="171" fontId="49" fillId="11" borderId="2" xfId="0" applyNumberFormat="1" applyFont="1" applyFill="1" applyBorder="1" applyAlignment="1">
      <alignment horizontal="center" vertical="center" wrapText="1"/>
    </xf>
    <xf numFmtId="9" fontId="49" fillId="11" borderId="2" xfId="8" applyFont="1" applyFill="1" applyBorder="1" applyAlignment="1">
      <alignment horizontal="center" vertical="center" wrapText="1"/>
    </xf>
    <xf numFmtId="171" fontId="49" fillId="11" borderId="2" xfId="8" applyNumberFormat="1" applyFont="1" applyFill="1" applyBorder="1" applyAlignment="1">
      <alignment horizontal="center" vertical="center" wrapText="1"/>
    </xf>
    <xf numFmtId="0" fontId="45" fillId="26" borderId="5" xfId="0" applyFont="1" applyFill="1" applyBorder="1" applyAlignment="1">
      <alignment horizontal="center" vertical="center" wrapText="1"/>
    </xf>
    <xf numFmtId="171" fontId="56" fillId="26" borderId="5" xfId="0" applyNumberFormat="1" applyFont="1" applyFill="1" applyBorder="1" applyAlignment="1">
      <alignment horizontal="center" vertical="center" wrapText="1"/>
    </xf>
    <xf numFmtId="0" fontId="56" fillId="26" borderId="5" xfId="0" applyFont="1" applyFill="1" applyBorder="1" applyAlignment="1">
      <alignment horizontal="center" vertical="center" wrapText="1"/>
    </xf>
    <xf numFmtId="171" fontId="56" fillId="26" borderId="5" xfId="8" applyNumberFormat="1" applyFont="1" applyFill="1" applyBorder="1" applyAlignment="1">
      <alignment horizontal="center" vertical="center" wrapText="1"/>
    </xf>
    <xf numFmtId="0" fontId="57" fillId="26" borderId="5" xfId="0" applyFont="1" applyFill="1" applyBorder="1" applyAlignment="1">
      <alignment horizontal="center" vertical="center" wrapText="1"/>
    </xf>
    <xf numFmtId="171" fontId="57" fillId="26" borderId="5" xfId="8" applyNumberFormat="1" applyFont="1" applyFill="1" applyBorder="1" applyAlignment="1">
      <alignment horizontal="center" vertical="center" wrapText="1"/>
    </xf>
    <xf numFmtId="171" fontId="57" fillId="26" borderId="5" xfId="0" applyNumberFormat="1"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9" fillId="3" borderId="6" xfId="0" applyFont="1" applyFill="1" applyBorder="1" applyAlignment="1">
      <alignment horizontal="center" vertical="center" textRotation="90" wrapText="1"/>
    </xf>
    <xf numFmtId="0" fontId="9" fillId="3" borderId="6"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14" fillId="0" borderId="2" xfId="0" applyFont="1" applyBorder="1" applyAlignment="1">
      <alignment horizontal="center" vertical="center" wrapText="1"/>
    </xf>
    <xf numFmtId="0" fontId="24" fillId="0" borderId="2" xfId="0" applyFont="1" applyBorder="1" applyAlignment="1">
      <alignment horizontal="center" vertical="center" wrapText="1"/>
    </xf>
    <xf numFmtId="167" fontId="24" fillId="0" borderId="2" xfId="6" applyNumberFormat="1" applyFont="1" applyBorder="1" applyAlignment="1">
      <alignment horizontal="center" vertical="center" wrapText="1"/>
    </xf>
    <xf numFmtId="1" fontId="9" fillId="4" borderId="2"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167" fontId="24" fillId="0" borderId="6" xfId="6"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167" fontId="14" fillId="0" borderId="6" xfId="6"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9" fontId="49" fillId="11" borderId="1" xfId="0" applyNumberFormat="1" applyFont="1" applyFill="1" applyBorder="1" applyAlignment="1">
      <alignment horizontal="center" vertical="center" wrapText="1"/>
    </xf>
    <xf numFmtId="3" fontId="49" fillId="11" borderId="1" xfId="0" applyNumberFormat="1" applyFont="1" applyFill="1" applyBorder="1" applyAlignment="1">
      <alignment horizontal="center" vertical="center" wrapText="1"/>
    </xf>
    <xf numFmtId="0" fontId="49" fillId="11" borderId="6" xfId="0" applyFont="1" applyFill="1" applyBorder="1" applyAlignment="1">
      <alignment horizontal="center" vertical="center" wrapText="1"/>
    </xf>
    <xf numFmtId="3" fontId="49" fillId="11" borderId="6" xfId="0" applyNumberFormat="1" applyFont="1" applyFill="1" applyBorder="1" applyAlignment="1">
      <alignment horizontal="center" vertical="center" wrapText="1"/>
    </xf>
    <xf numFmtId="4" fontId="49" fillId="11" borderId="1" xfId="0" applyNumberFormat="1" applyFont="1" applyFill="1" applyBorder="1" applyAlignment="1">
      <alignment horizontal="center" vertical="center" wrapText="1"/>
    </xf>
    <xf numFmtId="171" fontId="49" fillId="11" borderId="1" xfId="8" applyNumberFormat="1" applyFont="1" applyFill="1" applyBorder="1" applyAlignment="1">
      <alignment horizontal="center" vertical="center" wrapText="1"/>
    </xf>
    <xf numFmtId="171" fontId="49" fillId="11" borderId="6" xfId="8"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28" fillId="0" borderId="6" xfId="0" applyFont="1" applyBorder="1" applyAlignment="1">
      <alignment horizontal="center" vertical="center" wrapText="1"/>
    </xf>
    <xf numFmtId="0" fontId="10" fillId="0" borderId="6"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27" fillId="0" borderId="2" xfId="0" applyFont="1" applyBorder="1" applyAlignment="1">
      <alignment horizontal="center" vertical="center" wrapText="1"/>
    </xf>
    <xf numFmtId="0" fontId="14" fillId="0" borderId="2" xfId="0" applyFont="1" applyBorder="1" applyAlignment="1">
      <alignment horizontal="left" vertical="center" wrapText="1"/>
    </xf>
    <xf numFmtId="9" fontId="28"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25" fillId="0" borderId="1" xfId="0" applyFont="1" applyBorder="1" applyAlignment="1">
      <alignment horizontal="center" vertical="center" wrapText="1"/>
    </xf>
    <xf numFmtId="3" fontId="28" fillId="0" borderId="6"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1" fontId="14" fillId="0" borderId="0" xfId="0" applyNumberFormat="1" applyFont="1" applyAlignment="1">
      <alignment horizontal="center" vertical="center" wrapText="1"/>
    </xf>
    <xf numFmtId="9" fontId="28" fillId="0" borderId="6"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171" fontId="57" fillId="29" borderId="6" xfId="0" applyNumberFormat="1" applyFont="1" applyFill="1" applyBorder="1" applyAlignment="1">
      <alignment horizontal="center" vertical="center" wrapText="1"/>
    </xf>
    <xf numFmtId="0" fontId="57" fillId="29" borderId="6" xfId="0" applyFont="1" applyFill="1" applyBorder="1" applyAlignment="1">
      <alignment horizontal="center" vertical="center" wrapText="1"/>
    </xf>
    <xf numFmtId="171" fontId="57" fillId="7" borderId="6" xfId="0" applyNumberFormat="1" applyFont="1" applyFill="1" applyBorder="1" applyAlignment="1">
      <alignment horizontal="center" vertical="center" wrapText="1"/>
    </xf>
    <xf numFmtId="0" fontId="57" fillId="7" borderId="6" xfId="0" applyFont="1" applyFill="1" applyBorder="1" applyAlignment="1">
      <alignment horizontal="center" vertical="center" wrapText="1"/>
    </xf>
    <xf numFmtId="0" fontId="45" fillId="3" borderId="10" xfId="0" applyFont="1" applyFill="1" applyBorder="1" applyAlignment="1">
      <alignment horizontal="center" vertical="center" wrapText="1"/>
    </xf>
    <xf numFmtId="171" fontId="57" fillId="28" borderId="10" xfId="0" applyNumberFormat="1" applyFont="1" applyFill="1" applyBorder="1" applyAlignment="1">
      <alignment horizontal="center" vertical="center" wrapText="1"/>
    </xf>
    <xf numFmtId="0" fontId="57" fillId="28" borderId="10" xfId="0" applyFont="1" applyFill="1" applyBorder="1" applyAlignment="1">
      <alignment horizontal="center" vertical="center" wrapText="1"/>
    </xf>
    <xf numFmtId="171" fontId="57" fillId="28" borderId="10" xfId="8" applyNumberFormat="1" applyFont="1" applyFill="1" applyBorder="1" applyAlignment="1">
      <alignment horizontal="center" vertical="center" wrapText="1"/>
    </xf>
    <xf numFmtId="10" fontId="57" fillId="26" borderId="5" xfId="8" applyNumberFormat="1" applyFont="1" applyFill="1" applyBorder="1" applyAlignment="1">
      <alignment horizontal="center" vertical="center" wrapText="1"/>
    </xf>
    <xf numFmtId="171" fontId="57" fillId="7" borderId="5" xfId="8" applyNumberFormat="1" applyFont="1" applyFill="1" applyBorder="1" applyAlignment="1">
      <alignment horizontal="center" vertical="center" wrapText="1"/>
    </xf>
    <xf numFmtId="171" fontId="57" fillId="7" borderId="10" xfId="0" applyNumberFormat="1" applyFont="1" applyFill="1" applyBorder="1" applyAlignment="1">
      <alignment horizontal="center" vertical="center" wrapText="1"/>
    </xf>
    <xf numFmtId="9" fontId="57" fillId="7" borderId="10" xfId="8" applyNumberFormat="1" applyFont="1" applyFill="1" applyBorder="1" applyAlignment="1">
      <alignment horizontal="center" vertical="center" wrapText="1"/>
    </xf>
    <xf numFmtId="171" fontId="57" fillId="27" borderId="10" xfId="0" applyNumberFormat="1" applyFont="1" applyFill="1" applyBorder="1" applyAlignment="1">
      <alignment horizontal="center" vertical="center" wrapText="1"/>
    </xf>
    <xf numFmtId="0" fontId="57" fillId="27" borderId="10" xfId="0" applyFont="1" applyFill="1" applyBorder="1" applyAlignment="1">
      <alignment horizontal="center" vertical="center" wrapText="1"/>
    </xf>
    <xf numFmtId="171" fontId="57" fillId="27" borderId="10" xfId="8" applyNumberFormat="1" applyFont="1" applyFill="1" applyBorder="1" applyAlignment="1">
      <alignment horizontal="center" vertical="center" wrapText="1"/>
    </xf>
    <xf numFmtId="2" fontId="49" fillId="11" borderId="1" xfId="0" applyNumberFormat="1" applyFont="1" applyFill="1" applyBorder="1" applyAlignment="1">
      <alignment horizontal="center" vertical="center" wrapText="1"/>
    </xf>
    <xf numFmtId="14" fontId="27" fillId="3" borderId="6"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 xfId="0" applyFont="1" applyFill="1" applyBorder="1" applyAlignment="1">
      <alignment horizontal="left" vertical="center" wrapText="1"/>
    </xf>
    <xf numFmtId="171" fontId="57" fillId="27" borderId="2" xfId="0" applyNumberFormat="1" applyFont="1" applyFill="1" applyBorder="1" applyAlignment="1">
      <alignment horizontal="center" vertical="center" wrapText="1"/>
    </xf>
    <xf numFmtId="0" fontId="57" fillId="27" borderId="2" xfId="0" applyFont="1" applyFill="1" applyBorder="1" applyAlignment="1">
      <alignment horizontal="center" vertical="center" wrapText="1"/>
    </xf>
    <xf numFmtId="171" fontId="57" fillId="27" borderId="2" xfId="8" applyNumberFormat="1" applyFont="1" applyFill="1" applyBorder="1" applyAlignment="1">
      <alignment horizontal="center" vertical="center" wrapText="1"/>
    </xf>
    <xf numFmtId="171" fontId="57" fillId="7" borderId="2" xfId="0" applyNumberFormat="1" applyFont="1" applyFill="1" applyBorder="1" applyAlignment="1">
      <alignment horizontal="center" vertical="center" wrapText="1"/>
    </xf>
    <xf numFmtId="0" fontId="57" fillId="7" borderId="2" xfId="0" applyFont="1" applyFill="1" applyBorder="1" applyAlignment="1">
      <alignment horizontal="center" vertical="center" wrapText="1"/>
    </xf>
    <xf numFmtId="171" fontId="57" fillId="28" borderId="5" xfId="0" applyNumberFormat="1" applyFont="1" applyFill="1" applyBorder="1" applyAlignment="1">
      <alignment horizontal="center" vertical="center" wrapText="1"/>
    </xf>
    <xf numFmtId="0" fontId="57" fillId="28" borderId="5" xfId="0" applyFont="1" applyFill="1" applyBorder="1" applyAlignment="1">
      <alignment horizontal="center" vertical="center" wrapText="1"/>
    </xf>
    <xf numFmtId="171" fontId="57" fillId="28" borderId="5" xfId="8" applyNumberFormat="1" applyFont="1" applyFill="1" applyBorder="1" applyAlignment="1">
      <alignment horizontal="center" vertical="center" wrapText="1"/>
    </xf>
    <xf numFmtId="0" fontId="45" fillId="28" borderId="5" xfId="0" applyFont="1" applyFill="1" applyBorder="1" applyAlignment="1">
      <alignment horizontal="center" vertical="center" wrapText="1"/>
    </xf>
    <xf numFmtId="171" fontId="57" fillId="7" borderId="5" xfId="0" applyNumberFormat="1" applyFont="1" applyFill="1" applyBorder="1" applyAlignment="1">
      <alignment horizontal="center" vertical="center" wrapText="1"/>
    </xf>
    <xf numFmtId="0" fontId="45" fillId="7" borderId="5" xfId="0" applyFont="1" applyFill="1" applyBorder="1" applyAlignment="1">
      <alignment horizontal="center" vertical="center" wrapText="1"/>
    </xf>
    <xf numFmtId="1" fontId="61" fillId="0" borderId="0" xfId="0" applyNumberFormat="1" applyFont="1" applyAlignment="1">
      <alignment horizontal="center" vertical="center" wrapText="1"/>
    </xf>
    <xf numFmtId="0" fontId="9" fillId="7" borderId="2" xfId="0" applyFont="1" applyFill="1" applyBorder="1" applyAlignment="1">
      <alignment horizontal="left" vertical="center" wrapText="1"/>
    </xf>
    <xf numFmtId="9" fontId="45" fillId="7" borderId="2" xfId="8" applyFont="1" applyFill="1" applyBorder="1" applyAlignment="1">
      <alignment horizontal="center" vertical="center" wrapText="1"/>
    </xf>
    <xf numFmtId="9" fontId="45" fillId="7" borderId="2" xfId="0" applyNumberFormat="1" applyFont="1" applyFill="1" applyBorder="1" applyAlignment="1">
      <alignment horizontal="center" vertical="center" wrapText="1"/>
    </xf>
    <xf numFmtId="171" fontId="56" fillId="17" borderId="5" xfId="0" applyNumberFormat="1" applyFont="1" applyFill="1" applyBorder="1" applyAlignment="1">
      <alignment horizontal="center" vertical="center" wrapText="1"/>
    </xf>
    <xf numFmtId="0" fontId="9" fillId="7" borderId="13" xfId="0" applyFont="1" applyFill="1" applyBorder="1" applyAlignment="1">
      <alignment horizontal="left" vertical="center" wrapText="1"/>
    </xf>
    <xf numFmtId="0" fontId="9" fillId="7" borderId="2" xfId="0" applyFont="1" applyFill="1" applyBorder="1" applyAlignment="1">
      <alignment horizontal="center" vertical="center" wrapText="1"/>
    </xf>
    <xf numFmtId="9" fontId="49" fillId="11" borderId="6" xfId="0" applyNumberFormat="1" applyFont="1" applyFill="1" applyBorder="1" applyAlignment="1">
      <alignment horizontal="center" vertical="center" wrapText="1"/>
    </xf>
    <xf numFmtId="42" fontId="24" fillId="0" borderId="1" xfId="0" applyNumberFormat="1" applyFont="1" applyBorder="1" applyAlignment="1">
      <alignment horizontal="center" vertical="center" wrapText="1"/>
    </xf>
    <xf numFmtId="169" fontId="27" fillId="0" borderId="1" xfId="0" applyNumberFormat="1" applyFont="1" applyBorder="1" applyAlignment="1">
      <alignment vertical="center" wrapText="1"/>
    </xf>
    <xf numFmtId="0" fontId="0" fillId="0" borderId="0" xfId="0" applyBorder="1" applyAlignment="1">
      <alignment horizontal="left" vertical="center" wrapText="1"/>
    </xf>
    <xf numFmtId="167" fontId="24" fillId="0" borderId="2" xfId="6" applyNumberFormat="1" applyFont="1" applyBorder="1" applyAlignment="1">
      <alignment horizontal="center" vertical="center" wrapText="1"/>
    </xf>
    <xf numFmtId="0" fontId="13" fillId="6" borderId="33" xfId="0" applyFont="1" applyFill="1" applyBorder="1" applyAlignment="1">
      <alignment horizontal="center" vertical="center" wrapText="1"/>
    </xf>
    <xf numFmtId="44" fontId="63" fillId="0" borderId="28" xfId="0" applyNumberFormat="1" applyFont="1" applyBorder="1" applyAlignment="1">
      <alignment vertical="center" wrapText="1"/>
    </xf>
    <xf numFmtId="0" fontId="21" fillId="0" borderId="2" xfId="0" applyFont="1" applyBorder="1" applyAlignment="1">
      <alignment horizontal="left" vertical="center" wrapText="1"/>
    </xf>
    <xf numFmtId="0" fontId="35" fillId="0" borderId="2" xfId="0" applyFont="1" applyBorder="1" applyAlignment="1">
      <alignment horizontal="center" vertical="center" wrapText="1"/>
    </xf>
    <xf numFmtId="0" fontId="22" fillId="9" borderId="2" xfId="0" applyFont="1" applyFill="1" applyBorder="1" applyAlignment="1">
      <alignment horizontal="center" vertical="center" wrapText="1"/>
    </xf>
    <xf numFmtId="0" fontId="21" fillId="0" borderId="11" xfId="0" applyFont="1" applyBorder="1" applyAlignment="1">
      <alignment horizontal="center"/>
    </xf>
    <xf numFmtId="0" fontId="21" fillId="0" borderId="22" xfId="0" applyFont="1" applyBorder="1" applyAlignment="1">
      <alignment horizontal="center"/>
    </xf>
    <xf numFmtId="0" fontId="21" fillId="0" borderId="22" xfId="0" applyFont="1" applyBorder="1" applyAlignment="1">
      <alignment horizontal="center" vertical="center"/>
    </xf>
    <xf numFmtId="0" fontId="22" fillId="0" borderId="2" xfId="0" applyFont="1" applyBorder="1" applyAlignment="1">
      <alignment horizontal="justify" vertical="center" wrapText="1"/>
    </xf>
    <xf numFmtId="0" fontId="21" fillId="0" borderId="11" xfId="0" applyFont="1" applyBorder="1" applyAlignment="1">
      <alignment horizontal="left" vertical="center"/>
    </xf>
    <xf numFmtId="0" fontId="21" fillId="0" borderId="22" xfId="0" applyFont="1" applyBorder="1" applyAlignment="1">
      <alignment horizontal="left" vertical="center"/>
    </xf>
    <xf numFmtId="0" fontId="21" fillId="0" borderId="12" xfId="0" applyFont="1" applyBorder="1" applyAlignment="1">
      <alignment horizontal="left" vertical="center"/>
    </xf>
    <xf numFmtId="0" fontId="36" fillId="0" borderId="1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12" xfId="0" applyFont="1" applyBorder="1" applyAlignment="1">
      <alignment horizontal="center" vertical="center" wrapTex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2" xfId="0" applyFont="1" applyBorder="1" applyAlignment="1">
      <alignment horizontal="left" vertical="center" wrapText="1"/>
    </xf>
    <xf numFmtId="0" fontId="37" fillId="0" borderId="11" xfId="0" applyFont="1" applyBorder="1" applyAlignment="1">
      <alignment horizontal="left" vertical="center" wrapText="1"/>
    </xf>
    <xf numFmtId="0" fontId="37" fillId="0" borderId="22" xfId="0" applyFont="1" applyBorder="1" applyAlignment="1">
      <alignment horizontal="left" vertical="center" wrapText="1"/>
    </xf>
    <xf numFmtId="0" fontId="37" fillId="0" borderId="12" xfId="0" applyFont="1" applyBorder="1" applyAlignment="1">
      <alignment horizontal="left" vertical="center" wrapText="1"/>
    </xf>
    <xf numFmtId="0" fontId="21" fillId="0" borderId="27" xfId="0" applyFont="1" applyBorder="1" applyAlignment="1">
      <alignment horizontal="center"/>
    </xf>
    <xf numFmtId="0" fontId="22" fillId="9" borderId="2" xfId="0" applyFont="1" applyFill="1" applyBorder="1" applyAlignment="1">
      <alignment horizontal="center" vertical="center"/>
    </xf>
    <xf numFmtId="0" fontId="22" fillId="5"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36" fillId="0" borderId="11" xfId="0" applyFont="1" applyBorder="1" applyAlignment="1">
      <alignment horizontal="left" vertical="center" wrapText="1"/>
    </xf>
    <xf numFmtId="0" fontId="36" fillId="0" borderId="22" xfId="0" applyFont="1" applyBorder="1" applyAlignment="1">
      <alignment horizontal="left" vertical="center" wrapText="1"/>
    </xf>
    <xf numFmtId="0" fontId="36" fillId="0" borderId="12" xfId="0" applyFont="1" applyBorder="1" applyAlignment="1">
      <alignment horizontal="left" vertical="center" wrapText="1"/>
    </xf>
    <xf numFmtId="167" fontId="24" fillId="0" borderId="1" xfId="6" applyNumberFormat="1" applyFont="1" applyBorder="1" applyAlignment="1">
      <alignment horizontal="center" vertical="center" wrapText="1"/>
    </xf>
    <xf numFmtId="167" fontId="24" fillId="0" borderId="6" xfId="6" applyNumberFormat="1" applyFont="1" applyBorder="1" applyAlignment="1">
      <alignment horizontal="center" vertical="center" wrapText="1"/>
    </xf>
    <xf numFmtId="167" fontId="24" fillId="0" borderId="5" xfId="6" applyNumberFormat="1" applyFont="1" applyBorder="1" applyAlignment="1">
      <alignment horizontal="center" vertical="center" wrapText="1"/>
    </xf>
    <xf numFmtId="44" fontId="64" fillId="23" borderId="10" xfId="6" applyNumberFormat="1" applyFont="1" applyFill="1" applyBorder="1" applyAlignment="1">
      <alignment horizontal="center" vertical="center" wrapText="1"/>
    </xf>
    <xf numFmtId="44" fontId="64" fillId="23" borderId="7" xfId="6" applyNumberFormat="1" applyFont="1" applyFill="1" applyBorder="1" applyAlignment="1">
      <alignment horizontal="center" vertical="center" wrapText="1"/>
    </xf>
    <xf numFmtId="171" fontId="64" fillId="23" borderId="10" xfId="8" applyNumberFormat="1" applyFont="1" applyFill="1" applyBorder="1" applyAlignment="1">
      <alignment horizontal="center" vertical="center" wrapText="1"/>
    </xf>
    <xf numFmtId="171" fontId="64" fillId="23" borderId="7" xfId="8" applyNumberFormat="1" applyFont="1" applyFill="1" applyBorder="1" applyAlignment="1">
      <alignment horizontal="center" vertical="center" wrapText="1"/>
    </xf>
    <xf numFmtId="44" fontId="64" fillId="23" borderId="13" xfId="6" applyNumberFormat="1" applyFont="1" applyFill="1" applyBorder="1" applyAlignment="1">
      <alignment horizontal="center" vertical="center" wrapText="1"/>
    </xf>
    <xf numFmtId="171" fontId="64" fillId="23" borderId="13" xfId="8" applyNumberFormat="1" applyFont="1" applyFill="1" applyBorder="1" applyAlignment="1">
      <alignment horizontal="center" vertical="center" wrapText="1"/>
    </xf>
    <xf numFmtId="9" fontId="64" fillId="23" borderId="13" xfId="8" applyFont="1" applyFill="1" applyBorder="1" applyAlignment="1">
      <alignment horizontal="center" vertical="center" wrapText="1"/>
    </xf>
    <xf numFmtId="9" fontId="64" fillId="23" borderId="10" xfId="8" applyFont="1" applyFill="1" applyBorder="1" applyAlignment="1">
      <alignment horizontal="center" vertical="center" wrapText="1"/>
    </xf>
    <xf numFmtId="9" fontId="64" fillId="23" borderId="7" xfId="8" applyFont="1" applyFill="1" applyBorder="1" applyAlignment="1">
      <alignment horizontal="center" vertical="center" wrapText="1"/>
    </xf>
    <xf numFmtId="44" fontId="64" fillId="23" borderId="1" xfId="6" applyNumberFormat="1" applyFont="1" applyFill="1" applyBorder="1" applyAlignment="1">
      <alignment horizontal="center" vertical="center" wrapText="1"/>
    </xf>
    <xf numFmtId="44" fontId="64" fillId="23" borderId="6" xfId="6" applyNumberFormat="1" applyFont="1" applyFill="1" applyBorder="1" applyAlignment="1">
      <alignment horizontal="center" vertical="center" wrapText="1"/>
    </xf>
    <xf numFmtId="44" fontId="64" fillId="23" borderId="5" xfId="6" applyNumberFormat="1" applyFont="1" applyFill="1" applyBorder="1" applyAlignment="1">
      <alignment horizontal="center" vertical="center" wrapText="1"/>
    </xf>
    <xf numFmtId="171" fontId="64" fillId="23" borderId="1" xfId="8" applyNumberFormat="1" applyFont="1" applyFill="1" applyBorder="1" applyAlignment="1">
      <alignment horizontal="center" vertical="center" wrapText="1"/>
    </xf>
    <xf numFmtId="171" fontId="64" fillId="23" borderId="6" xfId="8" applyNumberFormat="1" applyFont="1" applyFill="1" applyBorder="1" applyAlignment="1">
      <alignment horizontal="center" vertical="center" wrapText="1"/>
    </xf>
    <xf numFmtId="171" fontId="64" fillId="23" borderId="5" xfId="8" applyNumberFormat="1" applyFont="1" applyFill="1" applyBorder="1" applyAlignment="1">
      <alignment horizontal="center" vertical="center" wrapText="1"/>
    </xf>
    <xf numFmtId="167" fontId="65" fillId="0" borderId="1" xfId="6" applyNumberFormat="1" applyFont="1" applyBorder="1" applyAlignment="1">
      <alignment horizontal="center" vertical="center" wrapText="1"/>
    </xf>
    <xf numFmtId="167" fontId="65" fillId="0" borderId="6" xfId="6" applyNumberFormat="1" applyFont="1" applyBorder="1" applyAlignment="1">
      <alignment horizontal="center" vertical="center" wrapText="1"/>
    </xf>
    <xf numFmtId="167" fontId="65" fillId="0" borderId="5" xfId="6" applyNumberFormat="1" applyFont="1" applyBorder="1" applyAlignment="1">
      <alignment horizontal="center" vertical="center" wrapText="1"/>
    </xf>
    <xf numFmtId="9" fontId="65" fillId="0" borderId="1" xfId="8" applyFont="1" applyBorder="1" applyAlignment="1">
      <alignment horizontal="center" vertical="center" wrapText="1"/>
    </xf>
    <xf numFmtId="9" fontId="65" fillId="0" borderId="6" xfId="8" applyFont="1" applyBorder="1" applyAlignment="1">
      <alignment horizontal="center" vertical="center" wrapText="1"/>
    </xf>
    <xf numFmtId="9" fontId="65" fillId="0" borderId="5" xfId="8" applyFont="1" applyBorder="1" applyAlignment="1">
      <alignment horizontal="center" vertical="center" wrapText="1"/>
    </xf>
    <xf numFmtId="0" fontId="18" fillId="25" borderId="35" xfId="0" applyFont="1" applyFill="1" applyBorder="1" applyAlignment="1">
      <alignment horizontal="center" vertical="center" wrapText="1"/>
    </xf>
    <xf numFmtId="0" fontId="18" fillId="25" borderId="36" xfId="0" applyFont="1" applyFill="1" applyBorder="1" applyAlignment="1">
      <alignment horizontal="center" vertical="center" wrapText="1"/>
    </xf>
    <xf numFmtId="167" fontId="64" fillId="23" borderId="1" xfId="6" applyNumberFormat="1" applyFont="1" applyFill="1" applyBorder="1" applyAlignment="1">
      <alignment horizontal="center" vertical="center" wrapText="1"/>
    </xf>
    <xf numFmtId="167" fontId="64" fillId="23" borderId="6" xfId="6" applyNumberFormat="1" applyFont="1" applyFill="1" applyBorder="1" applyAlignment="1">
      <alignment horizontal="center" vertical="center" wrapText="1"/>
    </xf>
    <xf numFmtId="167" fontId="64" fillId="23" borderId="5" xfId="6" applyNumberFormat="1" applyFont="1" applyFill="1" applyBorder="1" applyAlignment="1">
      <alignment horizontal="center" vertical="center" wrapText="1"/>
    </xf>
    <xf numFmtId="171" fontId="66" fillId="23" borderId="1" xfId="8" applyNumberFormat="1" applyFont="1" applyFill="1" applyBorder="1" applyAlignment="1">
      <alignment horizontal="center" vertical="center" wrapText="1"/>
    </xf>
    <xf numFmtId="171" fontId="66" fillId="23" borderId="6" xfId="8" applyNumberFormat="1" applyFont="1" applyFill="1" applyBorder="1" applyAlignment="1">
      <alignment horizontal="center" vertical="center" wrapText="1"/>
    </xf>
    <xf numFmtId="171" fontId="66" fillId="23" borderId="5" xfId="8" applyNumberFormat="1" applyFont="1" applyFill="1" applyBorder="1" applyAlignment="1">
      <alignment horizontal="center" vertical="center" wrapText="1"/>
    </xf>
    <xf numFmtId="0" fontId="56" fillId="17" borderId="7" xfId="0" applyFont="1" applyFill="1" applyBorder="1" applyAlignment="1">
      <alignment horizontal="center" vertical="center" wrapText="1"/>
    </xf>
    <xf numFmtId="0" fontId="56" fillId="17" borderId="44" xfId="0" applyFont="1" applyFill="1" applyBorder="1" applyAlignment="1">
      <alignment horizontal="center" vertical="center" wrapText="1"/>
    </xf>
    <xf numFmtId="0" fontId="56" fillId="17" borderId="16" xfId="0" applyFont="1" applyFill="1" applyBorder="1" applyAlignment="1">
      <alignment horizontal="center" vertical="center" wrapText="1"/>
    </xf>
    <xf numFmtId="0" fontId="62" fillId="32" borderId="2" xfId="0" applyFont="1" applyFill="1" applyBorder="1" applyAlignment="1">
      <alignment horizontal="center" vertical="center" wrapText="1"/>
    </xf>
    <xf numFmtId="171" fontId="63" fillId="30" borderId="2" xfId="8" applyNumberFormat="1" applyFont="1" applyFill="1" applyBorder="1" applyAlignment="1">
      <alignment horizontal="center" vertical="center" wrapText="1"/>
    </xf>
    <xf numFmtId="0" fontId="60" fillId="32" borderId="13" xfId="0" applyFont="1" applyFill="1" applyBorder="1" applyAlignment="1">
      <alignment horizontal="center" vertical="center" wrapText="1"/>
    </xf>
    <xf numFmtId="0" fontId="60" fillId="32" borderId="27" xfId="0" applyFont="1" applyFill="1" applyBorder="1" applyAlignment="1">
      <alignment horizontal="center" vertical="center" wrapText="1"/>
    </xf>
    <xf numFmtId="0" fontId="60" fillId="32" borderId="14" xfId="0" applyFont="1" applyFill="1" applyBorder="1" applyAlignment="1">
      <alignment horizontal="center" vertical="center" wrapText="1"/>
    </xf>
    <xf numFmtId="0" fontId="60" fillId="32" borderId="10" xfId="0" applyFont="1" applyFill="1" applyBorder="1" applyAlignment="1">
      <alignment horizontal="center" vertical="center" wrapText="1"/>
    </xf>
    <xf numFmtId="0" fontId="60" fillId="32" borderId="0" xfId="0" applyFont="1" applyFill="1" applyBorder="1" applyAlignment="1">
      <alignment horizontal="center" vertical="center" wrapText="1"/>
    </xf>
    <xf numFmtId="0" fontId="60" fillId="32" borderId="15" xfId="0" applyFont="1" applyFill="1" applyBorder="1" applyAlignment="1">
      <alignment horizontal="center" vertical="center" wrapText="1"/>
    </xf>
    <xf numFmtId="0" fontId="60" fillId="32" borderId="7" xfId="0" applyFont="1" applyFill="1" applyBorder="1" applyAlignment="1">
      <alignment horizontal="center" vertical="center" wrapText="1"/>
    </xf>
    <xf numFmtId="0" fontId="60" fillId="32" borderId="44" xfId="0" applyFont="1" applyFill="1" applyBorder="1" applyAlignment="1">
      <alignment horizontal="center" vertical="center" wrapText="1"/>
    </xf>
    <xf numFmtId="0" fontId="60" fillId="32" borderId="16" xfId="0" applyFont="1" applyFill="1" applyBorder="1" applyAlignment="1">
      <alignment horizontal="center" vertical="center" wrapText="1"/>
    </xf>
    <xf numFmtId="171" fontId="60" fillId="30" borderId="13" xfId="8" applyNumberFormat="1" applyFont="1" applyFill="1" applyBorder="1" applyAlignment="1">
      <alignment horizontal="center" vertical="center" wrapText="1"/>
    </xf>
    <xf numFmtId="171" fontId="60" fillId="30" borderId="14" xfId="8" applyNumberFormat="1" applyFont="1" applyFill="1" applyBorder="1" applyAlignment="1">
      <alignment horizontal="center" vertical="center" wrapText="1"/>
    </xf>
    <xf numFmtId="171" fontId="60" fillId="30" borderId="10" xfId="8" applyNumberFormat="1" applyFont="1" applyFill="1" applyBorder="1" applyAlignment="1">
      <alignment horizontal="center" vertical="center" wrapText="1"/>
    </xf>
    <xf numFmtId="171" fontId="60" fillId="30" borderId="15" xfId="8" applyNumberFormat="1" applyFont="1" applyFill="1" applyBorder="1" applyAlignment="1">
      <alignment horizontal="center" vertical="center" wrapText="1"/>
    </xf>
    <xf numFmtId="171" fontId="60" fillId="30" borderId="7" xfId="8" applyNumberFormat="1" applyFont="1" applyFill="1" applyBorder="1" applyAlignment="1">
      <alignment horizontal="center" vertical="center" wrapText="1"/>
    </xf>
    <xf numFmtId="171" fontId="60" fillId="30" borderId="16" xfId="8" applyNumberFormat="1" applyFont="1" applyFill="1" applyBorder="1" applyAlignment="1">
      <alignment horizontal="center" vertical="center" wrapText="1"/>
    </xf>
    <xf numFmtId="10" fontId="60" fillId="30" borderId="1" xfId="8" applyNumberFormat="1" applyFont="1" applyFill="1" applyBorder="1" applyAlignment="1">
      <alignment horizontal="center" vertical="center" wrapText="1"/>
    </xf>
    <xf numFmtId="10" fontId="60" fillId="30" borderId="6" xfId="8" applyNumberFormat="1" applyFont="1" applyFill="1" applyBorder="1" applyAlignment="1">
      <alignment horizontal="center" vertical="center" wrapText="1"/>
    </xf>
    <xf numFmtId="10" fontId="60" fillId="30" borderId="5" xfId="8" applyNumberFormat="1" applyFont="1" applyFill="1" applyBorder="1" applyAlignment="1">
      <alignment horizontal="center" vertical="center" wrapText="1"/>
    </xf>
    <xf numFmtId="0" fontId="49" fillId="11" borderId="2"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9" fillId="11" borderId="5" xfId="0" applyFont="1" applyFill="1" applyBorder="1" applyAlignment="1">
      <alignment horizontal="center" vertical="center" wrapText="1"/>
    </xf>
    <xf numFmtId="9" fontId="49" fillId="11" borderId="1" xfId="0" applyNumberFormat="1" applyFont="1" applyFill="1" applyBorder="1" applyAlignment="1">
      <alignment horizontal="center" vertical="center" wrapText="1"/>
    </xf>
    <xf numFmtId="9" fontId="49" fillId="11" borderId="5" xfId="0" applyNumberFormat="1" applyFont="1" applyFill="1" applyBorder="1" applyAlignment="1">
      <alignment horizontal="center" vertical="center" wrapText="1"/>
    </xf>
    <xf numFmtId="0" fontId="49" fillId="11"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28" fillId="0" borderId="2" xfId="0" applyFont="1" applyBorder="1" applyAlignment="1">
      <alignment horizontal="center" vertical="center" wrapText="1"/>
    </xf>
    <xf numFmtId="9" fontId="28"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1" fontId="10" fillId="0" borderId="1"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1" fontId="10" fillId="4" borderId="2" xfId="0" applyNumberFormat="1" applyFont="1" applyFill="1" applyBorder="1" applyAlignment="1">
      <alignment horizontal="center" vertical="center" wrapText="1"/>
    </xf>
    <xf numFmtId="167" fontId="24" fillId="0" borderId="2" xfId="6" applyNumberFormat="1" applyFont="1" applyBorder="1" applyAlignment="1">
      <alignment horizontal="center" vertical="center" wrapText="1"/>
    </xf>
    <xf numFmtId="0" fontId="10" fillId="31" borderId="35" xfId="0" applyFont="1" applyFill="1" applyBorder="1" applyAlignment="1">
      <alignment horizontal="center" vertical="center" wrapText="1"/>
    </xf>
    <xf numFmtId="0" fontId="10" fillId="31" borderId="42"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167" fontId="14" fillId="0" borderId="1" xfId="6" applyNumberFormat="1" applyFont="1" applyBorder="1" applyAlignment="1">
      <alignment horizontal="center" vertical="center" wrapText="1"/>
    </xf>
    <xf numFmtId="167" fontId="14" fillId="0" borderId="6" xfId="6" applyNumberFormat="1" applyFont="1" applyBorder="1" applyAlignment="1">
      <alignment horizontal="center" vertical="center" wrapText="1"/>
    </xf>
    <xf numFmtId="167" fontId="14" fillId="0" borderId="5" xfId="6" applyNumberFormat="1" applyFont="1" applyBorder="1" applyAlignment="1">
      <alignment horizontal="center" vertical="center" wrapText="1"/>
    </xf>
    <xf numFmtId="1" fontId="9" fillId="4" borderId="5"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52" fillId="0" borderId="1" xfId="9"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24" fillId="0" borderId="2" xfId="0" applyFont="1" applyBorder="1" applyAlignment="1">
      <alignment horizontal="center" vertical="center" wrapText="1"/>
    </xf>
    <xf numFmtId="166" fontId="9" fillId="4" borderId="1" xfId="4" applyNumberFormat="1" applyFont="1" applyFill="1" applyBorder="1" applyAlignment="1">
      <alignment horizontal="center" vertical="center" wrapText="1"/>
    </xf>
    <xf numFmtId="166" fontId="9" fillId="4" borderId="6" xfId="4" applyNumberFormat="1" applyFont="1" applyFill="1" applyBorder="1" applyAlignment="1">
      <alignment horizontal="center" vertical="center" wrapText="1"/>
    </xf>
    <xf numFmtId="167" fontId="27" fillId="0" borderId="1" xfId="6" applyNumberFormat="1" applyFont="1" applyBorder="1" applyAlignment="1">
      <alignment horizontal="center" vertical="center" wrapText="1"/>
    </xf>
    <xf numFmtId="167" fontId="27" fillId="0" borderId="6" xfId="6" applyNumberFormat="1" applyFont="1" applyBorder="1" applyAlignment="1">
      <alignment horizontal="center" vertical="center" wrapText="1"/>
    </xf>
    <xf numFmtId="167" fontId="27" fillId="0" borderId="5" xfId="6" applyNumberFormat="1" applyFont="1" applyBorder="1" applyAlignment="1">
      <alignment horizontal="center" vertical="center" wrapText="1"/>
    </xf>
    <xf numFmtId="3" fontId="49" fillId="11" borderId="2" xfId="0" applyNumberFormat="1" applyFont="1" applyFill="1" applyBorder="1" applyAlignment="1">
      <alignment horizontal="center" vertical="center" wrapText="1"/>
    </xf>
    <xf numFmtId="3" fontId="49" fillId="11" borderId="1" xfId="0" applyNumberFormat="1" applyFont="1" applyFill="1" applyBorder="1" applyAlignment="1">
      <alignment horizontal="center" vertical="center" wrapText="1"/>
    </xf>
    <xf numFmtId="3" fontId="49" fillId="11" borderId="5" xfId="0" applyNumberFormat="1" applyFont="1" applyFill="1" applyBorder="1" applyAlignment="1">
      <alignment horizontal="center" vertical="center" wrapText="1"/>
    </xf>
    <xf numFmtId="9" fontId="49" fillId="11" borderId="1" xfId="8" applyFont="1" applyFill="1" applyBorder="1" applyAlignment="1">
      <alignment horizontal="center" vertical="center" wrapText="1"/>
    </xf>
    <xf numFmtId="9" fontId="49" fillId="11" borderId="5" xfId="8" applyFont="1" applyFill="1" applyBorder="1" applyAlignment="1">
      <alignment horizontal="center" vertical="center" wrapText="1"/>
    </xf>
    <xf numFmtId="0" fontId="49" fillId="11" borderId="13" xfId="0" applyFont="1" applyFill="1" applyBorder="1" applyAlignment="1">
      <alignment horizontal="center" vertical="center" wrapText="1"/>
    </xf>
    <xf numFmtId="0" fontId="49" fillId="11" borderId="10" xfId="0" applyFont="1" applyFill="1" applyBorder="1" applyAlignment="1">
      <alignment horizontal="center" vertical="center" wrapText="1"/>
    </xf>
    <xf numFmtId="0" fontId="49" fillId="11" borderId="7" xfId="0" applyFont="1" applyFill="1" applyBorder="1" applyAlignment="1">
      <alignment horizontal="center" vertical="center" wrapText="1"/>
    </xf>
    <xf numFmtId="0" fontId="58" fillId="27" borderId="11" xfId="0" applyFont="1" applyFill="1" applyBorder="1" applyAlignment="1">
      <alignment horizontal="center" vertical="center" wrapText="1"/>
    </xf>
    <xf numFmtId="0" fontId="58" fillId="27" borderId="22" xfId="0" applyFont="1" applyFill="1" applyBorder="1" applyAlignment="1">
      <alignment horizontal="center" vertical="center" wrapText="1"/>
    </xf>
    <xf numFmtId="0" fontId="58" fillId="27" borderId="12" xfId="0" applyFont="1" applyFill="1" applyBorder="1" applyAlignment="1">
      <alignment horizontal="center" vertical="center" wrapText="1"/>
    </xf>
    <xf numFmtId="3" fontId="49" fillId="11" borderId="6" xfId="0" applyNumberFormat="1" applyFont="1" applyFill="1" applyBorder="1" applyAlignment="1">
      <alignment horizontal="center" vertical="center" wrapText="1"/>
    </xf>
    <xf numFmtId="9" fontId="28" fillId="0" borderId="1" xfId="0" applyNumberFormat="1" applyFont="1" applyBorder="1" applyAlignment="1">
      <alignment horizontal="center" vertical="center" wrapText="1"/>
    </xf>
    <xf numFmtId="0" fontId="28" fillId="0" borderId="6" xfId="0" applyFont="1" applyBorder="1" applyAlignment="1">
      <alignment horizontal="center" vertical="center" wrapText="1"/>
    </xf>
    <xf numFmtId="9" fontId="25" fillId="0" borderId="1" xfId="0" applyNumberFormat="1" applyFont="1" applyBorder="1" applyAlignment="1">
      <alignment horizontal="center" vertical="center" wrapText="1"/>
    </xf>
    <xf numFmtId="0" fontId="25" fillId="0" borderId="6" xfId="0" applyFont="1" applyBorder="1" applyAlignment="1">
      <alignment horizontal="center" vertical="center" wrapText="1"/>
    </xf>
    <xf numFmtId="4" fontId="49" fillId="11" borderId="2" xfId="0" applyNumberFormat="1" applyFont="1" applyFill="1" applyBorder="1" applyAlignment="1">
      <alignment horizontal="center" vertical="center" wrapText="1"/>
    </xf>
    <xf numFmtId="0" fontId="10" fillId="25" borderId="35" xfId="0" applyFont="1" applyFill="1" applyBorder="1" applyAlignment="1">
      <alignment horizontal="center" vertical="center" wrapText="1"/>
    </xf>
    <xf numFmtId="0" fontId="10" fillId="25" borderId="42"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4" fontId="49" fillId="11" borderId="1" xfId="0" applyNumberFormat="1" applyFont="1" applyFill="1" applyBorder="1" applyAlignment="1">
      <alignment horizontal="center" vertical="center" wrapText="1"/>
    </xf>
    <xf numFmtId="4" fontId="49" fillId="11" borderId="6" xfId="0" applyNumberFormat="1" applyFont="1" applyFill="1" applyBorder="1" applyAlignment="1">
      <alignment horizontal="center" vertical="center" wrapText="1"/>
    </xf>
    <xf numFmtId="4" fontId="49" fillId="11" borderId="5" xfId="0"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1" fontId="10" fillId="4" borderId="1" xfId="0" applyNumberFormat="1" applyFont="1" applyFill="1" applyBorder="1" applyAlignment="1">
      <alignment horizontal="center" vertical="center" wrapText="1"/>
    </xf>
    <xf numFmtId="1" fontId="10" fillId="4" borderId="6" xfId="0" applyNumberFormat="1" applyFont="1" applyFill="1" applyBorder="1" applyAlignment="1">
      <alignment horizontal="center" vertical="center" wrapText="1"/>
    </xf>
    <xf numFmtId="1" fontId="10" fillId="4" borderId="5" xfId="0" applyNumberFormat="1" applyFont="1" applyFill="1" applyBorder="1" applyAlignment="1">
      <alignment horizontal="center" vertical="center" wrapText="1"/>
    </xf>
    <xf numFmtId="9" fontId="49" fillId="11" borderId="6" xfId="8" applyFont="1" applyFill="1" applyBorder="1" applyAlignment="1">
      <alignment horizontal="center" vertical="center" wrapText="1"/>
    </xf>
    <xf numFmtId="171" fontId="49" fillId="11" borderId="1" xfId="8" applyNumberFormat="1" applyFont="1" applyFill="1" applyBorder="1" applyAlignment="1">
      <alignment horizontal="center" vertical="center" wrapText="1"/>
    </xf>
    <xf numFmtId="171" fontId="49" fillId="11" borderId="6" xfId="8" applyNumberFormat="1" applyFont="1" applyFill="1" applyBorder="1" applyAlignment="1">
      <alignment horizontal="center" vertical="center" wrapText="1"/>
    </xf>
    <xf numFmtId="171" fontId="49" fillId="11" borderId="5" xfId="8" applyNumberFormat="1" applyFont="1" applyFill="1" applyBorder="1" applyAlignment="1">
      <alignment horizontal="center" vertical="center" wrapText="1"/>
    </xf>
    <xf numFmtId="3" fontId="9" fillId="0" borderId="5" xfId="0" applyNumberFormat="1" applyFont="1" applyBorder="1" applyAlignment="1">
      <alignment horizontal="center" vertical="center" wrapText="1"/>
    </xf>
    <xf numFmtId="0" fontId="13" fillId="10" borderId="35" xfId="0" applyFont="1" applyFill="1" applyBorder="1" applyAlignment="1">
      <alignment horizontal="center" vertical="center" wrapText="1"/>
    </xf>
    <xf numFmtId="0" fontId="13" fillId="10" borderId="42" xfId="0" applyFont="1" applyFill="1" applyBorder="1" applyAlignment="1">
      <alignment horizontal="center" vertical="center" wrapText="1"/>
    </xf>
    <xf numFmtId="0" fontId="9" fillId="0" borderId="1"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171" fontId="10" fillId="0" borderId="1" xfId="8" applyNumberFormat="1" applyFont="1" applyBorder="1" applyAlignment="1">
      <alignment horizontal="center" vertical="center" wrapText="1"/>
    </xf>
    <xf numFmtId="171" fontId="10" fillId="0" borderId="6" xfId="8" applyNumberFormat="1" applyFont="1" applyBorder="1" applyAlignment="1">
      <alignment horizontal="center" vertical="center" wrapText="1"/>
    </xf>
    <xf numFmtId="0" fontId="28" fillId="0" borderId="1" xfId="0" applyFont="1" applyBorder="1" applyAlignment="1">
      <alignment horizontal="center" vertical="center" textRotation="90" wrapText="1"/>
    </xf>
    <xf numFmtId="0" fontId="28" fillId="0" borderId="6" xfId="0" applyFont="1" applyBorder="1" applyAlignment="1">
      <alignment horizontal="center" vertical="center" textRotation="90" wrapText="1"/>
    </xf>
    <xf numFmtId="0" fontId="9" fillId="0" borderId="2" xfId="0" applyFont="1" applyBorder="1" applyAlignment="1">
      <alignment horizontal="left" vertical="center" wrapText="1"/>
    </xf>
    <xf numFmtId="171" fontId="28" fillId="0" borderId="2" xfId="0" applyNumberFormat="1" applyFont="1" applyBorder="1" applyAlignment="1">
      <alignment horizontal="center" vertical="center" wrapText="1"/>
    </xf>
    <xf numFmtId="0" fontId="9" fillId="0" borderId="2" xfId="0" applyFont="1" applyBorder="1" applyAlignment="1">
      <alignment horizontal="center" vertical="center" textRotation="90" wrapText="1"/>
    </xf>
    <xf numFmtId="9" fontId="28" fillId="0" borderId="6" xfId="0" applyNumberFormat="1" applyFont="1" applyBorder="1" applyAlignment="1">
      <alignment horizontal="center" vertical="center" wrapText="1"/>
    </xf>
    <xf numFmtId="9" fontId="28" fillId="0" borderId="5"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28" fillId="0" borderId="2" xfId="0" applyFont="1" applyBorder="1" applyAlignment="1">
      <alignment horizontal="center" vertical="center" textRotation="90" wrapText="1"/>
    </xf>
    <xf numFmtId="0" fontId="57" fillId="26" borderId="11" xfId="0" applyFont="1" applyFill="1" applyBorder="1" applyAlignment="1">
      <alignment horizontal="center" vertical="center" wrapText="1"/>
    </xf>
    <xf numFmtId="0" fontId="57" fillId="26" borderId="22" xfId="0" applyFont="1" applyFill="1" applyBorder="1" applyAlignment="1">
      <alignment horizontal="center" vertical="center" wrapText="1"/>
    </xf>
    <xf numFmtId="0" fontId="57" fillId="26" borderId="12" xfId="0" applyFont="1" applyFill="1" applyBorder="1" applyAlignment="1">
      <alignment horizontal="center" vertical="center" wrapText="1"/>
    </xf>
    <xf numFmtId="0" fontId="27" fillId="0" borderId="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3" fontId="27" fillId="0" borderId="1" xfId="0" applyNumberFormat="1" applyFont="1" applyBorder="1" applyAlignment="1">
      <alignment horizontal="center" vertical="center" wrapText="1"/>
    </xf>
    <xf numFmtId="3" fontId="27" fillId="0" borderId="6" xfId="0" applyNumberFormat="1" applyFont="1" applyBorder="1" applyAlignment="1">
      <alignment horizontal="center" vertical="center" wrapText="1"/>
    </xf>
    <xf numFmtId="3" fontId="27" fillId="0" borderId="5" xfId="0" applyNumberFormat="1" applyFont="1" applyBorder="1" applyAlignment="1">
      <alignment horizontal="center" vertical="center" wrapText="1"/>
    </xf>
    <xf numFmtId="166" fontId="10" fillId="4" borderId="2" xfId="4"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0" fontId="14" fillId="0" borderId="7" xfId="0" applyFont="1" applyBorder="1" applyAlignment="1">
      <alignment horizontal="center" vertical="center" wrapText="1"/>
    </xf>
    <xf numFmtId="168" fontId="24" fillId="0" borderId="2" xfId="6" applyNumberFormat="1" applyFont="1" applyBorder="1" applyAlignment="1">
      <alignment horizontal="center" vertical="center" wrapText="1"/>
    </xf>
    <xf numFmtId="0" fontId="14" fillId="0" borderId="13" xfId="0" applyFont="1" applyBorder="1" applyAlignment="1">
      <alignment vertical="center" wrapText="1"/>
    </xf>
    <xf numFmtId="0" fontId="14" fillId="0" borderId="10" xfId="0" applyFont="1" applyBorder="1" applyAlignment="1">
      <alignment vertical="center" wrapText="1"/>
    </xf>
    <xf numFmtId="0" fontId="14" fillId="0" borderId="2" xfId="0" applyFont="1" applyBorder="1" applyAlignment="1">
      <alignment horizontal="left" vertical="center" wrapText="1"/>
    </xf>
    <xf numFmtId="0" fontId="52" fillId="0" borderId="1" xfId="9" applyBorder="1" applyAlignment="1">
      <alignment horizontal="left" vertical="center" wrapText="1"/>
    </xf>
    <xf numFmtId="0" fontId="52" fillId="0" borderId="5" xfId="9" applyBorder="1" applyAlignment="1">
      <alignment horizontal="left" vertical="center" wrapText="1"/>
    </xf>
    <xf numFmtId="166" fontId="9" fillId="4" borderId="2" xfId="4" applyNumberFormat="1" applyFont="1" applyFill="1" applyBorder="1" applyAlignment="1">
      <alignment horizontal="center" vertical="center" wrapText="1"/>
    </xf>
    <xf numFmtId="0" fontId="9" fillId="0" borderId="5" xfId="0" applyFont="1" applyBorder="1" applyAlignment="1">
      <alignment horizontal="center" vertical="center" textRotation="90" wrapText="1"/>
    </xf>
    <xf numFmtId="0" fontId="10" fillId="0" borderId="2" xfId="0" applyFont="1" applyBorder="1" applyAlignment="1">
      <alignment horizontal="center" vertical="center" wrapText="1"/>
    </xf>
    <xf numFmtId="166" fontId="10" fillId="4" borderId="1" xfId="4" applyNumberFormat="1" applyFont="1" applyFill="1" applyBorder="1" applyAlignment="1">
      <alignment horizontal="center" vertical="center" wrapText="1"/>
    </xf>
    <xf numFmtId="166" fontId="10" fillId="4" borderId="6" xfId="4" applyNumberFormat="1" applyFont="1" applyFill="1" applyBorder="1" applyAlignment="1">
      <alignment horizontal="center" vertical="center" wrapText="1"/>
    </xf>
    <xf numFmtId="0" fontId="28" fillId="0" borderId="5" xfId="0" applyFont="1" applyBorder="1" applyAlignment="1">
      <alignment horizontal="center" vertical="center" textRotation="90"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59" fillId="7" borderId="7" xfId="0" applyFont="1" applyFill="1" applyBorder="1" applyAlignment="1">
      <alignment horizontal="center" vertical="center" wrapText="1"/>
    </xf>
    <xf numFmtId="0" fontId="59" fillId="7" borderId="44" xfId="0" applyFont="1" applyFill="1" applyBorder="1" applyAlignment="1">
      <alignment horizontal="center" vertical="center" wrapText="1"/>
    </xf>
    <xf numFmtId="0" fontId="59" fillId="7" borderId="16" xfId="0" applyFont="1" applyFill="1" applyBorder="1" applyAlignment="1">
      <alignment horizontal="center" vertical="center" wrapText="1"/>
    </xf>
    <xf numFmtId="2" fontId="49" fillId="11" borderId="1" xfId="0" applyNumberFormat="1" applyFont="1" applyFill="1" applyBorder="1" applyAlignment="1">
      <alignment horizontal="center" vertical="center" wrapText="1"/>
    </xf>
    <xf numFmtId="2" fontId="49" fillId="11" borderId="5" xfId="0" applyNumberFormat="1" applyFont="1" applyFill="1" applyBorder="1" applyAlignment="1">
      <alignment horizontal="center" vertical="center" wrapText="1"/>
    </xf>
    <xf numFmtId="165" fontId="9" fillId="0" borderId="2" xfId="0" applyNumberFormat="1" applyFont="1" applyBorder="1" applyAlignment="1">
      <alignment horizontal="center" vertical="center" textRotation="90" wrapText="1"/>
    </xf>
    <xf numFmtId="165" fontId="9" fillId="0" borderId="2" xfId="0" applyNumberFormat="1" applyFont="1" applyBorder="1" applyAlignment="1">
      <alignment horizontal="center" vertical="center" wrapText="1"/>
    </xf>
    <xf numFmtId="165" fontId="28" fillId="0" borderId="13" xfId="0" applyNumberFormat="1" applyFont="1" applyBorder="1" applyAlignment="1">
      <alignment horizontal="center" vertical="center" wrapText="1"/>
    </xf>
    <xf numFmtId="165" fontId="28" fillId="0" borderId="10" xfId="0" applyNumberFormat="1" applyFont="1" applyBorder="1" applyAlignment="1">
      <alignment horizontal="center" vertical="center" wrapText="1"/>
    </xf>
    <xf numFmtId="165" fontId="28" fillId="0" borderId="7" xfId="0" applyNumberFormat="1" applyFont="1" applyBorder="1" applyAlignment="1">
      <alignment horizontal="center" vertical="center" wrapText="1"/>
    </xf>
    <xf numFmtId="165" fontId="9" fillId="0" borderId="13"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3" fontId="28" fillId="0" borderId="6"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9" fillId="0" borderId="1" xfId="4" applyNumberFormat="1" applyFont="1" applyFill="1" applyBorder="1" applyAlignment="1">
      <alignment horizontal="center" vertical="center" wrapText="1"/>
    </xf>
    <xf numFmtId="3" fontId="9" fillId="0" borderId="5" xfId="4" applyNumberFormat="1" applyFont="1" applyFill="1" applyBorder="1" applyAlignment="1">
      <alignment horizontal="center" vertical="center" wrapText="1"/>
    </xf>
    <xf numFmtId="9" fontId="25" fillId="0" borderId="2" xfId="8" applyFont="1" applyBorder="1" applyAlignment="1">
      <alignment horizontal="center" vertical="center" wrapText="1"/>
    </xf>
    <xf numFmtId="9" fontId="14" fillId="0" borderId="2" xfId="8" applyFont="1" applyBorder="1" applyAlignment="1">
      <alignment horizontal="center" vertical="center" wrapText="1"/>
    </xf>
    <xf numFmtId="3" fontId="9" fillId="0" borderId="6" xfId="4" applyNumberFormat="1" applyFont="1" applyFill="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6" xfId="0" applyNumberFormat="1" applyFont="1" applyBorder="1" applyAlignment="1">
      <alignment horizontal="center" vertical="center" wrapText="1"/>
    </xf>
    <xf numFmtId="4" fontId="28" fillId="0" borderId="5"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1" fontId="9" fillId="4" borderId="1" xfId="5" applyNumberFormat="1" applyFont="1" applyFill="1" applyBorder="1" applyAlignment="1">
      <alignment horizontal="center" vertical="center" wrapText="1"/>
    </xf>
    <xf numFmtId="1" fontId="9" fillId="4" borderId="6" xfId="5" applyNumberFormat="1" applyFont="1" applyFill="1" applyBorder="1" applyAlignment="1">
      <alignment horizontal="center" vertical="center" wrapText="1"/>
    </xf>
    <xf numFmtId="1" fontId="9" fillId="4" borderId="5" xfId="5" applyNumberFormat="1" applyFont="1" applyFill="1" applyBorder="1" applyAlignment="1">
      <alignment horizontal="center" vertical="center" wrapText="1"/>
    </xf>
    <xf numFmtId="1" fontId="10" fillId="4" borderId="1" xfId="5" applyNumberFormat="1" applyFont="1" applyFill="1" applyBorder="1" applyAlignment="1">
      <alignment horizontal="center" vertical="center" wrapText="1"/>
    </xf>
    <xf numFmtId="1" fontId="10" fillId="4" borderId="6" xfId="5" applyNumberFormat="1" applyFont="1" applyFill="1" applyBorder="1" applyAlignment="1">
      <alignment horizontal="center" vertical="center" wrapText="1"/>
    </xf>
    <xf numFmtId="1" fontId="10" fillId="4" borderId="5" xfId="5" applyNumberFormat="1" applyFont="1" applyFill="1" applyBorder="1" applyAlignment="1">
      <alignment horizontal="center" vertical="center" wrapText="1"/>
    </xf>
    <xf numFmtId="1" fontId="14" fillId="0" borderId="27" xfId="0" applyNumberFormat="1" applyFont="1" applyBorder="1" applyAlignment="1">
      <alignment horizontal="center" vertical="center" wrapText="1"/>
    </xf>
    <xf numFmtId="1" fontId="14" fillId="0" borderId="0" xfId="0" applyNumberFormat="1" applyFont="1" applyAlignment="1">
      <alignment horizontal="center" vertical="center" wrapText="1"/>
    </xf>
    <xf numFmtId="9" fontId="9" fillId="0" borderId="2" xfId="0" applyNumberFormat="1" applyFont="1" applyBorder="1" applyAlignment="1">
      <alignment horizontal="center" vertical="center" wrapText="1"/>
    </xf>
    <xf numFmtId="0" fontId="28" fillId="0" borderId="13" xfId="0" applyFont="1" applyBorder="1" applyAlignment="1">
      <alignment horizontal="center" vertical="center" wrapText="1"/>
    </xf>
    <xf numFmtId="0" fontId="28" fillId="0" borderId="10" xfId="0" applyFont="1" applyBorder="1" applyAlignment="1">
      <alignment horizontal="center"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171" fontId="28" fillId="0" borderId="1" xfId="0" applyNumberFormat="1" applyFont="1" applyBorder="1" applyAlignment="1">
      <alignment horizontal="center" vertical="center" wrapText="1"/>
    </xf>
    <xf numFmtId="171" fontId="28" fillId="0" borderId="6" xfId="0" applyNumberFormat="1" applyFont="1" applyBorder="1" applyAlignment="1">
      <alignment horizontal="center" vertical="center" wrapText="1"/>
    </xf>
    <xf numFmtId="9" fontId="28" fillId="0" borderId="1" xfId="8" applyFont="1" applyBorder="1" applyAlignment="1">
      <alignment horizontal="center" vertical="center" wrapText="1"/>
    </xf>
    <xf numFmtId="9" fontId="28" fillId="0" borderId="6" xfId="8" applyFont="1" applyBorder="1" applyAlignment="1">
      <alignment horizontal="center" vertical="center" wrapText="1"/>
    </xf>
    <xf numFmtId="9" fontId="28" fillId="0" borderId="5" xfId="8" applyFont="1" applyBorder="1" applyAlignment="1">
      <alignment horizontal="center" vertical="center" wrapText="1"/>
    </xf>
    <xf numFmtId="2" fontId="49" fillId="11" borderId="2" xfId="8" applyNumberFormat="1" applyFont="1" applyFill="1" applyBorder="1" applyAlignment="1">
      <alignment horizontal="center" vertical="center" wrapText="1"/>
    </xf>
    <xf numFmtId="166" fontId="10" fillId="0" borderId="1" xfId="4" applyNumberFormat="1" applyFont="1" applyBorder="1" applyAlignment="1">
      <alignment horizontal="center" vertical="center" wrapText="1"/>
    </xf>
    <xf numFmtId="166" fontId="10" fillId="0" borderId="6" xfId="4" applyNumberFormat="1" applyFont="1" applyBorder="1" applyAlignment="1">
      <alignment horizontal="center" vertical="center" wrapText="1"/>
    </xf>
    <xf numFmtId="171" fontId="49" fillId="11" borderId="2" xfId="8" applyNumberFormat="1" applyFont="1" applyFill="1" applyBorder="1" applyAlignment="1">
      <alignment horizontal="center" vertical="center" wrapText="1"/>
    </xf>
    <xf numFmtId="10" fontId="49" fillId="11" borderId="2" xfId="8" applyNumberFormat="1" applyFont="1" applyFill="1" applyBorder="1" applyAlignment="1">
      <alignment horizontal="center" vertical="center" wrapText="1"/>
    </xf>
    <xf numFmtId="1" fontId="27" fillId="4" borderId="1" xfId="0" applyNumberFormat="1" applyFont="1" applyFill="1" applyBorder="1" applyAlignment="1">
      <alignment horizontal="center" vertical="center" wrapText="1"/>
    </xf>
    <xf numFmtId="1" fontId="27" fillId="4" borderId="6" xfId="0" applyNumberFormat="1" applyFont="1" applyFill="1" applyBorder="1" applyAlignment="1">
      <alignment horizontal="center" vertical="center" wrapText="1"/>
    </xf>
    <xf numFmtId="1" fontId="27" fillId="4" borderId="5" xfId="0" applyNumberFormat="1" applyFont="1" applyFill="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28" fillId="0" borderId="7" xfId="0" applyFont="1" applyBorder="1" applyAlignment="1">
      <alignment horizontal="center" vertical="center" wrapText="1"/>
    </xf>
    <xf numFmtId="0" fontId="28" fillId="7" borderId="13"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57" fillId="26" borderId="7" xfId="0" applyFont="1" applyFill="1" applyBorder="1" applyAlignment="1">
      <alignment horizontal="center" vertical="center" wrapText="1"/>
    </xf>
    <xf numFmtId="0" fontId="57" fillId="26" borderId="44" xfId="0" applyFont="1" applyFill="1" applyBorder="1" applyAlignment="1">
      <alignment horizontal="center" vertical="center" wrapText="1"/>
    </xf>
    <xf numFmtId="0" fontId="57" fillId="26" borderId="16" xfId="0" applyFont="1" applyFill="1" applyBorder="1" applyAlignment="1">
      <alignment horizontal="center" vertical="center" wrapText="1"/>
    </xf>
    <xf numFmtId="0" fontId="58" fillId="27" borderId="13" xfId="0" applyFont="1" applyFill="1" applyBorder="1" applyAlignment="1">
      <alignment horizontal="center" vertical="center" wrapText="1"/>
    </xf>
    <xf numFmtId="0" fontId="58" fillId="27" borderId="27" xfId="0" applyFont="1" applyFill="1" applyBorder="1" applyAlignment="1">
      <alignment horizontal="center" vertical="center" wrapText="1"/>
    </xf>
    <xf numFmtId="0" fontId="58" fillId="27" borderId="14" xfId="0" applyFont="1" applyFill="1" applyBorder="1" applyAlignment="1">
      <alignment horizontal="center" vertical="center" wrapText="1"/>
    </xf>
    <xf numFmtId="9" fontId="27" fillId="0" borderId="1" xfId="0" applyNumberFormat="1" applyFont="1" applyBorder="1" applyAlignment="1">
      <alignment horizontal="center" vertical="center" wrapText="1"/>
    </xf>
    <xf numFmtId="0" fontId="23" fillId="6" borderId="32"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3" fillId="6" borderId="34"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13" fillId="6" borderId="38" xfId="0" applyFont="1" applyFill="1" applyBorder="1" applyAlignment="1">
      <alignment horizontal="left" vertical="center" wrapText="1"/>
    </xf>
    <xf numFmtId="0" fontId="13" fillId="0" borderId="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2" xfId="0" applyFont="1" applyBorder="1" applyAlignment="1">
      <alignment horizontal="center" vertical="center" wrapText="1"/>
    </xf>
    <xf numFmtId="0" fontId="26" fillId="0" borderId="22" xfId="0" applyFont="1" applyBorder="1" applyAlignment="1">
      <alignment horizontal="center" vertical="center" wrapText="1"/>
    </xf>
    <xf numFmtId="0" fontId="23" fillId="0" borderId="22" xfId="0" applyFont="1" applyBorder="1" applyAlignment="1">
      <alignment horizontal="left" vertical="center" wrapText="1"/>
    </xf>
    <xf numFmtId="0" fontId="14" fillId="0" borderId="22" xfId="0" applyFont="1" applyBorder="1" applyAlignment="1">
      <alignment horizontal="center" vertical="center" wrapText="1"/>
    </xf>
    <xf numFmtId="0" fontId="0" fillId="0" borderId="22" xfId="0" applyBorder="1" applyAlignment="1">
      <alignment horizontal="center" vertical="center" wrapText="1"/>
    </xf>
    <xf numFmtId="14" fontId="25" fillId="0" borderId="22" xfId="0" applyNumberFormat="1" applyFont="1" applyBorder="1" applyAlignment="1">
      <alignment horizontal="center" vertical="center" wrapText="1"/>
    </xf>
    <xf numFmtId="0" fontId="25"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23" fillId="0" borderId="2" xfId="0" applyFont="1" applyBorder="1" applyAlignment="1">
      <alignment horizontal="left" vertical="center" wrapText="1"/>
    </xf>
    <xf numFmtId="0" fontId="29" fillId="0" borderId="31" xfId="0" applyFont="1" applyBorder="1" applyAlignment="1">
      <alignment horizontal="center" vertical="center" wrapText="1"/>
    </xf>
    <xf numFmtId="0" fontId="29"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9" xfId="0" applyFont="1" applyBorder="1" applyAlignment="1">
      <alignment horizontal="left" vertical="center" wrapText="1"/>
    </xf>
    <xf numFmtId="0" fontId="43" fillId="0" borderId="9" xfId="0" applyFont="1" applyBorder="1" applyAlignment="1">
      <alignment horizontal="center" vertical="center" wrapText="1"/>
    </xf>
    <xf numFmtId="0" fontId="41" fillId="0" borderId="9" xfId="0" applyFont="1" applyBorder="1" applyAlignment="1">
      <alignment horizontal="center" vertical="center" wrapText="1"/>
    </xf>
    <xf numFmtId="14" fontId="38" fillId="0" borderId="9" xfId="0" applyNumberFormat="1" applyFont="1" applyBorder="1" applyAlignment="1">
      <alignment horizontal="center" vertical="center" wrapText="1"/>
    </xf>
    <xf numFmtId="0" fontId="38" fillId="0" borderId="9" xfId="0" applyFont="1" applyBorder="1" applyAlignment="1">
      <alignment horizontal="center" vertical="center" wrapText="1"/>
    </xf>
    <xf numFmtId="0" fontId="42" fillId="0" borderId="40"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36"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 xfId="0" applyFont="1" applyBorder="1" applyAlignment="1">
      <alignment horizontal="center" vertical="center" wrapText="1"/>
    </xf>
    <xf numFmtId="0" fontId="18" fillId="10" borderId="35" xfId="0" applyFont="1" applyFill="1" applyBorder="1" applyAlignment="1">
      <alignment horizontal="center" vertical="center" wrapText="1"/>
    </xf>
    <xf numFmtId="0" fontId="18" fillId="10" borderId="36"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3" fillId="6" borderId="33" xfId="0" applyFont="1" applyFill="1" applyBorder="1" applyAlignment="1">
      <alignment horizontal="left" vertical="center" wrapText="1"/>
    </xf>
    <xf numFmtId="0" fontId="14" fillId="6" borderId="33"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16" fillId="6" borderId="39"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26" fillId="6" borderId="39"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39" xfId="0" applyFont="1" applyFill="1" applyBorder="1" applyAlignment="1">
      <alignment horizontal="left" vertical="center" wrapText="1"/>
    </xf>
    <xf numFmtId="0" fontId="25" fillId="6" borderId="39" xfId="0" applyFont="1" applyFill="1" applyBorder="1" applyAlignment="1">
      <alignment horizontal="center" vertical="center" wrapText="1"/>
    </xf>
    <xf numFmtId="14" fontId="25" fillId="6" borderId="39" xfId="0" applyNumberFormat="1"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25" fillId="6" borderId="32"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9" fillId="0" borderId="7" xfId="0" applyFont="1" applyBorder="1" applyAlignment="1">
      <alignment horizontal="left" vertical="center" wrapText="1"/>
    </xf>
    <xf numFmtId="0" fontId="9" fillId="4" borderId="1" xfId="0" applyFont="1" applyFill="1" applyBorder="1" applyAlignment="1">
      <alignment horizontal="left" vertical="center" wrapText="1"/>
    </xf>
    <xf numFmtId="0" fontId="9" fillId="4" borderId="5" xfId="0" applyFont="1" applyFill="1" applyBorder="1" applyAlignment="1">
      <alignment horizontal="left" vertical="center" wrapText="1"/>
    </xf>
    <xf numFmtId="0" fontId="28" fillId="0" borderId="1" xfId="4" applyNumberFormat="1" applyFont="1" applyBorder="1" applyAlignment="1">
      <alignment horizontal="center" vertical="center" wrapText="1"/>
    </xf>
    <xf numFmtId="0" fontId="28" fillId="0" borderId="6" xfId="4" applyNumberFormat="1" applyFont="1" applyBorder="1" applyAlignment="1">
      <alignment horizontal="center" vertical="center" wrapText="1"/>
    </xf>
    <xf numFmtId="0" fontId="28" fillId="0" borderId="5" xfId="4" applyNumberFormat="1" applyFont="1" applyBorder="1" applyAlignment="1">
      <alignment horizontal="center" vertical="center" wrapText="1"/>
    </xf>
    <xf numFmtId="0" fontId="20" fillId="23" borderId="35" xfId="0" applyFont="1" applyFill="1" applyBorder="1" applyAlignment="1">
      <alignment horizontal="center" vertical="center" wrapText="1"/>
    </xf>
    <xf numFmtId="0" fontId="20" fillId="23" borderId="42" xfId="0" applyFont="1" applyFill="1" applyBorder="1" applyAlignment="1">
      <alignment horizontal="center" vertical="center" wrapText="1"/>
    </xf>
    <xf numFmtId="0" fontId="52" fillId="0" borderId="1" xfId="10" applyBorder="1" applyAlignment="1">
      <alignment horizontal="left" vertical="center" wrapText="1"/>
    </xf>
    <xf numFmtId="0" fontId="52" fillId="0" borderId="6" xfId="10" applyBorder="1" applyAlignment="1">
      <alignment horizontal="left" vertical="center" wrapText="1"/>
    </xf>
    <xf numFmtId="0" fontId="52" fillId="0" borderId="5" xfId="10" applyBorder="1" applyAlignment="1">
      <alignment horizontal="left" vertical="center" wrapText="1"/>
    </xf>
    <xf numFmtId="0" fontId="20" fillId="11" borderId="35" xfId="0" applyFont="1" applyFill="1" applyBorder="1" applyAlignment="1">
      <alignment horizontal="center" vertical="center" wrapText="1"/>
    </xf>
    <xf numFmtId="0" fontId="20" fillId="11" borderId="42" xfId="0" applyFont="1" applyFill="1" applyBorder="1" applyAlignment="1">
      <alignment horizontal="center" vertical="center" wrapText="1"/>
    </xf>
    <xf numFmtId="0" fontId="47" fillId="11" borderId="35" xfId="0" applyFont="1" applyFill="1" applyBorder="1" applyAlignment="1">
      <alignment horizontal="center" vertical="center" wrapText="1"/>
    </xf>
    <xf numFmtId="0" fontId="47" fillId="11" borderId="43" xfId="0" applyFont="1" applyFill="1" applyBorder="1" applyAlignment="1">
      <alignment horizontal="center" vertical="center" wrapText="1"/>
    </xf>
    <xf numFmtId="0" fontId="20" fillId="13" borderId="35" xfId="0" applyFont="1" applyFill="1" applyBorder="1" applyAlignment="1">
      <alignment horizontal="center" vertical="center" wrapText="1"/>
    </xf>
    <xf numFmtId="0" fontId="20" fillId="13" borderId="43" xfId="0" applyFont="1" applyFill="1" applyBorder="1" applyAlignment="1">
      <alignment horizontal="center" vertical="center" wrapText="1"/>
    </xf>
    <xf numFmtId="0" fontId="20" fillId="24" borderId="35" xfId="0" applyFont="1" applyFill="1" applyBorder="1" applyAlignment="1">
      <alignment horizontal="center" vertical="center" wrapText="1"/>
    </xf>
    <xf numFmtId="0" fontId="20" fillId="24" borderId="43" xfId="0" applyFont="1" applyFill="1" applyBorder="1" applyAlignment="1">
      <alignment horizontal="center" vertical="center" wrapText="1"/>
    </xf>
    <xf numFmtId="171" fontId="49" fillId="7" borderId="1" xfId="8" applyNumberFormat="1" applyFont="1" applyFill="1" applyBorder="1" applyAlignment="1">
      <alignment horizontal="center" vertical="center" wrapText="1"/>
    </xf>
    <xf numFmtId="171" fontId="49" fillId="7" borderId="6" xfId="8" applyNumberFormat="1" applyFont="1" applyFill="1" applyBorder="1" applyAlignment="1">
      <alignment horizontal="center" vertical="center" wrapText="1"/>
    </xf>
    <xf numFmtId="171" fontId="49" fillId="7" borderId="5" xfId="8"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63" fillId="0" borderId="32" xfId="0" applyFont="1" applyBorder="1" applyAlignment="1">
      <alignment horizontal="left" vertical="center" wrapText="1"/>
    </xf>
    <xf numFmtId="0" fontId="63" fillId="0" borderId="33" xfId="0" applyFont="1" applyBorder="1" applyAlignment="1">
      <alignment horizontal="left" vertical="center" wrapText="1"/>
    </xf>
    <xf numFmtId="0" fontId="63" fillId="0" borderId="34" xfId="0" applyFont="1" applyBorder="1" applyAlignment="1">
      <alignment horizontal="left" vertical="center" wrapText="1"/>
    </xf>
    <xf numFmtId="0" fontId="63" fillId="0" borderId="45"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63" fillId="0" borderId="48" xfId="0" applyFont="1" applyBorder="1" applyAlignment="1">
      <alignment horizontal="left" vertical="center" wrapText="1"/>
    </xf>
    <xf numFmtId="44" fontId="63" fillId="0" borderId="35" xfId="0" applyNumberFormat="1" applyFont="1" applyBorder="1" applyAlignment="1">
      <alignment horizontal="center" vertical="center" wrapText="1"/>
    </xf>
    <xf numFmtId="44" fontId="63" fillId="0" borderId="36" xfId="0" applyNumberFormat="1" applyFont="1" applyBorder="1" applyAlignment="1">
      <alignment horizontal="center" vertical="center" wrapText="1"/>
    </xf>
    <xf numFmtId="0" fontId="63" fillId="0" borderId="45" xfId="0" applyFont="1" applyBorder="1" applyAlignment="1">
      <alignment horizontal="center" vertical="center" wrapText="1"/>
    </xf>
    <xf numFmtId="0" fontId="63" fillId="0" borderId="46"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50" xfId="0" applyFont="1" applyBorder="1" applyAlignment="1">
      <alignment horizontal="center" vertical="center" wrapText="1"/>
    </xf>
    <xf numFmtId="171" fontId="67" fillId="0" borderId="45" xfId="8" applyNumberFormat="1" applyFont="1" applyBorder="1" applyAlignment="1">
      <alignment horizontal="center" vertical="center" wrapText="1"/>
    </xf>
    <xf numFmtId="171" fontId="67" fillId="0" borderId="49" xfId="8" applyNumberFormat="1" applyFont="1" applyBorder="1" applyAlignment="1">
      <alignment horizontal="center" vertical="center" wrapText="1"/>
    </xf>
    <xf numFmtId="171" fontId="67" fillId="0" borderId="47" xfId="8" applyNumberFormat="1" applyFont="1" applyBorder="1" applyAlignment="1">
      <alignment horizontal="center" vertical="center" wrapText="1"/>
    </xf>
    <xf numFmtId="171" fontId="67" fillId="0" borderId="50" xfId="8" applyNumberFormat="1" applyFont="1" applyBorder="1" applyAlignment="1">
      <alignment horizontal="center" vertical="center" wrapText="1"/>
    </xf>
    <xf numFmtId="0" fontId="19" fillId="0" borderId="25" xfId="7" applyFont="1" applyBorder="1" applyAlignment="1">
      <alignment horizontal="center"/>
    </xf>
    <xf numFmtId="0" fontId="17" fillId="8" borderId="17" xfId="7" applyFont="1" applyFill="1" applyBorder="1" applyAlignment="1">
      <alignment horizontal="center" vertical="center"/>
    </xf>
    <xf numFmtId="0" fontId="17" fillId="8" borderId="18" xfId="7" applyFont="1" applyFill="1" applyBorder="1" applyAlignment="1">
      <alignment horizontal="center" vertical="center"/>
    </xf>
    <xf numFmtId="0" fontId="17" fillId="8" borderId="19" xfId="7" applyFont="1" applyFill="1" applyBorder="1" applyAlignment="1">
      <alignment horizontal="center" vertical="center"/>
    </xf>
    <xf numFmtId="0" fontId="18" fillId="8" borderId="2" xfId="7" applyFont="1" applyFill="1" applyBorder="1" applyAlignment="1">
      <alignment horizontal="center" vertical="center"/>
    </xf>
    <xf numFmtId="0" fontId="19" fillId="0" borderId="11" xfId="7" applyFont="1" applyBorder="1" applyAlignment="1">
      <alignment horizontal="center" vertical="center" wrapText="1"/>
    </xf>
    <xf numFmtId="0" fontId="19" fillId="0" borderId="22" xfId="7" applyFont="1" applyBorder="1" applyAlignment="1">
      <alignment horizontal="center" vertical="center" wrapText="1"/>
    </xf>
    <xf numFmtId="0" fontId="19" fillId="0" borderId="12" xfId="7" applyFont="1" applyBorder="1" applyAlignment="1">
      <alignment horizontal="center" vertical="center" wrapText="1"/>
    </xf>
    <xf numFmtId="0" fontId="19" fillId="0" borderId="11" xfId="7" applyFont="1" applyBorder="1" applyAlignment="1">
      <alignment horizontal="center"/>
    </xf>
    <xf numFmtId="0" fontId="19" fillId="0" borderId="22" xfId="7" applyFont="1" applyBorder="1" applyAlignment="1">
      <alignment horizontal="center"/>
    </xf>
    <xf numFmtId="0" fontId="19" fillId="0" borderId="12" xfId="7" applyFont="1" applyBorder="1" applyAlignment="1">
      <alignment horizontal="center"/>
    </xf>
    <xf numFmtId="0" fontId="19" fillId="0" borderId="2" xfId="7" applyFont="1" applyBorder="1" applyAlignment="1">
      <alignment horizontal="center" vertical="center"/>
    </xf>
    <xf numFmtId="0" fontId="19" fillId="0" borderId="0" xfId="7" applyFont="1" applyAlignment="1">
      <alignment horizontal="center"/>
    </xf>
    <xf numFmtId="0" fontId="18" fillId="8" borderId="18" xfId="7" applyFont="1" applyFill="1" applyBorder="1" applyAlignment="1">
      <alignment horizontal="center" vertical="center"/>
    </xf>
    <xf numFmtId="0" fontId="19" fillId="0" borderId="2" xfId="7" applyFont="1" applyBorder="1" applyAlignment="1">
      <alignment horizontal="center" vertical="center" wrapText="1"/>
    </xf>
    <xf numFmtId="49" fontId="4" fillId="0" borderId="2" xfId="2" applyBorder="1" applyAlignment="1" applyProtection="1">
      <alignment horizontal="left" vertical="center" wrapText="1"/>
    </xf>
    <xf numFmtId="0" fontId="3" fillId="2" borderId="2" xfId="1" applyBorder="1" applyProtection="1">
      <alignment horizontal="center" vertical="center"/>
    </xf>
    <xf numFmtId="44" fontId="16" fillId="33" borderId="0" xfId="6" applyFont="1" applyFill="1" applyAlignment="1">
      <alignment horizontal="left" wrapText="1"/>
    </xf>
    <xf numFmtId="44" fontId="0" fillId="0" borderId="0" xfId="0" applyNumberFormat="1"/>
    <xf numFmtId="171" fontId="66" fillId="0" borderId="1" xfId="8" applyNumberFormat="1" applyFont="1" applyBorder="1" applyAlignment="1">
      <alignment horizontal="center" vertical="center" wrapText="1"/>
    </xf>
    <xf numFmtId="171" fontId="66" fillId="0" borderId="6" xfId="8" applyNumberFormat="1" applyFont="1" applyBorder="1" applyAlignment="1">
      <alignment horizontal="center" vertical="center" wrapText="1"/>
    </xf>
    <xf numFmtId="171" fontId="66" fillId="0" borderId="5" xfId="8" applyNumberFormat="1" applyFont="1" applyBorder="1" applyAlignment="1">
      <alignment horizontal="center" vertical="center" wrapText="1"/>
    </xf>
  </cellXfs>
  <cellStyles count="11">
    <cellStyle name="BodyStyle" xfId="2"/>
    <cellStyle name="HeaderStyle" xfId="1"/>
    <cellStyle name="Hipervínculo" xfId="9" builtinId="8"/>
    <cellStyle name="Hyperlink" xfId="10"/>
    <cellStyle name="Millares" xfId="4" builtinId="3"/>
    <cellStyle name="Millares [0]" xfId="5" builtinId="6"/>
    <cellStyle name="Moneda" xfId="6" builtinId="4"/>
    <cellStyle name="Normal" xfId="0" builtinId="0"/>
    <cellStyle name="Normal 2" xfId="7"/>
    <cellStyle name="Numeric" xfId="3"/>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2</xdr:col>
      <xdr:colOff>476932</xdr:colOff>
      <xdr:row>6</xdr:row>
      <xdr:rowOff>481465</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alcart-my.sharepoint.com/:f:/g/personal/seguimientodemetasspds_cartagena_gov_co/EmJBC4Ip2RRNmr1JJNl9I5EBFhP2L22pAuwbi5l2YnNY8g?e=uao5gw" TargetMode="External"/><Relationship Id="rId21" Type="http://schemas.openxmlformats.org/officeDocument/2006/relationships/hyperlink" Target="https://alcart-my.sharepoint.com/:f:/g/personal/seguimientodemetasspds_cartagena_gov_co/EpuMekRiO5dAonoaem3YES8BkmBCwOvGCm6iOI6IGmHGIQ?e=rPQOda" TargetMode="External"/><Relationship Id="rId42" Type="http://schemas.openxmlformats.org/officeDocument/2006/relationships/hyperlink" Target="https://alcart-my.sharepoint.com/:f:/g/personal/seguimientodemetasspds_cartagena_gov_co/Emzs2aGwUvtPsb-dJ72PRbcBJtR5BDjB-UOMTvWDkxO_Uw?e=WZxIMG" TargetMode="External"/><Relationship Id="rId63" Type="http://schemas.openxmlformats.org/officeDocument/2006/relationships/hyperlink" Target="https://alcart-my.sharepoint.com/:f:/g/personal/seguimientodemetasspds_cartagena_gov_co/Ejmg7WV2QcVBoQ_-y4Cu0ssBUPuKtaUThMC0VjraMhsYCA?e=qhIhEg" TargetMode="External"/><Relationship Id="rId84" Type="http://schemas.openxmlformats.org/officeDocument/2006/relationships/hyperlink" Target="https://alcart-my.sharepoint.com/:f:/g/personal/seguimientodemetasspds_cartagena_gov_co/El62dA-k2f5NtYWLECw7OOIBk3C9u-LyT6yo235pukQLNQ?e=c3hJ33" TargetMode="External"/><Relationship Id="rId138" Type="http://schemas.openxmlformats.org/officeDocument/2006/relationships/hyperlink" Target="https://alcart-my.sharepoint.com/:f:/g/personal/seguimientodemetasspds_cartagena_gov_co/Eskh0fL7JkxLvNmVLI7XkF4BUkga8oKxoBpRl55tN1ZFTQ?e=b9Crq7" TargetMode="External"/><Relationship Id="rId159" Type="http://schemas.openxmlformats.org/officeDocument/2006/relationships/hyperlink" Target="https://alcart-my.sharepoint.com/:f:/g/personal/seguimientodemetasspds_cartagena_gov_co/EpVaWupXgMNDrYYTpKMHyZ0BQkBhe59b_ZpolZfTTHKr9Q?e=ZNIrpP" TargetMode="External"/><Relationship Id="rId170" Type="http://schemas.openxmlformats.org/officeDocument/2006/relationships/hyperlink" Target="https://alcart-my.sharepoint.com/:f:/g/personal/seguimientodemetasspds_cartagena_gov_co/EprImYwiDmlDvwZ5juqYH58BL_pQuOoNpg8rolTf23CMXg?e=Ou0pT1" TargetMode="External"/><Relationship Id="rId191" Type="http://schemas.openxmlformats.org/officeDocument/2006/relationships/hyperlink" Target="https://alcart-my.sharepoint.com/:f:/g/personal/seguimientodemetasspds_cartagena_gov_co/Ev11Ib2Bse5AorGXyCIsuc4B2-YFiuOXmktOYMYPLDJVfw?e=8mLNaN" TargetMode="External"/><Relationship Id="rId205" Type="http://schemas.openxmlformats.org/officeDocument/2006/relationships/hyperlink" Target="https://alcart-my.sharepoint.com/:f:/g/personal/seguimientodemetasspds_cartagena_gov_co/EjCdBaOwyEVJnuQsnPxWctYB5BPBHX2ReZ25hkeHseHNYQ?e=CZ4mGu" TargetMode="External"/><Relationship Id="rId226" Type="http://schemas.openxmlformats.org/officeDocument/2006/relationships/hyperlink" Target="https://alcart-my.sharepoint.com/:f:/g/personal/seguimientodemetasspds_cartagena_gov_co/EkGBY8j4o_tAlSRVpia4VXABsHW6av1Lr5qqSodwnBJuDg?e=05lUP3" TargetMode="External"/><Relationship Id="rId107" Type="http://schemas.openxmlformats.org/officeDocument/2006/relationships/hyperlink" Target="https://alcart-my.sharepoint.com/:f:/g/personal/seguimientodemetasspds_cartagena_gov_co/EpVHopp5yG9GmAeV5JECFdoB88oV84MU2B8n53Cw2riYow?e=DabZQg" TargetMode="External"/><Relationship Id="rId11" Type="http://schemas.openxmlformats.org/officeDocument/2006/relationships/hyperlink" Target="https://alcart-my.sharepoint.com/:f:/g/personal/seguimientodemetasspds_cartagena_gov_co/Eo5ncA8QrfFMsjzJAh1lEzoBtDHXIg2SJZX8cruYcjnvKg?e=fgPayu" TargetMode="External"/><Relationship Id="rId32" Type="http://schemas.openxmlformats.org/officeDocument/2006/relationships/hyperlink" Target="https://alcart-my.sharepoint.com/:f:/g/personal/seguimientodemetasspds_cartagena_gov_co/EuhEpnS8i9pGlpFZ2gwt0rsBDuM4QEN6Zpw5Dd4DWmoTSg?e=hZdmC3" TargetMode="External"/><Relationship Id="rId53" Type="http://schemas.openxmlformats.org/officeDocument/2006/relationships/hyperlink" Target="https://alcart-my.sharepoint.com/:f:/g/personal/seguimientodemetasspds_cartagena_gov_co/EoWhPQuQG4dBjgnx-ml6SJMBgVLkPepKyy8l0dqka-xGHg?e=Nfzpdx" TargetMode="External"/><Relationship Id="rId74" Type="http://schemas.openxmlformats.org/officeDocument/2006/relationships/hyperlink" Target="https://alcart-my.sharepoint.com/:f:/g/personal/seguimientodemetasspds_cartagena_gov_co/EtIvBQ22cg1MhR6tDZCvDuQB6KGW25pEeqLTI2D4WeC5Zg?e=AdjYbS" TargetMode="External"/><Relationship Id="rId128" Type="http://schemas.openxmlformats.org/officeDocument/2006/relationships/hyperlink" Target="https://alcart-my.sharepoint.com/:f:/g/personal/seguimientodemetasspds_cartagena_gov_co/EmlKgj080iBHpPq9jxxxCQcBQb3SygqPtE_YT01MtrBXsA?e=vXWuWK" TargetMode="External"/><Relationship Id="rId149" Type="http://schemas.openxmlformats.org/officeDocument/2006/relationships/hyperlink" Target="https://alcart-my.sharepoint.com/:f:/g/personal/seguimientodemetasspds_cartagena_gov_co/EnO3sbOsfudIviYNCUPGloYBs24WB_JRFRVRnHt9DU-3Mg?e=CQBXuP" TargetMode="External"/><Relationship Id="rId5" Type="http://schemas.openxmlformats.org/officeDocument/2006/relationships/hyperlink" Target="https://alcart-my.sharepoint.com/:f:/g/personal/seguimientodemetasspds_cartagena_gov_co/Egnw5HVd3t1ItzKM7omwUL8BYrVpsls7KCA0VNLk6CHVOw?e=0M9772" TargetMode="External"/><Relationship Id="rId95" Type="http://schemas.openxmlformats.org/officeDocument/2006/relationships/hyperlink" Target="https://alcart-my.sharepoint.com/:f:/g/personal/seguimientodemetasspds_cartagena_gov_co/EtUduPVJRcxMnKcEHJfrEB0BQazWc7hlUpat3SalZdONjA?e=a5jQRe" TargetMode="External"/><Relationship Id="rId160" Type="http://schemas.openxmlformats.org/officeDocument/2006/relationships/hyperlink" Target="https://alcart-my.sharepoint.com/:f:/g/personal/seguimientodemetasspds_cartagena_gov_co/Es1-T1iwVKpPodXTKrig9oQBrNKQAkmm6bwxHzPvcy99hw?e=NC2IaK" TargetMode="External"/><Relationship Id="rId181" Type="http://schemas.openxmlformats.org/officeDocument/2006/relationships/hyperlink" Target="https://alcart-my.sharepoint.com/:f:/g/personal/seguimientodemetasspds_cartagena_gov_co/EsOy9d2mlPtLlJmi31v39S8B1JEaaLz11M1L_78lbEFtdg?e=zWXIPg" TargetMode="External"/><Relationship Id="rId216" Type="http://schemas.openxmlformats.org/officeDocument/2006/relationships/hyperlink" Target="https://alcart-my.sharepoint.com/:f:/g/personal/seguimientodemetasspds_cartagena_gov_co/EgmUadlh6HFMt7fmvckAbbMBYcfAnzp15G_Zg7tC99NYGQ?e=9gGh15" TargetMode="External"/><Relationship Id="rId237" Type="http://schemas.openxmlformats.org/officeDocument/2006/relationships/hyperlink" Target="https://alcart-my.sharepoint.com/:f:/g/personal/seguimientodemetasspds_cartagena_gov_co/EvBl2ptTcIxBrGOTYsCx4pMBv-v0GHVf5nzgYPo-hOBCnA?e=WnQAJX" TargetMode="External"/><Relationship Id="rId22" Type="http://schemas.openxmlformats.org/officeDocument/2006/relationships/hyperlink" Target="https://alcart-my.sharepoint.com/:f:/g/personal/seguimientodemetasspds_cartagena_gov_co/EjGd9XJOQJVAnwOMI9VVlSEBCKjp-DiymDpgViSKMOOIsw?e=Abf7yE" TargetMode="External"/><Relationship Id="rId43" Type="http://schemas.openxmlformats.org/officeDocument/2006/relationships/hyperlink" Target="https://alcart-my.sharepoint.com/:f:/g/personal/seguimientodemetasspds_cartagena_gov_co/Elq6TiyZZC1Cjw0krVPVH9MBS7Sk0VCsODd0NZtc6yRRvA?e=lRlypV" TargetMode="External"/><Relationship Id="rId64" Type="http://schemas.openxmlformats.org/officeDocument/2006/relationships/hyperlink" Target="https://alcart-my.sharepoint.com/:f:/g/personal/seguimientodemetasspds_cartagena_gov_co/EnLoXIkOdZBErqD23L_e-bkByqDSLQd-xgIBVSwZOw2gzA?e=ZvvKag%7d" TargetMode="External"/><Relationship Id="rId118" Type="http://schemas.openxmlformats.org/officeDocument/2006/relationships/hyperlink" Target="https://alcart-my.sharepoint.com/:f:/g/personal/seguimientodemetasspds_cartagena_gov_co/EjSvCr-I7dFKlrU47QeS-lgBIiKclkjtkEDY2LblIrJE2w?e=ynUORp" TargetMode="External"/><Relationship Id="rId139" Type="http://schemas.openxmlformats.org/officeDocument/2006/relationships/hyperlink" Target="https://alcart-my.sharepoint.com/:f:/g/personal/seguimientodemetasspds_cartagena_gov_co/Eh6DA4vq8ONJuYwZjgANZ0YBXsRceg7D2UvpRmORnxL35A?e=tpcL7d" TargetMode="External"/><Relationship Id="rId85" Type="http://schemas.openxmlformats.org/officeDocument/2006/relationships/hyperlink" Target="https://alcart-my.sharepoint.com/:f:/g/personal/seguimientodemetasspds_cartagena_gov_co/Etie6v_Z_91Loycqf9PfsKQBfIlBtoaabG4_LqDoFZWBpw?e=BQjLhx" TargetMode="External"/><Relationship Id="rId150" Type="http://schemas.openxmlformats.org/officeDocument/2006/relationships/hyperlink" Target="https://alcart-my.sharepoint.com/:f:/g/personal/seguimientodemetasspds_cartagena_gov_co/EoF02UVuJjxCqa6LBzvXyvgBaPKqIPgeP7boXtzIH11HcQ?e=E8x5bs" TargetMode="External"/><Relationship Id="rId171" Type="http://schemas.openxmlformats.org/officeDocument/2006/relationships/hyperlink" Target="https://alcart-my.sharepoint.com/:f:/g/personal/seguimientodemetasspds_cartagena_gov_co/EsNFTOPLcZJDn4yIBlwC43cBRNpwqrcAqthEqQNRPnAjIQ?e=GAYaGT" TargetMode="External"/><Relationship Id="rId192" Type="http://schemas.openxmlformats.org/officeDocument/2006/relationships/hyperlink" Target="https://alcart-my.sharepoint.com/:f:/g/personal/seguimientodemetasspds_cartagena_gov_co/EjvI_iHzFNVJiAqe-s-dy9wBsmVk5G151NyjGKVb-hvteA?e=tmXb1l" TargetMode="External"/><Relationship Id="rId206" Type="http://schemas.openxmlformats.org/officeDocument/2006/relationships/hyperlink" Target="https://alcart-my.sharepoint.com/:f:/g/personal/seguimientodemetasspds_cartagena_gov_co/Eg3Xjw6GY1tOmp5qaO4Ls88BzGnwPfW0isHomwQguAjsEg?e=m1MJo7" TargetMode="External"/><Relationship Id="rId227" Type="http://schemas.openxmlformats.org/officeDocument/2006/relationships/hyperlink" Target="https://alcart-my.sharepoint.com/:f:/g/personal/seguimientodemetasspds_cartagena_gov_co/EsEXQ_p2_GpGvBGRZPk8ktABdoNw9OZKmCFgIQwhs7Oarg?e=1posAE" TargetMode="External"/><Relationship Id="rId12" Type="http://schemas.openxmlformats.org/officeDocument/2006/relationships/hyperlink" Target="https://alcart-my.sharepoint.com/:f:/g/personal/seguimientodemetasspds_cartagena_gov_co/EpvT4nRQVIZPrXEngdSzKTkBqhK-MK9JI9cckZ4eB2oLdA?e=EWVS61" TargetMode="External"/><Relationship Id="rId33" Type="http://schemas.openxmlformats.org/officeDocument/2006/relationships/hyperlink" Target="https://alcart-my.sharepoint.com/:f:/g/personal/seguimientodemetasspds_cartagena_gov_co/ElZ0dLr9GnJBoxJAG3Pzsq8Bf5zBHNKb0agfMOxx1a6WwA?e=7x69oB" TargetMode="External"/><Relationship Id="rId108" Type="http://schemas.openxmlformats.org/officeDocument/2006/relationships/hyperlink" Target="https://alcart-my.sharepoint.com/:f:/g/personal/seguimientodemetasspds_cartagena_gov_co/EktydyB_yQxOtCC-clGMkDoBe3sQWZdwwu5aeRqzIALyPA?e=NG2CX0" TargetMode="External"/><Relationship Id="rId129" Type="http://schemas.openxmlformats.org/officeDocument/2006/relationships/hyperlink" Target="https://alcart-my.sharepoint.com/:f:/g/personal/seguimientodemetasspds_cartagena_gov_co/EsAjJdPekLBOtfiGiViVUuYBAaJhMdPBNhB0cLqj-BWUhg?e=z1zoWE" TargetMode="External"/><Relationship Id="rId54" Type="http://schemas.openxmlformats.org/officeDocument/2006/relationships/hyperlink" Target="https://alcart-my.sharepoint.com/:f:/g/personal/seguimientodemetasspds_cartagena_gov_co/Em86m_M1X0hFgXzHwZoMvIgBYyFla7TUa5qfMNNJn75Gyw?e=yJsVtI" TargetMode="External"/><Relationship Id="rId75" Type="http://schemas.openxmlformats.org/officeDocument/2006/relationships/hyperlink" Target="https://alcart-my.sharepoint.com/:f:/g/personal/seguimientodemetasspds_cartagena_gov_co/Emduxwl6r55Jqag1SyB6tZoBDmoNtTI-0enQOep4djaidw?e=5WS5o6" TargetMode="External"/><Relationship Id="rId96" Type="http://schemas.openxmlformats.org/officeDocument/2006/relationships/hyperlink" Target="https://community.secop.gov.co/Public/Common/GoogleReCaptcha/Index?previousUrl=https%3a%2f%2fcommunity.secop.gov.co%2fPublic%2fTendering%2fOpportunityDetail%2fIndex%3fnoticeUID%3dCO1.NTC.4129283%26isFromPublicArea%3dTrue%26isModal%3dFalse" TargetMode="External"/><Relationship Id="rId140" Type="http://schemas.openxmlformats.org/officeDocument/2006/relationships/hyperlink" Target="https://alcart-my.sharepoint.com/:f:/g/personal/seguimientodemetasspds_cartagena_gov_co/Eobosq4pbLtGlEvRkcIITcQBICoor5QDjM0aA49khWmc8g?e=JMjjw9" TargetMode="External"/><Relationship Id="rId161" Type="http://schemas.openxmlformats.org/officeDocument/2006/relationships/hyperlink" Target="https://alcart-my.sharepoint.com/:f:/g/personal/seguimientodemetasspds_cartagena_gov_co/EroVrKeyCSpHrFR-tzikmToBHIgg85OxXV8cfiXVMpMbyg?e=fDF7jb" TargetMode="External"/><Relationship Id="rId182" Type="http://schemas.openxmlformats.org/officeDocument/2006/relationships/hyperlink" Target="https://alcart-my.sharepoint.com/:f:/g/personal/seguimientodemetasspds_cartagena_gov_co/Er89C_mEW55FrUabJUQMLYwBukwUOFu2fV53VE9thuliKw?e=cfc06D" TargetMode="External"/><Relationship Id="rId217" Type="http://schemas.openxmlformats.org/officeDocument/2006/relationships/hyperlink" Target="https://alcart-my.sharepoint.com/:f:/g/personal/seguimientodemetasspds_cartagena_gov_co/EnjhEM642o9Nu5E58q4YwKgBU_HYp4tFuthkmy2gk8Oj1Q?e=bRq6SW" TargetMode="External"/><Relationship Id="rId6" Type="http://schemas.openxmlformats.org/officeDocument/2006/relationships/hyperlink" Target="https://alcart-my.sharepoint.com/:f:/g/personal/seguimientodemetasspds_cartagena_gov_co/Egnw5HVd3t1ItzKM7omwUL8BYrVpsls7KCA0VNLk6CHVOw?e=0M9772" TargetMode="External"/><Relationship Id="rId238" Type="http://schemas.openxmlformats.org/officeDocument/2006/relationships/hyperlink" Target="https://alcart-my.sharepoint.com/:f:/g/personal/seguimientodemetasspds_cartagena_gov_co/Es9DUdVuRw9AiDLYgykRFlsBNg-PYFl9-zzK1iJmpigW9g?e=991VwR" TargetMode="External"/><Relationship Id="rId23" Type="http://schemas.openxmlformats.org/officeDocument/2006/relationships/hyperlink" Target="https://alcart-my.sharepoint.com/:f:/g/personal/seguimientodemetasspds_cartagena_gov_co/Ek1AxpxT71hEvkeD1Jn16WEB2YUWMcYIr2PJTAmWNG9tsw?e=ZE0ca6" TargetMode="External"/><Relationship Id="rId119" Type="http://schemas.openxmlformats.org/officeDocument/2006/relationships/hyperlink" Target="https://alcart-my.sharepoint.com/:f:/g/personal/seguimientodemetasspds_cartagena_gov_co/EmMjh9d46LVNjKkwu0GkTNcB3r_T2MhFqZrf_ImyIBinHw?e=skhK8q" TargetMode="External"/><Relationship Id="rId44" Type="http://schemas.openxmlformats.org/officeDocument/2006/relationships/hyperlink" Target="https://alcart-my.sharepoint.com/:f:/g/personal/seguimientodemetasspds_cartagena_gov_co/Er1xHyrwXRZJkqWfmzSoK_oBq9hLutwrFstkjzMSMxqYJg?e=l2Nhfy" TargetMode="External"/><Relationship Id="rId65" Type="http://schemas.openxmlformats.org/officeDocument/2006/relationships/hyperlink" Target="https://alcart-my.sharepoint.com/:f:/g/personal/seguimientodemetasspds_cartagena_gov_co/EqLbkbNlVWVCqMQ4Pu_p_RcBkJZ6OZoKn_NWJmVwPfjk2w?e=Epynii" TargetMode="External"/><Relationship Id="rId86" Type="http://schemas.openxmlformats.org/officeDocument/2006/relationships/hyperlink" Target="https://alcart-my.sharepoint.com/:f:/g/personal/seguimientodemetasspds_cartagena_gov_co/Etv2yZTdLedDn_u95nFFHWMBeX8PwdnamZYbu3zB0ec4_A?e=d07bXk" TargetMode="External"/><Relationship Id="rId130" Type="http://schemas.openxmlformats.org/officeDocument/2006/relationships/hyperlink" Target="https://alcart-my.sharepoint.com/:f:/g/personal/seguimientodemetasspds_cartagena_gov_co/Epq7TmsCD89AnHkJSqLl4AMBjiDsspgaG7rIKvF6y4aspw?e=plzekX" TargetMode="External"/><Relationship Id="rId151" Type="http://schemas.openxmlformats.org/officeDocument/2006/relationships/hyperlink" Target="https://alcart-my.sharepoint.com/:f:/g/personal/seguimientodemetasspds_cartagena_gov_co/EiNG0R8E3KpJp2CnGqnpOhQBxmv63nKrbyicjdGTUBfOOQ?e=AgsroV" TargetMode="External"/><Relationship Id="rId172" Type="http://schemas.openxmlformats.org/officeDocument/2006/relationships/hyperlink" Target="https://alcart-my.sharepoint.com/:f:/g/personal/seguimientodemetasspds_cartagena_gov_co/EsNglGk2QW9Es0HKV6aT1mMBrhH8Fo5bEBC_tJEjwtiUgQ?e=c7UDgp" TargetMode="External"/><Relationship Id="rId193" Type="http://schemas.openxmlformats.org/officeDocument/2006/relationships/hyperlink" Target="https://alcart-my.sharepoint.com/:f:/g/personal/seguimientodemetasspds_cartagena_gov_co/Ejxy7yaPSghLmKjcRPBgwJYBLqA16QEoydurZ6XIhHF2IA?e=FHw0Hb" TargetMode="External"/><Relationship Id="rId207" Type="http://schemas.openxmlformats.org/officeDocument/2006/relationships/hyperlink" Target="https://alcart-my.sharepoint.com/:f:/g/personal/seguimientodemetasspds_cartagena_gov_co/EmEBDNZ1QzNPljZ3nxdh4OEBsJ-FEAKNEcdKwvVa8Z9lpQ?e=gENR1X" TargetMode="External"/><Relationship Id="rId228" Type="http://schemas.openxmlformats.org/officeDocument/2006/relationships/hyperlink" Target="https://alcart-my.sharepoint.com/:f:/g/personal/seguimientodemetasspds_cartagena_gov_co/Ev0FlITC-X9Eqw7ItkOxjmUBZ-KbRT2K85_elpaUINBOCQ?e=LcoYqS" TargetMode="External"/><Relationship Id="rId13" Type="http://schemas.openxmlformats.org/officeDocument/2006/relationships/hyperlink" Target="https://alcart-my.sharepoint.com/:f:/g/personal/seguimientodemetasspds_cartagena_gov_co/EpvT4nRQVIZPrXEngdSzKTkBqhK-MK9JI9cckZ4eB2oLdA?e=EbcdL2" TargetMode="External"/><Relationship Id="rId109" Type="http://schemas.openxmlformats.org/officeDocument/2006/relationships/hyperlink" Target="https://alcart-my.sharepoint.com/:f:/g/personal/seguimientodemetasspds_cartagena_gov_co/EhqFiDKhPXRAst_X4rkYJQABr7AxzK_AhdA19vn_nu-4VQ?e=cePdys" TargetMode="External"/><Relationship Id="rId34" Type="http://schemas.openxmlformats.org/officeDocument/2006/relationships/hyperlink" Target="https://alcart-my.sharepoint.com/:f:/g/personal/seguimientodemetasspds_cartagena_gov_co/EvXlQvml0PBGkUI76Sr1XaEBIroQNij9biFCQtvnK6ENGQ?e=jY1jev" TargetMode="External"/><Relationship Id="rId55" Type="http://schemas.openxmlformats.org/officeDocument/2006/relationships/hyperlink" Target="https://alcart-my.sharepoint.com/:f:/g/personal/seguimientodemetasspds_cartagena_gov_co/Et75xAbmbUBDquSQThFyNDEBZg-Wz6eRCful9f63DTeT0w?e=ITNHeu" TargetMode="External"/><Relationship Id="rId76" Type="http://schemas.openxmlformats.org/officeDocument/2006/relationships/hyperlink" Target="https://alcart-my.sharepoint.com/:f:/g/personal/seguimientodemetasspds_cartagena_gov_co/EmFIXklAmnRJh1yjV5Fc6CsBui5lJs6fCWrSB9YZKrl0UQ?e=lFqTd4" TargetMode="External"/><Relationship Id="rId97" Type="http://schemas.openxmlformats.org/officeDocument/2006/relationships/hyperlink" Target="https://alcart-my.sharepoint.com/:f:/g/personal/seguimientodemetasspds_cartagena_gov_co/EhlTYOptYNBCjc8b6O8nkl0BRHKa10bZ3GOIRoFhCDOzOg?e=Qf6Gaf" TargetMode="External"/><Relationship Id="rId120" Type="http://schemas.openxmlformats.org/officeDocument/2006/relationships/hyperlink" Target="https://alcart-my.sharepoint.com/:f:/g/personal/seguimientodemetasspds_cartagena_gov_co/Ep41TUTpZolAvepfJO_aHKUBmnOQ4rFkfC-LkzQfIdzDpg?e=btVwig" TargetMode="External"/><Relationship Id="rId141" Type="http://schemas.openxmlformats.org/officeDocument/2006/relationships/hyperlink" Target="https://alcart-my.sharepoint.com/:f:/g/personal/seguimientodemetasspds_cartagena_gov_co/EgYnd3OGdjFEvCybtTQj8qYB9y4zTk2Hvt230C9_mKsR_w?e=UBC4Vs" TargetMode="External"/><Relationship Id="rId7" Type="http://schemas.openxmlformats.org/officeDocument/2006/relationships/hyperlink" Target="https://alcart-my.sharepoint.com/:f:/g/personal/seguimientodemetasspds_cartagena_gov_co/EpiwlhvueAZBtF889aV16asBxjtkovenuwzmevOYgwxDWg?e=OENgXy" TargetMode="External"/><Relationship Id="rId162" Type="http://schemas.openxmlformats.org/officeDocument/2006/relationships/hyperlink" Target="https://alcart-my.sharepoint.com/:f:/g/personal/seguimientodemetasspds_cartagena_gov_co/Ej4ZPhIa9otLnNjIGNoTM7sBw7RfJDq7dTvaxYTVaOM-6A?e=dHmvm5" TargetMode="External"/><Relationship Id="rId183" Type="http://schemas.openxmlformats.org/officeDocument/2006/relationships/hyperlink" Target="https://alcart-my.sharepoint.com/:f:/g/personal/seguimientodemetasspds_cartagena_gov_co/Evxekv5wBiJCpd1HatIY_ecBdsGfafSk3KRcrDEfKgA5Xg?e=cyT2ym" TargetMode="External"/><Relationship Id="rId218" Type="http://schemas.openxmlformats.org/officeDocument/2006/relationships/hyperlink" Target="https://alcart-my.sharepoint.com/:f:/g/personal/seguimientodemetasspds_cartagena_gov_co/EitPqejeL69EmL1Z1y_UnHkBBQ5sxt5Y44FsDzacmBguDw?e=sUifcZ" TargetMode="External"/><Relationship Id="rId239" Type="http://schemas.openxmlformats.org/officeDocument/2006/relationships/printerSettings" Target="../printerSettings/printerSettings2.bin"/><Relationship Id="rId24" Type="http://schemas.openxmlformats.org/officeDocument/2006/relationships/hyperlink" Target="https://alcart-my.sharepoint.com/:f:/g/personal/seguimientodemetasspds_cartagena_gov_co/Eqfvb32Cab9PlmRJBJC9wT4BEIKNA51B247Sc85UHaZUgw?e=yvfeRr" TargetMode="External"/><Relationship Id="rId45" Type="http://schemas.openxmlformats.org/officeDocument/2006/relationships/hyperlink" Target="https://alcart-my.sharepoint.com/:f:/g/personal/seguimientodemetasspds_cartagena_gov_co/EmPuafrIgFBAkeSvcn7SdocBILZMukpeUXQyww8DGNxY8A?e=227rSn" TargetMode="External"/><Relationship Id="rId66" Type="http://schemas.openxmlformats.org/officeDocument/2006/relationships/hyperlink" Target="https://alcart-my.sharepoint.com/:f:/g/personal/seguimientodemetasspds_cartagena_gov_co/Eu1wHq4E8VRDsq42I8xE9R0B52bFTCWMv7HXfIR6j7jgMQ?e=fYCsHy" TargetMode="External"/><Relationship Id="rId87" Type="http://schemas.openxmlformats.org/officeDocument/2006/relationships/hyperlink" Target="https://alcart-my.sharepoint.com/:f:/g/personal/seguimientodemetasspds_cartagena_gov_co/Etv2yZTdLedDn_u95nFFHWMBeX8PwdnamZYbu3zB0ec4_A?e=d07bXk" TargetMode="External"/><Relationship Id="rId110" Type="http://schemas.openxmlformats.org/officeDocument/2006/relationships/hyperlink" Target="https://alcart-my.sharepoint.com/:f:/g/personal/seguimientodemetasspds_cartagena_gov_co/EtngZoCQgodJpUwRja_doLIBgZblg0ekDOtkm1bhSipvoQ?e=oRT4lk" TargetMode="External"/><Relationship Id="rId131" Type="http://schemas.openxmlformats.org/officeDocument/2006/relationships/hyperlink" Target="https://alcart-my.sharepoint.com/:f:/g/personal/seguimientodemetasspds_cartagena_gov_co/EjqljG0jJgtElwTOOiUUbZUBlNBbHAMBQCZ5O3h53LidAQ?e=CPTSiV" TargetMode="External"/><Relationship Id="rId152" Type="http://schemas.openxmlformats.org/officeDocument/2006/relationships/hyperlink" Target="https://alcart-my.sharepoint.com/:f:/g/personal/seguimientodemetasspds_cartagena_gov_co/Ei7QlRsINYpOpoWB-4KYBcUB0QHYfcqvX5UyyzbbYiF7GQ?e=wsPzYq" TargetMode="External"/><Relationship Id="rId173" Type="http://schemas.openxmlformats.org/officeDocument/2006/relationships/hyperlink" Target="https://alcart-my.sharepoint.com/:f:/g/personal/seguimientodemetasspds_cartagena_gov_co/EgPvSFSXsMZAvlBM98uRuowBuXQ2K4L4UKx4wc22KHSHiQ?e=gJcPOw" TargetMode="External"/><Relationship Id="rId194" Type="http://schemas.openxmlformats.org/officeDocument/2006/relationships/hyperlink" Target="https://alcart-my.sharepoint.com/:f:/g/personal/seguimientodemetasspds_cartagena_gov_co/EmZojD7MJFFAq-9QMAWhDo0BqnOCUS4sWytXx82BCXq3CA?e=gOi70G" TargetMode="External"/><Relationship Id="rId208" Type="http://schemas.openxmlformats.org/officeDocument/2006/relationships/hyperlink" Target="https://alcart-my.sharepoint.com/:f:/g/personal/seguimientodemetasspds_cartagena_gov_co/ElsiY-DTmOhBjUhFPwOfhE8B6ZXbYI0PNZKnB1wk9z-bHg?e=JsqePm" TargetMode="External"/><Relationship Id="rId229" Type="http://schemas.openxmlformats.org/officeDocument/2006/relationships/hyperlink" Target="https://alcart-my.sharepoint.com/:f:/g/personal/seguimientodemetasspds_cartagena_gov_co/EgqzIkXClKNJhMUa_s5twocBKERdlJU1NSG-3OYJv74ZyQ?e=11ec8A" TargetMode="External"/><Relationship Id="rId240" Type="http://schemas.openxmlformats.org/officeDocument/2006/relationships/drawing" Target="../drawings/drawing1.xml"/><Relationship Id="rId14" Type="http://schemas.openxmlformats.org/officeDocument/2006/relationships/hyperlink" Target="https://alcart-my.sharepoint.com/:f:/g/personal/seguimientodemetasspds_cartagena_gov_co/ElxQHVU0is1IjeBd71TRfc8B4L_aP2anGk6rb42j65Gurw?e=fQZgl3" TargetMode="External"/><Relationship Id="rId35" Type="http://schemas.openxmlformats.org/officeDocument/2006/relationships/hyperlink" Target="https://alcart-my.sharepoint.com/:f:/g/personal/seguimientodemetasspds_cartagena_gov_co/Epm9IF5NnAlLhKQVmhcBJukBMc8RcpouIpn7qqrYarM0xg?e=AYnpa5" TargetMode="External"/><Relationship Id="rId56" Type="http://schemas.openxmlformats.org/officeDocument/2006/relationships/hyperlink" Target="https://alcart-my.sharepoint.com/:f:/g/personal/seguimientodemetasspds_cartagena_gov_co/Ekdq0zXtfeREj-CHvB1G914BJ6z4qlqI5hVNSOlho6Ma9Q?e=hVDwuf" TargetMode="External"/><Relationship Id="rId77" Type="http://schemas.openxmlformats.org/officeDocument/2006/relationships/hyperlink" Target="https://alcart-my.sharepoint.com/:f:/g/personal/seguimientodemetasspds_cartagena_gov_co/Eoe0EBzqKx1Jm7hJoBegMIoBBmNqub_2yKAe7X4749ZAMw?e=HhJGao" TargetMode="External"/><Relationship Id="rId100" Type="http://schemas.openxmlformats.org/officeDocument/2006/relationships/hyperlink" Target="https://alcart-my.sharepoint.com/:f:/g/personal/seguimientodemetasspds_cartagena_gov_co/EjyK2vVJRWJNkksTcf6D2ioBwaVjJswhmWchiES7R2DeMg?e=coYSbh" TargetMode="External"/><Relationship Id="rId8" Type="http://schemas.openxmlformats.org/officeDocument/2006/relationships/hyperlink" Target="https://alcart-my.sharepoint.com/:f:/g/personal/seguimientodemetasspds_cartagena_gov_co/Eg8CsSMtXuNJsuNdwZThJzwBsEH-Wl5DQrp3EZI1iBbnUg?e=Ov53Hs" TargetMode="External"/><Relationship Id="rId98" Type="http://schemas.openxmlformats.org/officeDocument/2006/relationships/hyperlink" Target="https://alcart-my.sharepoint.com/:f:/g/personal/seguimientodemetasspds_cartagena_gov_co/ErG6ZFJx8j1Eq-lD8MTU17gBhNUUh6enAsNXf7gJIncguA?e=M9Iy8Z" TargetMode="External"/><Relationship Id="rId121" Type="http://schemas.openxmlformats.org/officeDocument/2006/relationships/hyperlink" Target="https://alcart-my.sharepoint.com/:f:/g/personal/seguimientodemetasspds_cartagena_gov_co/EkE2rNZAex1BjiN5Ef1c5mYB_SHfaytW3ShFPWelM5zFYQ?e=Y05d60" TargetMode="External"/><Relationship Id="rId142" Type="http://schemas.openxmlformats.org/officeDocument/2006/relationships/hyperlink" Target="https://alcart-my.sharepoint.com/:f:/g/personal/seguimientodemetasspds_cartagena_gov_co/EiZjbqNbnddEmatm8aC_jrwBKZQJwIAD-lxY9NVlCYfEVQ?e=6ESUlO" TargetMode="External"/><Relationship Id="rId163" Type="http://schemas.openxmlformats.org/officeDocument/2006/relationships/hyperlink" Target="https://alcart-my.sharepoint.com/:f:/g/personal/seguimientodemetasspds_cartagena_gov_co/EonY2vBQ-9hPuv9ZBDW0RBgBQSF3jw9VXp1AR8ni_cBF1Q?e=RL6ggA" TargetMode="External"/><Relationship Id="rId184" Type="http://schemas.openxmlformats.org/officeDocument/2006/relationships/hyperlink" Target="https://alcart-my.sharepoint.com/:f:/g/personal/seguimientodemetasspds_cartagena_gov_co/EjVahhMA5J5GiD5rBoHxHNAB3iiGpn1X9UL9ZJQlxOAcIQ?e=YJbqXh" TargetMode="External"/><Relationship Id="rId219" Type="http://schemas.openxmlformats.org/officeDocument/2006/relationships/hyperlink" Target="https://alcart-my.sharepoint.com/:f:/g/personal/seguimientodemetasspds_cartagena_gov_co/Eigp_TUjLc5CnaEYo3FjNUIBlH-rfwBzekMvXQ4V4HtDtg?e=V91UBs" TargetMode="External"/><Relationship Id="rId230" Type="http://schemas.openxmlformats.org/officeDocument/2006/relationships/hyperlink" Target="https://alcart-my.sharepoint.com/:f:/g/personal/seguimientodemetasspds_cartagena_gov_co/EgSIyyci-hVLt_oio8PSKewB4bjM2F7uLaQXgfypNbT9KA?e=FLBeF6" TargetMode="External"/><Relationship Id="rId25" Type="http://schemas.openxmlformats.org/officeDocument/2006/relationships/hyperlink" Target="https://alcart-my.sharepoint.com/:f:/g/personal/seguimientodemetasspds_cartagena_gov_co/EjBs-03QL95IhsQWC30Ud5sBtJAZujtvq_kwc30-gVgNtw?e=SBBcmH" TargetMode="External"/><Relationship Id="rId46" Type="http://schemas.openxmlformats.org/officeDocument/2006/relationships/hyperlink" Target="https://alcart-my.sharepoint.com/:f:/g/personal/seguimientodemetasspds_cartagena_gov_co/EjdPFDbB4sZLgBxLqvzRRg8BUCD2zQf87rGMaoaeo97Vfg?e=nIJDvD" TargetMode="External"/><Relationship Id="rId67" Type="http://schemas.openxmlformats.org/officeDocument/2006/relationships/hyperlink" Target="https://alcart-my.sharepoint.com/:f:/g/personal/seguimientodemetasspds_cartagena_gov_co/Eud7j8rWRwNBqWVBXQyzSvMBY2fq8nvcVwEHCI6trTmG0w?e=BBrScI" TargetMode="External"/><Relationship Id="rId88" Type="http://schemas.openxmlformats.org/officeDocument/2006/relationships/hyperlink" Target="https://alcart-my.sharepoint.com/:f:/g/personal/seguimientodemetasspds_cartagena_gov_co/Etv2yZTdLedDn_u95nFFHWMBeX8PwdnamZYbu3zB0ec4_A?e=d07bXk" TargetMode="External"/><Relationship Id="rId111" Type="http://schemas.openxmlformats.org/officeDocument/2006/relationships/hyperlink" Target="https://alcart-my.sharepoint.com/:f:/g/personal/seguimientodemetasspds_cartagena_gov_co/EskPwXXu9bxHuGK3wqGS2N4BTtBrrZX91M4YjSaOEMSAtg?e=rECzgc" TargetMode="External"/><Relationship Id="rId132" Type="http://schemas.openxmlformats.org/officeDocument/2006/relationships/hyperlink" Target="https://alcart-my.sharepoint.com/:f:/g/personal/seguimientodemetasspds_cartagena_gov_co/EoPlIJ2MYb5HhCrwjVmt_PcBO879yjVYOQFgSZ0EniERjA?e=D0Pabn" TargetMode="External"/><Relationship Id="rId153" Type="http://schemas.openxmlformats.org/officeDocument/2006/relationships/hyperlink" Target="https://alcart-my.sharepoint.com/:f:/g/personal/seguimientodemetasspds_cartagena_gov_co/EvqP3XyQp79NiiQNOfN86WgB-6y-azpSjbFeH-4StvQS4Q?e=d4vO9y" TargetMode="External"/><Relationship Id="rId174" Type="http://schemas.openxmlformats.org/officeDocument/2006/relationships/hyperlink" Target="https://alcart-my.sharepoint.com/:f:/g/personal/seguimientodemetasspds_cartagena_gov_co/EvAcV7mpz6tAsOaUav14BooBBgbpsJbvVzWDJoXVUeR6Rg?e=N5GvBa" TargetMode="External"/><Relationship Id="rId195" Type="http://schemas.openxmlformats.org/officeDocument/2006/relationships/hyperlink" Target="https://alcart-my.sharepoint.com/:f:/g/personal/seguimientodemetasspds_cartagena_gov_co/Evwpakgn6oxKpFm4TZQSf8MB9bob7slBcUCEVuVdQ1SKfw?e=brEQpN" TargetMode="External"/><Relationship Id="rId209" Type="http://schemas.openxmlformats.org/officeDocument/2006/relationships/hyperlink" Target="https://alcart-my.sharepoint.com/:f:/g/personal/seguimientodemetasspds_cartagena_gov_co/EqNj0KHSvWhFh8dOZy6ctZcBPxgfq0UW3NWbcInR6k6vAQ?e=9T5u6t" TargetMode="External"/><Relationship Id="rId220" Type="http://schemas.openxmlformats.org/officeDocument/2006/relationships/hyperlink" Target="https://alcart-my.sharepoint.com/:f:/g/personal/seguimientodemetasspds_cartagena_gov_co/Ejx4KCoJ-i5JhDWZDuN1pd8BAnZw3fBuHrhDkDNrEHYOFQ?e=uK9Chw" TargetMode="External"/><Relationship Id="rId241" Type="http://schemas.openxmlformats.org/officeDocument/2006/relationships/vmlDrawing" Target="../drawings/vmlDrawing2.vml"/><Relationship Id="rId15" Type="http://schemas.openxmlformats.org/officeDocument/2006/relationships/hyperlink" Target="https://alcart-my.sharepoint.com/:f:/g/personal/seguimientodemetasspds_cartagena_gov_co/EnkZinQygI1LsYFz-ULU2Q8B5L9J54SAW86l0ZLhIRhsnA?e=t6uuXN%7d" TargetMode="External"/><Relationship Id="rId36" Type="http://schemas.openxmlformats.org/officeDocument/2006/relationships/hyperlink" Target="https://alcart-my.sharepoint.com/:f:/g/personal/seguimientodemetasspds_cartagena_gov_co/EqIdMBfqmcdHnx8mcnu1MBIBl7ixRcYuw-A5lsPqyJ1LcQ?e=YfkDZw" TargetMode="External"/><Relationship Id="rId57" Type="http://schemas.openxmlformats.org/officeDocument/2006/relationships/hyperlink" Target="https://alcart-my.sharepoint.com/:f:/g/personal/seguimientodemetasspds_cartagena_gov_co/EuP9GtI_kX5Msdrkc8RL_64BARBZvk7ake7FT5prpqgpNA?e=ruEc45" TargetMode="External"/><Relationship Id="rId106" Type="http://schemas.openxmlformats.org/officeDocument/2006/relationships/hyperlink" Target="https://alcart-my.sharepoint.com/:f:/g/personal/seguimientodemetasspds_cartagena_gov_co/EtCev4MEilhHpB1mA0XVv7wBLpIe-u562OXGUCKOu9NjnA?e=3whvSS" TargetMode="External"/><Relationship Id="rId127" Type="http://schemas.openxmlformats.org/officeDocument/2006/relationships/hyperlink" Target="https://alcart-my.sharepoint.com/:f:/g/personal/seguimientodemetasspds_cartagena_gov_co/Ek1Dhm-oATZDqSW7VAtX2ZQBG4AsZFxL0Obz7-AWeMUdhg?e=x27nEt" TargetMode="External"/><Relationship Id="rId10" Type="http://schemas.openxmlformats.org/officeDocument/2006/relationships/hyperlink" Target="https://alcart-my.sharepoint.com/:f:/g/personal/seguimientodemetasspds_cartagena_gov_co/En242f4KillLgrzkSxVaooABk7BSQ8YfjmrU607XHKWtOg?e=JL2EaX" TargetMode="External"/><Relationship Id="rId31" Type="http://schemas.openxmlformats.org/officeDocument/2006/relationships/hyperlink" Target="https://alcart-my.sharepoint.com/:f:/g/personal/seguimientodemetasspds_cartagena_gov_co/ElGTXNFoOsROn6OadFfU2vYB4Pbbfch7pTwl-KSK-zMd3g?e=Vmveod" TargetMode="External"/><Relationship Id="rId52" Type="http://schemas.openxmlformats.org/officeDocument/2006/relationships/hyperlink" Target="https://alcart-my.sharepoint.com/:f:/g/personal/seguimientodemetasspds_cartagena_gov_co/EphijYLoKUtMnP-p3jFQHRkBf4fK8-EU5jKxOiY9vN48tQ?e=xd9biA" TargetMode="External"/><Relationship Id="rId73" Type="http://schemas.openxmlformats.org/officeDocument/2006/relationships/hyperlink" Target="https://alcart-my.sharepoint.com/:f:/g/personal/seguimientodemetasspds_cartagena_gov_co/EtZlC-aocNZNrx8yMDe70p0B1TSW7cH9DNzArZRLrRRNIg?e=A4nGtE" TargetMode="External"/><Relationship Id="rId78" Type="http://schemas.openxmlformats.org/officeDocument/2006/relationships/hyperlink" Target="https://alcart-my.sharepoint.com/:f:/g/personal/seguimientodemetasspds_cartagena_gov_co/EjjRHn_ZgkZHhLwJYrR2HToBFF_Y-CYCqEx2y6LwaE3DWg?e=f3eBHi" TargetMode="External"/><Relationship Id="rId94" Type="http://schemas.openxmlformats.org/officeDocument/2006/relationships/hyperlink" Target="https://alcart-my.sharepoint.com/:f:/g/personal/seguimientodemetasspds_cartagena_gov_co/ElS7uoLrH2pJkAhaY5h_OdEBzxT10RsljDSah-gQpLcqSw?e=H7bsCO" TargetMode="External"/><Relationship Id="rId99" Type="http://schemas.openxmlformats.org/officeDocument/2006/relationships/hyperlink" Target="https://alcart-my.sharepoint.com/:f:/g/personal/seguimientodemetasspds_cartagena_gov_co/EtJ2AR92Tj1HmDFCNCBBPV8BqKqXnDWSTmR3zHwSmzqrNA?e=acbca0" TargetMode="External"/><Relationship Id="rId101" Type="http://schemas.openxmlformats.org/officeDocument/2006/relationships/hyperlink" Target="https://alcart-my.sharepoint.com/:f:/g/personal/seguimientodemetasspds_cartagena_gov_co/EpWfAXTveZJMkdRSN6D4RvgBLdBKa1w_El5_4qliBsBm6g?e=Fx2Mye" TargetMode="External"/><Relationship Id="rId122" Type="http://schemas.openxmlformats.org/officeDocument/2006/relationships/hyperlink" Target="https://alcart-my.sharepoint.com/:f:/g/personal/seguimientodemetasspds_cartagena_gov_co/EkndbZqkW_RBhxGqZWF1fccBjPu5Djx78tAdBmv9ALUTJA?e=Aoblfl" TargetMode="External"/><Relationship Id="rId143" Type="http://schemas.openxmlformats.org/officeDocument/2006/relationships/hyperlink" Target="https://alcart-my.sharepoint.com/:f:/g/personal/seguimientodemetasspds_cartagena_gov_co/EsPZvfrKyNtNoeW89EsdX6oBHypkx6nbM0otyksuFtvTBw?e=i0Sgwv" TargetMode="External"/><Relationship Id="rId148" Type="http://schemas.openxmlformats.org/officeDocument/2006/relationships/hyperlink" Target="https://alcart-my.sharepoint.com/:f:/g/personal/seguimientodemetasspds_cartagena_gov_co/EmptqeJCZChArJihvdSf5AQBmRGAaUvI1SkZrYSVhjC_Jw?e=8T9MPo" TargetMode="External"/><Relationship Id="rId164" Type="http://schemas.openxmlformats.org/officeDocument/2006/relationships/hyperlink" Target="https://alcart-my.sharepoint.com/:f:/g/personal/seguimientodemetasspds_cartagena_gov_co/Egcii4LAawpBsBBUnxBXGv4BmtDSw2yPh60jtaaL58HF_A?e=1sbcX6" TargetMode="External"/><Relationship Id="rId169" Type="http://schemas.openxmlformats.org/officeDocument/2006/relationships/hyperlink" Target="https://alcart-my.sharepoint.com/:f:/g/personal/seguimientodemetasspds_cartagena_gov_co/EtQaax54VHBIkF0plurz1u0BydOdgsfif5LH5wjEg7TYrw?e=U7obWT" TargetMode="External"/><Relationship Id="rId185" Type="http://schemas.openxmlformats.org/officeDocument/2006/relationships/hyperlink" Target="https://alcart-my.sharepoint.com/:f:/g/personal/seguimientodemetasspds_cartagena_gov_co/EkpkDs-jVRBFhKR867dEp-oBBMFOP-n38fonJapRz477jg?e=hl6MwX" TargetMode="External"/><Relationship Id="rId4" Type="http://schemas.openxmlformats.org/officeDocument/2006/relationships/hyperlink" Target="https://alcart-my.sharepoint.com/:f:/g/personal/seguimientodemetasspds_cartagena_gov_co/EnyCC5JS6wdOh69EoOL42GQB7crHPRsyW_b4KHzFSyXDoQ?e=ravt5D" TargetMode="External"/><Relationship Id="rId9" Type="http://schemas.openxmlformats.org/officeDocument/2006/relationships/hyperlink" Target="https://alcart-my.sharepoint.com/:f:/g/personal/seguimientodemetasspds_cartagena_gov_co/EtO7ve6oYLlIknviimdyLrABVj1srQga24ZFwUttJqOnyw?e=J3nwm4" TargetMode="External"/><Relationship Id="rId180" Type="http://schemas.openxmlformats.org/officeDocument/2006/relationships/hyperlink" Target="https://alcart-my.sharepoint.com/:f:/g/personal/seguimientodemetasspds_cartagena_gov_co/EpWQOnbylX1KrEiqhvlbeg4Bl6i-oQC2JPY1tQjKiX59pw?e=SKTt4x" TargetMode="External"/><Relationship Id="rId210" Type="http://schemas.openxmlformats.org/officeDocument/2006/relationships/hyperlink" Target="https://alcart-my.sharepoint.com/:f:/g/personal/seguimientodemetasspds_cartagena_gov_co/EjR7ANpqMvVEgBjVZHXiOykBk7TSfl9v8IEeWnIo58sysw?e=DkEzC3" TargetMode="External"/><Relationship Id="rId215" Type="http://schemas.openxmlformats.org/officeDocument/2006/relationships/hyperlink" Target="https://alcart-my.sharepoint.com/:f:/g/personal/seguimientodemetasspds_cartagena_gov_co/Eluf09s4D7NGsgyd5VFVrrgBwQ5OpnCy_ttcW_1rvZaLQQ?e=JOzWi9" TargetMode="External"/><Relationship Id="rId236" Type="http://schemas.openxmlformats.org/officeDocument/2006/relationships/hyperlink" Target="https://alcart-my.sharepoint.com/:f:/g/personal/seguimientodemetasspds_cartagena_gov_co/Ekjmf37UqkpBidN9C6N92PABouzPvlhjh9Iua4P6BB-JOQ?e=fZVXui" TargetMode="External"/><Relationship Id="rId26" Type="http://schemas.openxmlformats.org/officeDocument/2006/relationships/hyperlink" Target="https://alcart-my.sharepoint.com/:f:/g/personal/seguimientodemetasspds_cartagena_gov_co/EjBs-03QL95IhsQWC30Ud5sBtJAZujtvq_kwc30-gVgNtw?e=SBBcmH" TargetMode="External"/><Relationship Id="rId231" Type="http://schemas.openxmlformats.org/officeDocument/2006/relationships/hyperlink" Target="https://alcart-my.sharepoint.com/:f:/g/personal/seguimientodemetasspds_cartagena_gov_co/EusnUUYwzqlGptbhGVk3BScBUu2kvM7Jo2mP3MQYEdWMTg?e=8QTZU7" TargetMode="External"/><Relationship Id="rId47" Type="http://schemas.openxmlformats.org/officeDocument/2006/relationships/hyperlink" Target="https://alcart-my.sharepoint.com/:f:/g/personal/seguimientodemetasspds_cartagena_gov_co/Ev0KCG68kPNOngV6QE8pT28Bb05s-b7LRqjEpA584U4s8g?e=9rzrna" TargetMode="External"/><Relationship Id="rId68" Type="http://schemas.openxmlformats.org/officeDocument/2006/relationships/hyperlink" Target="https://alcart-my.sharepoint.com/:f:/g/personal/seguimientodemetasspds_cartagena_gov_co/Ejl_ePz9XiZIgx8Sm5KmUV8BvBI9kJwBcsi65RASR6HXtQ?e=FJzf5Z" TargetMode="External"/><Relationship Id="rId89" Type="http://schemas.openxmlformats.org/officeDocument/2006/relationships/hyperlink" Target="https://alcart-my.sharepoint.com/:f:/g/personal/seguimientodemetasspds_cartagena_gov_co/EqXK6Pmk_GlHsAmDtsZ-_KgBj0RsIR9DkBoVKPS9oeUUAA?e=4488Tk" TargetMode="External"/><Relationship Id="rId112" Type="http://schemas.openxmlformats.org/officeDocument/2006/relationships/hyperlink" Target="https://alcart-my.sharepoint.com/:f:/g/personal/seguimientodemetasspds_cartagena_gov_co/EgAL3liACsVOgviuLrz68G8BqTwud36uVa2iFODbV2y_2A?e=bRNeua" TargetMode="External"/><Relationship Id="rId133" Type="http://schemas.openxmlformats.org/officeDocument/2006/relationships/hyperlink" Target="https://alcart-my.sharepoint.com/:f:/g/personal/seguimientodemetasspds_cartagena_gov_co/ElDWnkRWXVlGmBLUTJvLlp0B0v5Fb0IcHHGKT3xGMlTEEw?e=eu7wro" TargetMode="External"/><Relationship Id="rId154" Type="http://schemas.openxmlformats.org/officeDocument/2006/relationships/hyperlink" Target="https://alcart-my.sharepoint.com/:f:/g/personal/seguimientodemetasspds_cartagena_gov_co/EhgB5XewwWJBlCfr95lrg1EBHPgutb-KB9mBaj3Y9fNxNg?e=7UhFNB" TargetMode="External"/><Relationship Id="rId175" Type="http://schemas.openxmlformats.org/officeDocument/2006/relationships/hyperlink" Target="https://alcart-my.sharepoint.com/:f:/g/personal/seguimientodemetasspds_cartagena_gov_co/El8C-Jlt30lIly7x4kkLB78BxXoyMYdfk_cU31M3Te5Lqg?e=RMW4H5" TargetMode="External"/><Relationship Id="rId196" Type="http://schemas.openxmlformats.org/officeDocument/2006/relationships/hyperlink" Target="https://alcart-my.sharepoint.com/:f:/g/personal/seguimientodemetasspds_cartagena_gov_co/Ek18sukVEsNBoNaVAYjw81gBzi08l8DWSLfGJzCltWDmIA?e=oMOEgs" TargetMode="External"/><Relationship Id="rId200" Type="http://schemas.openxmlformats.org/officeDocument/2006/relationships/hyperlink" Target="https://alcart-my.sharepoint.com/:f:/g/personal/seguimientodemetasspds_cartagena_gov_co/EhnAg6BLCChKsmyon9LoDxcBKeRWI8erYel4A0BM94nWWw?e=wttYVJ" TargetMode="External"/><Relationship Id="rId16" Type="http://schemas.openxmlformats.org/officeDocument/2006/relationships/hyperlink" Target="https://alcart-my.sharepoint.com/:f:/g/personal/seguimientodemetasspds_cartagena_gov_co/EjYM6xIch_tMne_y0ja2uCoBuR8LGTMroDcKJxkggM-h1g?e=lMP6f8" TargetMode="External"/><Relationship Id="rId221" Type="http://schemas.openxmlformats.org/officeDocument/2006/relationships/hyperlink" Target="https://alcart-my.sharepoint.com/:f:/g/personal/seguimientodemetasspds_cartagena_gov_co/EtaYFlOluMVDi8R5Txp8YWUB--NJrqPPUcyNPw3UV047LQ?e=LMl4yN" TargetMode="External"/><Relationship Id="rId242" Type="http://schemas.openxmlformats.org/officeDocument/2006/relationships/comments" Target="../comments2.xml"/><Relationship Id="rId37" Type="http://schemas.openxmlformats.org/officeDocument/2006/relationships/hyperlink" Target="https://alcart-my.sharepoint.com/:f:/g/personal/seguimientodemetasspds_cartagena_gov_co/EnU94cVSirlMqx7rDt-8B3QBSkWw42dk_7H54lru7I-jpQ?e=Lp1pOq" TargetMode="External"/><Relationship Id="rId58" Type="http://schemas.openxmlformats.org/officeDocument/2006/relationships/hyperlink" Target="https://alcart-my.sharepoint.com/:f:/g/personal/seguimientodemetasspds_cartagena_gov_co/Et7fVThTjVdJgzpLUhPAUwYBmm3VETQv2Qy6-HZAQrdzsw?e=ITlKfu" TargetMode="External"/><Relationship Id="rId79" Type="http://schemas.openxmlformats.org/officeDocument/2006/relationships/hyperlink" Target="https://alcart-my.sharepoint.com/:f:/g/personal/seguimientodemetasspds_cartagena_gov_co/EvQAmmcR3s1OnZJTv4OX9nsBx0cXoF-TOXzHU1yDO7397Q?e=9zavGl" TargetMode="External"/><Relationship Id="rId102" Type="http://schemas.openxmlformats.org/officeDocument/2006/relationships/hyperlink" Target="https://alcart-my.sharepoint.com/:f:/g/personal/seguimientodemetasspds_cartagena_gov_co/Eh0uGWayZO5Hop3Yu4JvpOIBBv7MEHV6exTvZvLrWzUlvw?e=8ZNBuG" TargetMode="External"/><Relationship Id="rId123" Type="http://schemas.openxmlformats.org/officeDocument/2006/relationships/hyperlink" Target="https://alcart-my.sharepoint.com/:f:/g/personal/seguimientodemetasspds_cartagena_gov_co/EvwiIbv7XglEhcfcHz_ZcMgB0rzKp8zxFBalbuD4aIq-Uw?e=fDIKBW" TargetMode="External"/><Relationship Id="rId144" Type="http://schemas.openxmlformats.org/officeDocument/2006/relationships/hyperlink" Target="https://alcart-my.sharepoint.com/:f:/g/personal/seguimientodemetasspds_cartagena_gov_co/EkeeCBu4tpNDp-SF7Wou_gABnQFNGUb5mXUa579H2de8vQ?e=oE2wOs" TargetMode="External"/><Relationship Id="rId90" Type="http://schemas.openxmlformats.org/officeDocument/2006/relationships/hyperlink" Target="https://alcart-my.sharepoint.com/:f:/g/personal/seguimientodemetasspds_cartagena_gov_co/Et0QPNxRnIlKpukAkEaPZLkBOO65v-pZ0Qwr_r3hmfjuOQ?e=dhrgSM" TargetMode="External"/><Relationship Id="rId165" Type="http://schemas.openxmlformats.org/officeDocument/2006/relationships/hyperlink" Target="https://alcart-my.sharepoint.com/:f:/g/personal/seguimientodemetasspds_cartagena_gov_co/Egcii4LAawpBsBBUnxBXGv4BmtDSw2yPh60jtaaL58HF_A?e=1sbcX6" TargetMode="External"/><Relationship Id="rId186" Type="http://schemas.openxmlformats.org/officeDocument/2006/relationships/hyperlink" Target="https://alcart-my.sharepoint.com/:f:/g/personal/seguimientodemetasspds_cartagena_gov_co/EigcKGH9gTVEi0VTCMGl8GgBLDEyRY25mWNo2ivU_EZ2Tw?e=qFkNpG" TargetMode="External"/><Relationship Id="rId211" Type="http://schemas.openxmlformats.org/officeDocument/2006/relationships/hyperlink" Target="https://alcart-my.sharepoint.com/:f:/g/personal/seguimientodemetasspds_cartagena_gov_co/Ek7rdPRtdMlGvyRORDyYvmUB4Cb8M1FUGnag4tJeNTsCig?e=in6d6a" TargetMode="External"/><Relationship Id="rId232" Type="http://schemas.openxmlformats.org/officeDocument/2006/relationships/hyperlink" Target="https://alcart-my.sharepoint.com/:f:/g/personal/seguimientodemetasspds_cartagena_gov_co/Es68ZR3JHAxIkJfpcCBusKgBAul6LjtrDwMTQ3ALzjX4aw?e=e3JtNb" TargetMode="External"/><Relationship Id="rId27" Type="http://schemas.openxmlformats.org/officeDocument/2006/relationships/hyperlink" Target="https://alcart-my.sharepoint.com/:f:/g/personal/seguimientodemetasspds_cartagena_gov_co/EvE1qg43Y8hBnV0I2dvE0NwBKozsKNUV_0c6YHwPC5QQVw?e=K1Neyi" TargetMode="External"/><Relationship Id="rId48" Type="http://schemas.openxmlformats.org/officeDocument/2006/relationships/hyperlink" Target="https://alcart-my.sharepoint.com/:f:/g/personal/seguimientodemetasspds_cartagena_gov_co/Esc-XSOzg_VJgcwINNe0RnQBF4UA2j2cmfX0R9cq7Hj0Yw?e=unsTRZ" TargetMode="External"/><Relationship Id="rId69" Type="http://schemas.openxmlformats.org/officeDocument/2006/relationships/hyperlink" Target="https://alcart-my.sharepoint.com/:f:/g/personal/seguimientodemetasspds_cartagena_gov_co/EocWAdBT9VlPhw0CokaU-2ABxr4GgdcVB8w_ReRIjlsnUg?e=Oa2lMX" TargetMode="External"/><Relationship Id="rId113" Type="http://schemas.openxmlformats.org/officeDocument/2006/relationships/hyperlink" Target="https://alcart-my.sharepoint.com/:f:/g/personal/seguimientodemetasspds_cartagena_gov_co/Ehy2cYxy7ENMpQyALmVCXU4BZIixCSy65X0c7x3hKlS7RQ?e=fYMuI3" TargetMode="External"/><Relationship Id="rId134" Type="http://schemas.openxmlformats.org/officeDocument/2006/relationships/hyperlink" Target="https://alcart-my.sharepoint.com/:f:/g/personal/seguimientodemetasspds_cartagena_gov_co/Esj2hN8sTPRFoSn3NmEzXVcBSw-z0gMUc15EGE-awwksjA?e=lHDlt6" TargetMode="External"/><Relationship Id="rId80" Type="http://schemas.openxmlformats.org/officeDocument/2006/relationships/hyperlink" Target="https://alcart-my.sharepoint.com/:f:/g/personal/seguimientodemetasspds_cartagena_gov_co/EhahSEJ2Q6dGvtladKp-LTEBVtJL7rPGw13iyoqMEs-Lqg?e=zI2m1P" TargetMode="External"/><Relationship Id="rId155" Type="http://schemas.openxmlformats.org/officeDocument/2006/relationships/hyperlink" Target="https://alcart-my.sharepoint.com/:f:/g/personal/seguimientodemetasspds_cartagena_gov_co/ErkXucT8hR5Lg2ivmOljRX4BRxmx0vf1iRXkvyCU9LXUcA?e=FrPLab" TargetMode="External"/><Relationship Id="rId176" Type="http://schemas.openxmlformats.org/officeDocument/2006/relationships/hyperlink" Target="https://alcart-my.sharepoint.com/:f:/g/personal/seguimientodemetasspds_cartagena_gov_co/EhnLPddQ8gJLsPUem31avyEBJev_W2FrMX-yBBY_Lhting?e=9nLRy5" TargetMode="External"/><Relationship Id="rId197" Type="http://schemas.openxmlformats.org/officeDocument/2006/relationships/hyperlink" Target="https://alcart-my.sharepoint.com/:f:/g/personal/seguimientodemetasspds_cartagena_gov_co/EjaZtk5ocStDp4CV1lwT7cMB98QThATpXi-9Jm-dauLAqQ?e=5t8W8Y" TargetMode="External"/><Relationship Id="rId201" Type="http://schemas.openxmlformats.org/officeDocument/2006/relationships/hyperlink" Target="https://alcart-my.sharepoint.com/:f:/g/personal/seguimientodemetasspds_cartagena_gov_co/EnSpmvswo6NKsYcIykkj3YoBUGYBep5-ZSfngeNrjo5yqA?e=ZPsaVR" TargetMode="External"/><Relationship Id="rId222" Type="http://schemas.openxmlformats.org/officeDocument/2006/relationships/hyperlink" Target="https://alcart-my.sharepoint.com/:f:/g/personal/seguimientodemetasspds_cartagena_gov_co/ElYqzh87QRFJnOIOqTAOVI0BUQmx9GEG5G_gseub1XyNUg?e=PSVD9s" TargetMode="External"/><Relationship Id="rId17" Type="http://schemas.openxmlformats.org/officeDocument/2006/relationships/hyperlink" Target="https://alcart-my.sharepoint.com/:f:/g/personal/seguimientodemetasspds_cartagena_gov_co/EheTBmLElQtMjzozkb8D1w8BVvUCEcxSF64c5Qs-EmyXHg?e=bgYmZI" TargetMode="External"/><Relationship Id="rId38" Type="http://schemas.openxmlformats.org/officeDocument/2006/relationships/hyperlink" Target="https://alcart-my.sharepoint.com/:f:/g/personal/seguimientodemetasspds_cartagena_gov_co/Evmg1ifVoetGsLQezzkx7H8BpLD6_yvc_Y-R_wGI1xTo-A?e=mhAdfc" TargetMode="External"/><Relationship Id="rId59" Type="http://schemas.openxmlformats.org/officeDocument/2006/relationships/hyperlink" Target="https://alcart-my.sharepoint.com/:f:/g/personal/seguimientodemetasspds_cartagena_gov_co/Epc5fzoZv75OitsNYR23wj4BEdCCSTIOEvlJwl2apLRI4Q?e=d3nXBg" TargetMode="External"/><Relationship Id="rId103" Type="http://schemas.openxmlformats.org/officeDocument/2006/relationships/hyperlink" Target="https://alcart-my.sharepoint.com/:f:/g/personal/seguimientodemetasspds_cartagena_gov_co/Ep2fwOLmShNDvQGL1Loo4wMBX8750NoxYnnBFreFCah2UQ?e=h8bKIX" TargetMode="External"/><Relationship Id="rId124" Type="http://schemas.openxmlformats.org/officeDocument/2006/relationships/hyperlink" Target="https://alcart-my.sharepoint.com/:f:/g/personal/seguimientodemetasspds_cartagena_gov_co/EuxuVEjK39JIgygmP8bVbRUBQ6gCHv4Vx4R6w3FUEZpO3g?e=Hdxoz9" TargetMode="External"/><Relationship Id="rId70" Type="http://schemas.openxmlformats.org/officeDocument/2006/relationships/hyperlink" Target="https://alcart-my.sharepoint.com/:f:/g/personal/seguimientodemetasspds_cartagena_gov_co/ErZG80bDLXNBkmLZaw1fujkBpHqhwPK-ujXhAhgFUdIF2Q?e=auf3eO" TargetMode="External"/><Relationship Id="rId91" Type="http://schemas.openxmlformats.org/officeDocument/2006/relationships/hyperlink" Target="https://alcart-my.sharepoint.com/:f:/g/personal/seguimientodemetasspds_cartagena_gov_co/EgpQEAnFqTdLg9bvUDnQ0AEB_NYHFSxoSvHmbWURJJZQbg?e=OWXBL4" TargetMode="External"/><Relationship Id="rId145" Type="http://schemas.openxmlformats.org/officeDocument/2006/relationships/hyperlink" Target="https://alcart-my.sharepoint.com/:f:/g/personal/seguimientodemetasspds_cartagena_gov_co/Eu3jSCDhJyBApU4tHpOpf3kB5ioW9wzpOFiMPoqR-mFyxA?e=NQo1N7" TargetMode="External"/><Relationship Id="rId166" Type="http://schemas.openxmlformats.org/officeDocument/2006/relationships/hyperlink" Target="https://alcart-my.sharepoint.com/:f:/g/personal/seguimientodemetasspds_cartagena_gov_co/EnVpaR2B72ZEmsETOpZJfqkB_IhJ8CgbpURNb7Jli2xUNg?e=kfH0ck" TargetMode="External"/><Relationship Id="rId187" Type="http://schemas.openxmlformats.org/officeDocument/2006/relationships/hyperlink" Target="https://alcart-my.sharepoint.com/:f:/g/personal/seguimientodemetasspds_cartagena_gov_co/EmEIdgToyAlBv6Oa4SxWon8BYDTbXEYyX4X465DZZBxcVQ?e=nugXLf" TargetMode="External"/><Relationship Id="rId1" Type="http://schemas.openxmlformats.org/officeDocument/2006/relationships/hyperlink" Target="https://alcart-my.sharepoint.com/:f:/g/personal/seguimientodemetasspds_cartagena_gov_co/Eivz13Fk84ZMg2bj90FwyPgB2vI6_kF8A3hiTN5Sw63AHg?e=KqxuXJ" TargetMode="External"/><Relationship Id="rId212" Type="http://schemas.openxmlformats.org/officeDocument/2006/relationships/hyperlink" Target="https://alcart-my.sharepoint.com/:f:/g/personal/seguimientodemetasspds_cartagena_gov_co/EvBYNHNUliFGoj3QtC_Ua3oB8wDdWDk9rSzHZrIeCXa22Q?e=hedt65" TargetMode="External"/><Relationship Id="rId233" Type="http://schemas.openxmlformats.org/officeDocument/2006/relationships/hyperlink" Target="https://alcart-my.sharepoint.com/:f:/g/personal/seguimientodemetasspds_cartagena_gov_co/ElvToWH-FFhFiej-plOAxlcBpJZ7NKI-4HWAEco-GpaawA?e=S2uuMi" TargetMode="External"/><Relationship Id="rId28" Type="http://schemas.openxmlformats.org/officeDocument/2006/relationships/hyperlink" Target="https://alcart-my.sharepoint.com/:f:/g/personal/seguimientodemetasspds_cartagena_gov_co/Eqe3qwctnwxFmL1362cQBIEBty0uqe7pvoZn14MibP9xzw?e=bWatX3" TargetMode="External"/><Relationship Id="rId49" Type="http://schemas.openxmlformats.org/officeDocument/2006/relationships/hyperlink" Target="https://alcart-my.sharepoint.com/:f:/g/personal/seguimientodemetasspds_cartagena_gov_co/EsiFjM64lM5PhmX0lGnemJsBX9M4mCXhERyX0odz218kZw?e=FFKfAc" TargetMode="External"/><Relationship Id="rId114" Type="http://schemas.openxmlformats.org/officeDocument/2006/relationships/hyperlink" Target="https://alcart-my.sharepoint.com/:f:/g/personal/seguimientodemetasspds_cartagena_gov_co/EkyRlzc6-cpJuyEVjeYo4q4BWSb6LnCnHwcnQ2dEBSEVzQ?e=lfHoWX" TargetMode="External"/><Relationship Id="rId60" Type="http://schemas.openxmlformats.org/officeDocument/2006/relationships/hyperlink" Target="https://alcart-my.sharepoint.com/:f:/g/personal/seguimientodemetasspds_cartagena_gov_co/Ei3kahCtbclIt9kL0WN7SEoBlnCYyXb-KZpfLxNfsqblxg?e=c49j2d" TargetMode="External"/><Relationship Id="rId81" Type="http://schemas.openxmlformats.org/officeDocument/2006/relationships/hyperlink" Target="https://alcart-my.sharepoint.com/:f:/g/personal/seguimientodemetasspds_cartagena_gov_co/EqZDUF1Yf25Kg6Tdbf1SJhUBZElN1YCysGwYGZR7EJCq0w?e=YAw7JC" TargetMode="External"/><Relationship Id="rId135" Type="http://schemas.openxmlformats.org/officeDocument/2006/relationships/hyperlink" Target="https://alcart-my.sharepoint.com/:f:/g/personal/seguimientodemetasspds_cartagena_gov_co/EtG3IzfEi_ZFugC60ZMulDoBnSuv305IHmWNlz6RRSyc3w?e=g8Q4l5" TargetMode="External"/><Relationship Id="rId156" Type="http://schemas.openxmlformats.org/officeDocument/2006/relationships/hyperlink" Target="https://alcart-my.sharepoint.com/:f:/g/personal/seguimientodemetasspds_cartagena_gov_co/ErkXucT8hR5Lg2ivmOljRX4BRxmx0vf1iRXkvyCU9LXUcA?e=FrPLab" TargetMode="External"/><Relationship Id="rId177" Type="http://schemas.openxmlformats.org/officeDocument/2006/relationships/hyperlink" Target="https://alcart-my.sharepoint.com/:f:/g/personal/seguimientodemetasspds_cartagena_gov_co/EmcNMsbYtAtGh8g75v4Y3_EB-Ga1JcuDB4mfxnuNXTnf6A?e=NLuNE3" TargetMode="External"/><Relationship Id="rId198" Type="http://schemas.openxmlformats.org/officeDocument/2006/relationships/hyperlink" Target="https://alcart-my.sharepoint.com/:f:/g/personal/seguimientodemetasspds_cartagena_gov_co/EuARVRevYZxKl_WRUDbnSskBsvhH-Ei6012FnPGhI7JC2g?e=r0RvB5" TargetMode="External"/><Relationship Id="rId202" Type="http://schemas.openxmlformats.org/officeDocument/2006/relationships/hyperlink" Target="https://alcart-my.sharepoint.com/:f:/g/personal/seguimientodemetasspds_cartagena_gov_co/Eoc4EdAfA-tEuiYTkH9RVlEBqBiLtWuKVaxlJsJEmHeXLA?e=zwOtWM" TargetMode="External"/><Relationship Id="rId223" Type="http://schemas.openxmlformats.org/officeDocument/2006/relationships/hyperlink" Target="https://alcart-my.sharepoint.com/:f:/g/personal/seguimientodemetasspds_cartagena_gov_co/EtUGO3Nz8KhHkgaYT5kBTGMBRx7UCvomQbaj-dq6j9-tGw?e=0Ei4rP" TargetMode="External"/><Relationship Id="rId18" Type="http://schemas.openxmlformats.org/officeDocument/2006/relationships/hyperlink" Target="https://alcart-my.sharepoint.com/:f:/g/personal/seguimientodemetasspds_cartagena_gov_co/Eku45sjJlylCq56D989qQO4B2WdLdR0sP0lVjf1U9WZD2w?e=Keczdm" TargetMode="External"/><Relationship Id="rId39" Type="http://schemas.openxmlformats.org/officeDocument/2006/relationships/hyperlink" Target="https://alcart-my.sharepoint.com/:f:/g/personal/seguimientodemetasspds_cartagena_gov_co/EsaM-fBGl0VHtB5Va9kXEWUBkcdgzz_b2zvPeqzomxTcLw?e=1t5lUY" TargetMode="External"/><Relationship Id="rId50" Type="http://schemas.openxmlformats.org/officeDocument/2006/relationships/hyperlink" Target="https://alcart-my.sharepoint.com/:f:/g/personal/seguimientodemetasspds_cartagena_gov_co/Eu8lP4bx_-xIhMdK_mn6nRIBAv6clKxtp3oEyX-jlr35ww?e=cgvyUU" TargetMode="External"/><Relationship Id="rId104" Type="http://schemas.openxmlformats.org/officeDocument/2006/relationships/hyperlink" Target="https://alcart-my.sharepoint.com/:f:/g/personal/seguimientodemetasspds_cartagena_gov_co/ErUYmjqL081HiwubjVjSXL8BbJChUis6sTcf-FKH9I3BbQ?e=1IK8Cs" TargetMode="External"/><Relationship Id="rId125" Type="http://schemas.openxmlformats.org/officeDocument/2006/relationships/hyperlink" Target="https://alcart-my.sharepoint.com/:f:/g/personal/seguimientodemetasspds_cartagena_gov_co/Ej7aRck4W0RCm5dNi9EczkUBi9P6uNgrXgbNJ3xVC2Meew?e=NPi3WO" TargetMode="External"/><Relationship Id="rId146" Type="http://schemas.openxmlformats.org/officeDocument/2006/relationships/hyperlink" Target="https://alcart-my.sharepoint.com/:f:/g/personal/seguimientodemetasspds_cartagena_gov_co/EkRqNb1bzQtNsEt9syDohRsBpHohiNAZMlAxKsCaOXh5-g?e=DzRV4D" TargetMode="External"/><Relationship Id="rId167" Type="http://schemas.openxmlformats.org/officeDocument/2006/relationships/hyperlink" Target="https://alcart-my.sharepoint.com/:f:/g/personal/seguimientodemetasspds_cartagena_gov_co/EitoqLmFW4FJvKKiF_xNKvwBoBfK_z_QSGqHUUv07jYO9Q?e=9oYx8g" TargetMode="External"/><Relationship Id="rId188" Type="http://schemas.openxmlformats.org/officeDocument/2006/relationships/hyperlink" Target="https://alcart-my.sharepoint.com/:f:/g/personal/seguimientodemetasspds_cartagena_gov_co/Eu8_PY7_EopJj86QrzTlp00BFPaHrhyVQOzC9AV1-kEj1A?e=CfxUZA" TargetMode="External"/><Relationship Id="rId71" Type="http://schemas.openxmlformats.org/officeDocument/2006/relationships/hyperlink" Target="https://alcart-my.sharepoint.com/:f:/g/personal/seguimientodemetasspds_cartagena_gov_co/EpiUXrxbKytOk5nik0ced7YBg1jPydl5ONMCPy6o5G8xjA?e=zNLSje" TargetMode="External"/><Relationship Id="rId92" Type="http://schemas.openxmlformats.org/officeDocument/2006/relationships/hyperlink" Target="https://alcart-my.sharepoint.com/:f:/g/personal/seguimientodemetasspds_cartagena_gov_co/EupQ3RholQxEhmkIEW6t7TMBmads9fGus7s_vQL2PabHcQ?e=wdG1Ph" TargetMode="External"/><Relationship Id="rId213" Type="http://schemas.openxmlformats.org/officeDocument/2006/relationships/hyperlink" Target="https://alcart-my.sharepoint.com/:f:/g/personal/seguimientodemetasspds_cartagena_gov_co/EsJB5h3EWGdAriWNES6yTtwBd-rrocIrhcI_Op1IAg9KcA?e=PhfFWa" TargetMode="External"/><Relationship Id="rId234" Type="http://schemas.openxmlformats.org/officeDocument/2006/relationships/hyperlink" Target="https://alcart-my.sharepoint.com/:f:/g/personal/seguimientodemetasspds_cartagena_gov_co/Eoww5_gaE7dPrYjD7yIQWq0BOQqEDo7mb4C2AN_-vDl2uw?e=bGgK3L" TargetMode="External"/><Relationship Id="rId2" Type="http://schemas.openxmlformats.org/officeDocument/2006/relationships/hyperlink" Target="https://alcart-my.sharepoint.com/:f:/g/personal/seguimientodemetasspds_cartagena_gov_co/EmK8hqqVhuVIvk2Kc3GTzEkB5FymCPXYF00MoBmD7dwjjQ?e=rgF1Z8" TargetMode="External"/><Relationship Id="rId29" Type="http://schemas.openxmlformats.org/officeDocument/2006/relationships/hyperlink" Target="https://alcart-my.sharepoint.com/:f:/g/personal/seguimientodemetasspds_cartagena_gov_co/EoDs6mwWpiVKu9ggO6G9ZgEBmiuby7XLzsyzb3bb5WLd0A?e=5ywntI" TargetMode="External"/><Relationship Id="rId40" Type="http://schemas.openxmlformats.org/officeDocument/2006/relationships/hyperlink" Target="https://alcart-my.sharepoint.com/:f:/g/personal/seguimientodemetasspds_cartagena_gov_co/EoTBVgnHiqFEtU3PP80oTwwBjf7o1cyMKEq171P3VA2oIw?e=pslzZ5" TargetMode="External"/><Relationship Id="rId115" Type="http://schemas.openxmlformats.org/officeDocument/2006/relationships/hyperlink" Target="https://alcart-my.sharepoint.com/:f:/g/personal/seguimientodemetasspds_cartagena_gov_co/EmQH-mK3AKRIntm7jC5Uz_YB6oS2sOGIcrhZL_UNpz08vA?e=YPafT0" TargetMode="External"/><Relationship Id="rId136" Type="http://schemas.openxmlformats.org/officeDocument/2006/relationships/hyperlink" Target="https://alcart-my.sharepoint.com/:f:/g/personal/seguimientodemetasspds_cartagena_gov_co/Eto6Y9DpwfJOv3KOqdMd7roBr8eBqGTlz7ASA2TGZmUApw?e=QYNU1f" TargetMode="External"/><Relationship Id="rId157" Type="http://schemas.openxmlformats.org/officeDocument/2006/relationships/hyperlink" Target="https://alcart-my.sharepoint.com/:f:/g/personal/seguimientodemetasspds_cartagena_gov_co/EkivmaVnju1JhLwV3VxTUGUBCRyOJU3GNvG-LOtb2lnR1Q?e=B5bqob" TargetMode="External"/><Relationship Id="rId178" Type="http://schemas.openxmlformats.org/officeDocument/2006/relationships/hyperlink" Target="https://alcart-my.sharepoint.com/:f:/g/personal/seguimientodemetasspds_cartagena_gov_co/EuSxek3LrzZOlmUr7dDXSTwBuG7eraXesm1lG3vM5SWncA?e=ZvHIyN" TargetMode="External"/><Relationship Id="rId61" Type="http://schemas.openxmlformats.org/officeDocument/2006/relationships/hyperlink" Target="https://alcart-my.sharepoint.com/:f:/g/personal/seguimientodemetasspds_cartagena_gov_co/Ei3kahCtbclIt9kL0WN7SEoBlnCYyXb-KZpfLxNfsqblxg?e=c49j2d" TargetMode="External"/><Relationship Id="rId82" Type="http://schemas.openxmlformats.org/officeDocument/2006/relationships/hyperlink" Target="https://alcart-my.sharepoint.com/:f:/g/personal/seguimientodemetasspds_cartagena_gov_co/EnO7ZFxMkvlNkbSV2DqsMS0BhHIo2eUZh2kOMzSykdVW2w?e=sNBdmC" TargetMode="External"/><Relationship Id="rId199" Type="http://schemas.openxmlformats.org/officeDocument/2006/relationships/hyperlink" Target="https://alcart-my.sharepoint.com/:f:/g/personal/seguimientodemetasspds_cartagena_gov_co/EskHLEWmDPxPgv0E5iZ4KgoBFj6ekmUzsZ489IGzQvcMaQ?e=TjRSeQ" TargetMode="External"/><Relationship Id="rId203" Type="http://schemas.openxmlformats.org/officeDocument/2006/relationships/hyperlink" Target="https://alcart-my.sharepoint.com/:f:/g/personal/seguimientodemetasspds_cartagena_gov_co/EmvnwWYxIDNPtlbJvwaUzwUBzBuxG_X-OWE0GmM8nPfl9w?e=tzmcF8" TargetMode="External"/><Relationship Id="rId19" Type="http://schemas.openxmlformats.org/officeDocument/2006/relationships/hyperlink" Target="https://alcart-my.sharepoint.com/:f:/g/personal/seguimientodemetasspds_cartagena_gov_co/EvOk9HJGOodCnSNol6N8vAgBzIa5kf8cGr0y66zvPjs4vg?e=FEOvW1" TargetMode="External"/><Relationship Id="rId224" Type="http://schemas.openxmlformats.org/officeDocument/2006/relationships/hyperlink" Target="https://alcart-my.sharepoint.com/:f:/g/personal/seguimientodemetasspds_cartagena_gov_co/EhnMHr1YrEVClYBiaaRmCNgBSTNgyWFQXQyBn22kCe0SaQ?e=Srfvqv" TargetMode="External"/><Relationship Id="rId30" Type="http://schemas.openxmlformats.org/officeDocument/2006/relationships/hyperlink" Target="https://alcart-my.sharepoint.com/:f:/g/personal/seguimientodemetasspds_cartagena_gov_co/EscBLYAK-6tJulhLIwNIytkB7XjBckBvpV6hg9P5piGC4Q?e=6NdD72" TargetMode="External"/><Relationship Id="rId105" Type="http://schemas.openxmlformats.org/officeDocument/2006/relationships/hyperlink" Target="https://www.instagram.com/p/CtJ81u9sGS1/" TargetMode="External"/><Relationship Id="rId126" Type="http://schemas.openxmlformats.org/officeDocument/2006/relationships/hyperlink" Target="https://alcart-my.sharepoint.com/:f:/g/personal/seguimientodemetasspds_cartagena_gov_co/EtU6vMIymq1NnVWpomjUcLoBLmngGTGmY5yfl9RJRqe_gw?e=iv6xma" TargetMode="External"/><Relationship Id="rId147" Type="http://schemas.openxmlformats.org/officeDocument/2006/relationships/hyperlink" Target="https://alcart-my.sharepoint.com/:f:/g/personal/seguimientodemetasspds_cartagena_gov_co/EljKgQLM9nVPkiBpG2GCxRgBUy4pwO0gUA2hTPDxrZDBNQ?e=u8kZKl" TargetMode="External"/><Relationship Id="rId168" Type="http://schemas.openxmlformats.org/officeDocument/2006/relationships/hyperlink" Target="https://alcart-my.sharepoint.com/:f:/g/personal/seguimientodemetasspds_cartagena_gov_co/EgmqUoIfpqRNsxls5pN72LUBVJGdCgD9Wz4AvV5ik6oTZQ?e=HWDqhs" TargetMode="External"/><Relationship Id="rId51" Type="http://schemas.openxmlformats.org/officeDocument/2006/relationships/hyperlink" Target="https://alcart-my.sharepoint.com/:f:/g/personal/seguimientodemetasspds_cartagena_gov_co/EiFeaWlxUaZHlb9OJUdFAuMBL8xmFjs-FOe10BaARYpNXA?e=QcCgCe" TargetMode="External"/><Relationship Id="rId72" Type="http://schemas.openxmlformats.org/officeDocument/2006/relationships/hyperlink" Target="https://alcart-my.sharepoint.com/:f:/g/personal/seguimientodemetasspds_cartagena_gov_co/EvU445lu_FNCqB4G-__Lq8wBSGPLwWA2E5LI1Gv4mdK9-g?e=ZqtmYI" TargetMode="External"/><Relationship Id="rId93" Type="http://schemas.openxmlformats.org/officeDocument/2006/relationships/hyperlink" Target="https://alcart-my.sharepoint.com/:f:/g/personal/seguimientodemetasspds_cartagena_gov_co/Eku4RY8KrAFGiWAOKYoqJNwBYJ9FsFUZ6kB4YuNG8xIh9w?e=JKCS4E" TargetMode="External"/><Relationship Id="rId189" Type="http://schemas.openxmlformats.org/officeDocument/2006/relationships/hyperlink" Target="https://alcart-my.sharepoint.com/:f:/g/personal/seguimientodemetasspds_cartagena_gov_co/EnzeCnWE56dIuOt76ueMAQYBcKBv0bnUDXH8n6TH3VFK_g?e=wNgkhy" TargetMode="External"/><Relationship Id="rId3" Type="http://schemas.openxmlformats.org/officeDocument/2006/relationships/hyperlink" Target="https://alcart-my.sharepoint.com/:f:/g/personal/seguimientodemetasspds_cartagena_gov_co/EhGUpqhcCSVInbvdOAWIS2EBD8fXiEL-xlt-vJShZVhEzQ?e=9abAAG" TargetMode="External"/><Relationship Id="rId214" Type="http://schemas.openxmlformats.org/officeDocument/2006/relationships/hyperlink" Target="https://alcart-my.sharepoint.com/:f:/g/personal/seguimientodemetasspds_cartagena_gov_co/EkNZ2EBq-fBEiwUIQczE41MBDeLj4zym_6tPXrBSyc48Jg?e=MIJg6a" TargetMode="External"/><Relationship Id="rId235" Type="http://schemas.openxmlformats.org/officeDocument/2006/relationships/hyperlink" Target="https://alcart-my.sharepoint.com/:f:/g/personal/seguimientodemetasspds_cartagena_gov_co/Ekjmf37UqkpBidN9C6N92PABouzPvlhjh9Iua4P6BB-JOQ?e=fZVXui" TargetMode="External"/><Relationship Id="rId116" Type="http://schemas.openxmlformats.org/officeDocument/2006/relationships/hyperlink" Target="https://alcart-my.sharepoint.com/:f:/g/personal/seguimientodemetasspds_cartagena_gov_co/EvIpBejCexBCmT6YDVclHIUBs5GyTa8BLELNvPEJqM4ffw?e=HSCLMv" TargetMode="External"/><Relationship Id="rId137" Type="http://schemas.openxmlformats.org/officeDocument/2006/relationships/hyperlink" Target="https://alcart-my.sharepoint.com/:f:/g/personal/seguimientodemetasspds_cartagena_gov_co/EsBKKsNXXoBCkuUC9REO5cUBM54RbhlnvAcFLiT1SgHOCg?e=v3WmFV" TargetMode="External"/><Relationship Id="rId158" Type="http://schemas.openxmlformats.org/officeDocument/2006/relationships/hyperlink" Target="https://alcart-my.sharepoint.com/:f:/g/personal/seguimientodemetasspds_cartagena_gov_co/ElWc40EEu39OipT05Iw_tboBO9ABx-wsVi_DfdS4L9PLug?e=hb5Vib" TargetMode="External"/><Relationship Id="rId20" Type="http://schemas.openxmlformats.org/officeDocument/2006/relationships/hyperlink" Target="https://alcart-my.sharepoint.com/:f:/g/personal/seguimientodemetasspds_cartagena_gov_co/EswdDEV2GAhOgj6Gz_0e2dwBrOjTunSoIWUHVSTVFTCc8Q?e=eULk9p" TargetMode="External"/><Relationship Id="rId41" Type="http://schemas.openxmlformats.org/officeDocument/2006/relationships/hyperlink" Target="https://alcart-my.sharepoint.com/:f:/g/personal/seguimientodemetasspds_cartagena_gov_co/Eqgs1LJXT-VNqhJGbLfpc9MBlZwjACBuXpDfe5V7G4LP8w?e=2AFhok" TargetMode="External"/><Relationship Id="rId62" Type="http://schemas.openxmlformats.org/officeDocument/2006/relationships/hyperlink" Target="https://alcart-my.sharepoint.com/:f:/g/personal/seguimientodemetasspds_cartagena_gov_co/EhuScVA9IyNPpq_IL0-oTK4BGfMyZMgfsugQGrnIcmD__g?e=GGpSnp" TargetMode="External"/><Relationship Id="rId83" Type="http://schemas.openxmlformats.org/officeDocument/2006/relationships/hyperlink" Target="https://alcart-my.sharepoint.com/:f:/g/personal/seguimientodemetasspds_cartagena_gov_co/EuyPPbIw2kxClEoCTMA1cGQBd7UXHGUZYuaapJYEe9yp_A?e=fbWMd5" TargetMode="External"/><Relationship Id="rId179" Type="http://schemas.openxmlformats.org/officeDocument/2006/relationships/hyperlink" Target="https://alcart-my.sharepoint.com/:f:/g/personal/seguimientodemetasspds_cartagena_gov_co/Em2RPjrzFw5BtznZSCCW1WgBS-egQRONM7i-sV0iPs507Q?e=bgNeDo" TargetMode="External"/><Relationship Id="rId190" Type="http://schemas.openxmlformats.org/officeDocument/2006/relationships/hyperlink" Target="https://alcart-my.sharepoint.com/:f:/g/personal/seguimientodemetasspds_cartagena_gov_co/EvCZb4tFCu5Ivqe8XiIIt7sB06dKqfvR0AXcYM7OGRme4g?e=XBllU0" TargetMode="External"/><Relationship Id="rId204" Type="http://schemas.openxmlformats.org/officeDocument/2006/relationships/hyperlink" Target="https://alcart-my.sharepoint.com/:f:/g/personal/seguimientodemetasspds_cartagena_gov_co/Eq2AAyutKChBmNv7zdJwyQIB2u2IXi8Mo2h1LVL32I1-Gw?e=P3v9of" TargetMode="External"/><Relationship Id="rId225" Type="http://schemas.openxmlformats.org/officeDocument/2006/relationships/hyperlink" Target="https://alcart-my.sharepoint.com/:f:/g/personal/seguimientodemetasspds_cartagena_gov_co/EpKTfA5zdDZAonNjoXK2-QABmEQWPsYqUxntI6pdMOoq5g?e=dBLa6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topLeftCell="A28" zoomScale="80" zoomScaleNormal="80" workbookViewId="0">
      <selection activeCell="B36" sqref="B36:H36"/>
    </sheetView>
  </sheetViews>
  <sheetFormatPr baseColWidth="10" defaultColWidth="10.85546875" defaultRowHeight="15.75" x14ac:dyDescent="0.25"/>
  <cols>
    <col min="1" max="1" width="26.5703125" style="103" customWidth="1"/>
    <col min="2" max="2" width="10.85546875" style="42"/>
    <col min="3" max="3" width="28.5703125" style="42" customWidth="1"/>
    <col min="4" max="4" width="21.5703125" style="42" customWidth="1"/>
    <col min="5" max="5" width="19.42578125" style="42" customWidth="1"/>
    <col min="6" max="6" width="27.5703125" style="42" customWidth="1"/>
    <col min="7" max="7" width="17.140625" style="42" customWidth="1"/>
    <col min="8" max="8" width="27.42578125" style="42" customWidth="1"/>
    <col min="9" max="9" width="15.7109375" style="42" customWidth="1"/>
    <col min="10" max="10" width="17.7109375" style="42" customWidth="1"/>
    <col min="11" max="11" width="19.42578125" style="42" customWidth="1"/>
    <col min="12" max="12" width="25.42578125" style="42" customWidth="1"/>
    <col min="13" max="13" width="20.7109375" style="42" customWidth="1"/>
    <col min="14" max="15" width="10.85546875" style="42"/>
    <col min="16" max="16" width="16.7109375" style="42" customWidth="1"/>
    <col min="17" max="17" width="20.5703125" style="42" customWidth="1"/>
    <col min="18" max="18" width="18.7109375" style="42" customWidth="1"/>
    <col min="19" max="19" width="22.85546875" style="42" customWidth="1"/>
    <col min="20" max="20" width="22.140625" style="42" customWidth="1"/>
    <col min="21" max="21" width="25.5703125" style="42" customWidth="1"/>
    <col min="22" max="22" width="21.140625" style="42" customWidth="1"/>
    <col min="23" max="23" width="19.140625" style="42" customWidth="1"/>
    <col min="24" max="24" width="17.42578125" style="42" customWidth="1"/>
    <col min="25" max="25" width="16.5703125" style="42" customWidth="1"/>
    <col min="26" max="26" width="16.42578125" style="42" customWidth="1"/>
    <col min="27" max="27" width="28.7109375" style="42" customWidth="1"/>
    <col min="28" max="28" width="19.5703125" style="42" customWidth="1"/>
    <col min="29" max="29" width="21.140625" style="42" customWidth="1"/>
    <col min="30" max="30" width="21.7109375" style="42" customWidth="1"/>
    <col min="31" max="31" width="25.5703125" style="42" customWidth="1"/>
    <col min="32" max="32" width="22.28515625" style="42" customWidth="1"/>
    <col min="33" max="33" width="29.7109375" style="42" customWidth="1"/>
    <col min="34" max="34" width="18.7109375" style="42" customWidth="1"/>
    <col min="35" max="35" width="18.28515625" style="42" customWidth="1"/>
    <col min="36" max="36" width="22.28515625" style="42" customWidth="1"/>
    <col min="37" max="16384" width="10.85546875" style="42"/>
  </cols>
  <sheetData>
    <row r="1" spans="1:50" ht="54.75" customHeight="1" x14ac:dyDescent="0.25">
      <c r="A1" s="370" t="s">
        <v>623</v>
      </c>
      <c r="B1" s="370"/>
      <c r="C1" s="370"/>
      <c r="D1" s="370"/>
      <c r="E1" s="370"/>
      <c r="F1" s="370"/>
      <c r="G1" s="370"/>
      <c r="H1" s="370"/>
    </row>
    <row r="2" spans="1:50" ht="21" x14ac:dyDescent="0.25">
      <c r="A2" s="100"/>
      <c r="B2" s="98"/>
      <c r="C2" s="98"/>
      <c r="D2" s="98"/>
      <c r="E2" s="98"/>
      <c r="F2" s="98"/>
      <c r="G2" s="98"/>
      <c r="H2" s="98"/>
    </row>
    <row r="3" spans="1:50" ht="33" customHeight="1" x14ac:dyDescent="0.25">
      <c r="A3" s="371" t="s">
        <v>69</v>
      </c>
      <c r="B3" s="371"/>
      <c r="C3" s="371"/>
      <c r="D3" s="371"/>
      <c r="E3" s="371"/>
      <c r="F3" s="371"/>
      <c r="G3" s="371"/>
      <c r="H3" s="371"/>
      <c r="I3" s="75"/>
      <c r="J3" s="75"/>
      <c r="K3" s="75"/>
      <c r="L3" s="75"/>
      <c r="M3" s="75"/>
      <c r="N3" s="75"/>
      <c r="O3" s="75"/>
      <c r="P3" s="75"/>
      <c r="Q3" s="75"/>
      <c r="R3" s="75"/>
      <c r="S3" s="75"/>
      <c r="T3" s="75"/>
      <c r="U3" s="75"/>
      <c r="V3" s="75"/>
      <c r="W3" s="75"/>
      <c r="X3" s="75"/>
      <c r="Y3" s="75"/>
      <c r="Z3" s="75"/>
      <c r="AA3" s="76"/>
      <c r="AB3" s="76"/>
      <c r="AC3" s="76"/>
      <c r="AD3" s="76"/>
      <c r="AE3" s="76"/>
      <c r="AF3" s="76"/>
      <c r="AG3" s="77"/>
      <c r="AH3" s="77"/>
      <c r="AI3" s="77"/>
      <c r="AJ3" s="77"/>
      <c r="AK3" s="77"/>
      <c r="AL3" s="77"/>
      <c r="AM3" s="77"/>
      <c r="AN3" s="77"/>
      <c r="AO3" s="77"/>
      <c r="AP3" s="77"/>
      <c r="AQ3" s="75"/>
      <c r="AR3" s="75"/>
      <c r="AS3" s="75"/>
      <c r="AT3" s="75"/>
      <c r="AU3" s="75"/>
      <c r="AV3" s="75"/>
      <c r="AW3" s="78"/>
      <c r="AX3" s="78"/>
    </row>
    <row r="4" spans="1:50" ht="48" customHeight="1" x14ac:dyDescent="0.25">
      <c r="A4" s="99" t="s">
        <v>624</v>
      </c>
      <c r="B4" s="369" t="s">
        <v>625</v>
      </c>
      <c r="C4" s="369"/>
      <c r="D4" s="369"/>
      <c r="E4" s="369"/>
      <c r="F4" s="369"/>
      <c r="G4" s="369"/>
      <c r="H4" s="369"/>
    </row>
    <row r="5" spans="1:50" ht="31.5" customHeight="1" x14ac:dyDescent="0.25">
      <c r="A5" s="84" t="s">
        <v>1</v>
      </c>
      <c r="B5" s="369" t="s">
        <v>626</v>
      </c>
      <c r="C5" s="369"/>
      <c r="D5" s="369"/>
      <c r="E5" s="369"/>
      <c r="F5" s="369"/>
      <c r="G5" s="369"/>
      <c r="H5" s="369"/>
    </row>
    <row r="6" spans="1:50" ht="40.5" customHeight="1" x14ac:dyDescent="0.25">
      <c r="A6" s="99" t="s">
        <v>2</v>
      </c>
      <c r="B6" s="369" t="s">
        <v>627</v>
      </c>
      <c r="C6" s="369"/>
      <c r="D6" s="369"/>
      <c r="E6" s="369"/>
      <c r="F6" s="369"/>
      <c r="G6" s="369"/>
      <c r="H6" s="369"/>
    </row>
    <row r="7" spans="1:50" ht="41.1" customHeight="1" x14ac:dyDescent="0.25">
      <c r="A7" s="84" t="s">
        <v>3</v>
      </c>
      <c r="B7" s="369" t="s">
        <v>628</v>
      </c>
      <c r="C7" s="369"/>
      <c r="D7" s="369"/>
      <c r="E7" s="369"/>
      <c r="F7" s="369"/>
      <c r="G7" s="369"/>
      <c r="H7" s="369"/>
    </row>
    <row r="8" spans="1:50" ht="31.5" x14ac:dyDescent="0.25">
      <c r="A8" s="84" t="s">
        <v>4</v>
      </c>
      <c r="B8" s="369" t="s">
        <v>629</v>
      </c>
      <c r="C8" s="369"/>
      <c r="D8" s="369"/>
      <c r="E8" s="369"/>
      <c r="F8" s="369"/>
      <c r="G8" s="369"/>
      <c r="H8" s="369"/>
    </row>
    <row r="9" spans="1:50" ht="31.5" x14ac:dyDescent="0.25">
      <c r="A9" s="84" t="s">
        <v>66</v>
      </c>
      <c r="B9" s="369" t="s">
        <v>630</v>
      </c>
      <c r="C9" s="369"/>
      <c r="D9" s="369"/>
      <c r="E9" s="369"/>
      <c r="F9" s="369"/>
      <c r="G9" s="369"/>
      <c r="H9" s="369"/>
    </row>
    <row r="10" spans="1:50" ht="31.5" x14ac:dyDescent="0.25">
      <c r="A10" s="99" t="s">
        <v>68</v>
      </c>
      <c r="B10" s="369" t="s">
        <v>631</v>
      </c>
      <c r="C10" s="369"/>
      <c r="D10" s="369"/>
      <c r="E10" s="369"/>
      <c r="F10" s="369"/>
      <c r="G10" s="369"/>
      <c r="H10" s="369"/>
    </row>
    <row r="11" spans="1:50" ht="31.5" x14ac:dyDescent="0.25">
      <c r="A11" s="99" t="s">
        <v>67</v>
      </c>
      <c r="B11" s="369" t="s">
        <v>632</v>
      </c>
      <c r="C11" s="369"/>
      <c r="D11" s="369"/>
      <c r="E11" s="369"/>
      <c r="F11" s="369"/>
      <c r="G11" s="369"/>
      <c r="H11" s="369"/>
    </row>
    <row r="12" spans="1:50" ht="31.5" x14ac:dyDescent="0.25">
      <c r="A12" s="99" t="s">
        <v>5</v>
      </c>
      <c r="B12" s="369" t="s">
        <v>633</v>
      </c>
      <c r="C12" s="369"/>
      <c r="D12" s="369"/>
      <c r="E12" s="369"/>
      <c r="F12" s="369"/>
      <c r="G12" s="369"/>
      <c r="H12" s="369"/>
    </row>
    <row r="13" spans="1:50" ht="58.5" customHeight="1" x14ac:dyDescent="0.25">
      <c r="A13" s="84" t="s">
        <v>634</v>
      </c>
      <c r="B13" s="369" t="s">
        <v>635</v>
      </c>
      <c r="C13" s="369"/>
      <c r="D13" s="369"/>
      <c r="E13" s="369"/>
      <c r="F13" s="369"/>
      <c r="G13" s="369"/>
      <c r="H13" s="369"/>
    </row>
    <row r="14" spans="1:50" ht="31.5" x14ac:dyDescent="0.25">
      <c r="A14" s="84" t="s">
        <v>7</v>
      </c>
      <c r="B14" s="369" t="s">
        <v>636</v>
      </c>
      <c r="C14" s="369"/>
      <c r="D14" s="369"/>
      <c r="E14" s="369"/>
      <c r="F14" s="369"/>
      <c r="G14" s="369"/>
      <c r="H14" s="369"/>
    </row>
    <row r="15" spans="1:50" ht="47.25" x14ac:dyDescent="0.25">
      <c r="A15" s="84" t="s">
        <v>8</v>
      </c>
      <c r="B15" s="369" t="s">
        <v>637</v>
      </c>
      <c r="C15" s="369"/>
      <c r="D15" s="369"/>
      <c r="E15" s="369"/>
      <c r="F15" s="369"/>
      <c r="G15" s="369"/>
      <c r="H15" s="369"/>
    </row>
    <row r="16" spans="1:50" ht="45" customHeight="1" x14ac:dyDescent="0.25">
      <c r="A16" s="84" t="s">
        <v>9</v>
      </c>
      <c r="B16" s="369" t="s">
        <v>638</v>
      </c>
      <c r="C16" s="369"/>
      <c r="D16" s="369"/>
      <c r="E16" s="369"/>
      <c r="F16" s="369"/>
      <c r="G16" s="369"/>
      <c r="H16" s="369"/>
    </row>
    <row r="17" spans="1:8" ht="47.25" x14ac:dyDescent="0.25">
      <c r="A17" s="84" t="s">
        <v>10</v>
      </c>
      <c r="B17" s="369" t="s">
        <v>639</v>
      </c>
      <c r="C17" s="369"/>
      <c r="D17" s="369"/>
      <c r="E17" s="369"/>
      <c r="F17" s="369"/>
      <c r="G17" s="369"/>
      <c r="H17" s="369"/>
    </row>
    <row r="18" spans="1:8" ht="47.25" x14ac:dyDescent="0.25">
      <c r="A18" s="99" t="s">
        <v>640</v>
      </c>
      <c r="B18" s="369" t="s">
        <v>641</v>
      </c>
      <c r="C18" s="369"/>
      <c r="D18" s="369"/>
      <c r="E18" s="369"/>
      <c r="F18" s="369"/>
      <c r="G18" s="369"/>
      <c r="H18" s="369"/>
    </row>
    <row r="19" spans="1:8" ht="60" customHeight="1" x14ac:dyDescent="0.25">
      <c r="A19" s="99" t="s">
        <v>11</v>
      </c>
      <c r="B19" s="369" t="s">
        <v>642</v>
      </c>
      <c r="C19" s="369"/>
      <c r="D19" s="369"/>
      <c r="E19" s="369"/>
      <c r="F19" s="369"/>
      <c r="G19" s="369"/>
      <c r="H19" s="369"/>
    </row>
    <row r="20" spans="1:8" ht="31.5" x14ac:dyDescent="0.25">
      <c r="A20" s="84" t="s">
        <v>12</v>
      </c>
      <c r="B20" s="369" t="s">
        <v>643</v>
      </c>
      <c r="C20" s="369"/>
      <c r="D20" s="369"/>
      <c r="E20" s="369"/>
      <c r="F20" s="369"/>
      <c r="G20" s="369"/>
      <c r="H20" s="369"/>
    </row>
    <row r="21" spans="1:8" ht="31.5" x14ac:dyDescent="0.25">
      <c r="A21" s="84" t="s">
        <v>13</v>
      </c>
      <c r="B21" s="369" t="s">
        <v>644</v>
      </c>
      <c r="C21" s="369"/>
      <c r="D21" s="369"/>
      <c r="E21" s="369"/>
      <c r="F21" s="369"/>
      <c r="G21" s="369"/>
      <c r="H21" s="369"/>
    </row>
    <row r="22" spans="1:8" ht="31.5" x14ac:dyDescent="0.25">
      <c r="A22" s="84" t="s">
        <v>14</v>
      </c>
      <c r="B22" s="369" t="s">
        <v>645</v>
      </c>
      <c r="C22" s="369"/>
      <c r="D22" s="369"/>
      <c r="E22" s="369"/>
      <c r="F22" s="369"/>
      <c r="G22" s="369"/>
      <c r="H22" s="369"/>
    </row>
    <row r="23" spans="1:8" x14ac:dyDescent="0.25">
      <c r="A23" s="372"/>
      <c r="B23" s="373"/>
      <c r="C23" s="373"/>
      <c r="D23" s="373"/>
      <c r="E23" s="373"/>
      <c r="F23" s="373"/>
      <c r="G23" s="373"/>
      <c r="H23" s="373"/>
    </row>
    <row r="24" spans="1:8" ht="33" customHeight="1" x14ac:dyDescent="0.25">
      <c r="A24" s="371" t="s">
        <v>646</v>
      </c>
      <c r="B24" s="371"/>
      <c r="C24" s="371"/>
      <c r="D24" s="371"/>
      <c r="E24" s="371"/>
      <c r="F24" s="371"/>
      <c r="G24" s="371"/>
      <c r="H24" s="371"/>
    </row>
    <row r="25" spans="1:8" ht="102" customHeight="1" x14ac:dyDescent="0.25">
      <c r="A25" s="375" t="s">
        <v>647</v>
      </c>
      <c r="B25" s="375"/>
      <c r="C25" s="375"/>
      <c r="D25" s="375"/>
      <c r="E25" s="375"/>
      <c r="F25" s="375"/>
      <c r="G25" s="375"/>
      <c r="H25" s="375"/>
    </row>
    <row r="26" spans="1:8" ht="147.94999999999999" customHeight="1" x14ac:dyDescent="0.25">
      <c r="A26" s="99" t="s">
        <v>648</v>
      </c>
      <c r="B26" s="369" t="s">
        <v>649</v>
      </c>
      <c r="C26" s="369"/>
      <c r="D26" s="369"/>
      <c r="E26" s="369"/>
      <c r="F26" s="369"/>
      <c r="G26" s="369"/>
      <c r="H26" s="369"/>
    </row>
    <row r="27" spans="1:8" ht="59.45" customHeight="1" x14ac:dyDescent="0.25">
      <c r="A27" s="99" t="s">
        <v>650</v>
      </c>
      <c r="B27" s="369" t="s">
        <v>651</v>
      </c>
      <c r="C27" s="369"/>
      <c r="D27" s="369"/>
      <c r="E27" s="369"/>
      <c r="F27" s="369"/>
      <c r="G27" s="369"/>
      <c r="H27" s="369"/>
    </row>
    <row r="28" spans="1:8" ht="42" customHeight="1" x14ac:dyDescent="0.25">
      <c r="A28" s="99" t="s">
        <v>652</v>
      </c>
      <c r="B28" s="369" t="s">
        <v>653</v>
      </c>
      <c r="C28" s="369"/>
      <c r="D28" s="369"/>
      <c r="E28" s="369"/>
      <c r="F28" s="369"/>
      <c r="G28" s="369"/>
      <c r="H28" s="369"/>
    </row>
    <row r="29" spans="1:8" ht="28.5" customHeight="1" x14ac:dyDescent="0.25">
      <c r="A29" s="99" t="s">
        <v>654</v>
      </c>
      <c r="B29" s="369" t="s">
        <v>655</v>
      </c>
      <c r="C29" s="369"/>
      <c r="D29" s="369"/>
      <c r="E29" s="369"/>
      <c r="F29" s="369"/>
      <c r="G29" s="369"/>
      <c r="H29" s="369"/>
    </row>
    <row r="30" spans="1:8" x14ac:dyDescent="0.25">
      <c r="A30" s="374"/>
      <c r="B30" s="374"/>
      <c r="C30" s="374"/>
      <c r="D30" s="374"/>
      <c r="E30" s="374"/>
      <c r="F30" s="374"/>
      <c r="G30" s="374"/>
      <c r="H30" s="374"/>
    </row>
    <row r="31" spans="1:8" ht="33" customHeight="1" x14ac:dyDescent="0.25">
      <c r="A31" s="371" t="s">
        <v>656</v>
      </c>
      <c r="B31" s="371"/>
      <c r="C31" s="371"/>
      <c r="D31" s="371"/>
      <c r="E31" s="371"/>
      <c r="F31" s="371"/>
      <c r="G31" s="371"/>
      <c r="H31" s="371"/>
    </row>
    <row r="32" spans="1:8" ht="42" customHeight="1" x14ac:dyDescent="0.25">
      <c r="A32" s="84" t="s">
        <v>15</v>
      </c>
      <c r="B32" s="382" t="s">
        <v>657</v>
      </c>
      <c r="C32" s="383"/>
      <c r="D32" s="383"/>
      <c r="E32" s="383"/>
      <c r="F32" s="383"/>
      <c r="G32" s="383"/>
      <c r="H32" s="384"/>
    </row>
    <row r="33" spans="1:8" ht="43.5" customHeight="1" x14ac:dyDescent="0.25">
      <c r="A33" s="84" t="s">
        <v>16</v>
      </c>
      <c r="B33" s="382" t="s">
        <v>658</v>
      </c>
      <c r="C33" s="383"/>
      <c r="D33" s="383"/>
      <c r="E33" s="383"/>
      <c r="F33" s="383"/>
      <c r="G33" s="383"/>
      <c r="H33" s="384"/>
    </row>
    <row r="34" spans="1:8" ht="40.5" customHeight="1" x14ac:dyDescent="0.25">
      <c r="A34" s="84" t="s">
        <v>17</v>
      </c>
      <c r="B34" s="382" t="s">
        <v>659</v>
      </c>
      <c r="C34" s="383"/>
      <c r="D34" s="383"/>
      <c r="E34" s="383"/>
      <c r="F34" s="383"/>
      <c r="G34" s="383"/>
      <c r="H34" s="384"/>
    </row>
    <row r="35" spans="1:8" ht="75.75" customHeight="1" x14ac:dyDescent="0.25">
      <c r="A35" s="101" t="s">
        <v>660</v>
      </c>
      <c r="B35" s="379" t="s">
        <v>661</v>
      </c>
      <c r="C35" s="380"/>
      <c r="D35" s="380"/>
      <c r="E35" s="380"/>
      <c r="F35" s="380"/>
      <c r="G35" s="380"/>
      <c r="H35" s="381"/>
    </row>
    <row r="36" spans="1:8" ht="27.6" customHeight="1" x14ac:dyDescent="0.25">
      <c r="A36" s="101" t="s">
        <v>18</v>
      </c>
      <c r="B36" s="393" t="s">
        <v>662</v>
      </c>
      <c r="C36" s="394"/>
      <c r="D36" s="394"/>
      <c r="E36" s="394"/>
      <c r="F36" s="394"/>
      <c r="G36" s="394"/>
      <c r="H36" s="395"/>
    </row>
    <row r="37" spans="1:8" ht="47.45" customHeight="1" x14ac:dyDescent="0.25">
      <c r="A37" s="101" t="s">
        <v>688</v>
      </c>
      <c r="B37" s="393" t="s">
        <v>663</v>
      </c>
      <c r="C37" s="394"/>
      <c r="D37" s="394"/>
      <c r="E37" s="394"/>
      <c r="F37" s="394"/>
      <c r="G37" s="394"/>
      <c r="H37" s="395"/>
    </row>
    <row r="38" spans="1:8" ht="57.6" customHeight="1" x14ac:dyDescent="0.25">
      <c r="A38" s="101" t="s">
        <v>71</v>
      </c>
      <c r="B38" s="393" t="s">
        <v>664</v>
      </c>
      <c r="C38" s="394"/>
      <c r="D38" s="394"/>
      <c r="E38" s="394"/>
      <c r="F38" s="394"/>
      <c r="G38" s="394"/>
      <c r="H38" s="395"/>
    </row>
    <row r="39" spans="1:8" ht="45.75" customHeight="1" x14ac:dyDescent="0.25">
      <c r="A39" s="102" t="s">
        <v>19</v>
      </c>
      <c r="B39" s="393" t="s">
        <v>665</v>
      </c>
      <c r="C39" s="394"/>
      <c r="D39" s="394"/>
      <c r="E39" s="394"/>
      <c r="F39" s="394"/>
      <c r="G39" s="394"/>
      <c r="H39" s="395"/>
    </row>
    <row r="40" spans="1:8" ht="39.75" customHeight="1" x14ac:dyDescent="0.25">
      <c r="A40" s="102" t="s">
        <v>20</v>
      </c>
      <c r="B40" s="393" t="s">
        <v>666</v>
      </c>
      <c r="C40" s="394"/>
      <c r="D40" s="394"/>
      <c r="E40" s="394"/>
      <c r="F40" s="394"/>
      <c r="G40" s="394"/>
      <c r="H40" s="395"/>
    </row>
    <row r="41" spans="1:8" ht="41.45" customHeight="1" x14ac:dyDescent="0.25">
      <c r="A41" s="85" t="s">
        <v>21</v>
      </c>
      <c r="B41" s="385" t="s">
        <v>667</v>
      </c>
      <c r="C41" s="386"/>
      <c r="D41" s="386"/>
      <c r="E41" s="386"/>
      <c r="F41" s="386"/>
      <c r="G41" s="386"/>
      <c r="H41" s="387"/>
    </row>
    <row r="43" spans="1:8" ht="33" customHeight="1" x14ac:dyDescent="0.25">
      <c r="A43" s="389" t="s">
        <v>70</v>
      </c>
      <c r="B43" s="389"/>
      <c r="C43" s="389"/>
      <c r="D43" s="389"/>
      <c r="E43" s="389"/>
      <c r="F43" s="389"/>
      <c r="G43" s="389"/>
      <c r="H43" s="389"/>
    </row>
    <row r="44" spans="1:8" ht="39.950000000000003" customHeight="1" x14ac:dyDescent="0.25">
      <c r="A44" s="85" t="s">
        <v>22</v>
      </c>
      <c r="B44" s="385" t="s">
        <v>668</v>
      </c>
      <c r="C44" s="386"/>
      <c r="D44" s="386"/>
      <c r="E44" s="386"/>
      <c r="F44" s="386"/>
      <c r="G44" s="386"/>
      <c r="H44" s="387"/>
    </row>
    <row r="45" spans="1:8" ht="39.950000000000003" customHeight="1" x14ac:dyDescent="0.25">
      <c r="A45" s="85" t="s">
        <v>23</v>
      </c>
      <c r="B45" s="385" t="s">
        <v>669</v>
      </c>
      <c r="C45" s="386"/>
      <c r="D45" s="386"/>
      <c r="E45" s="386"/>
      <c r="F45" s="386"/>
      <c r="G45" s="386"/>
      <c r="H45" s="387"/>
    </row>
    <row r="46" spans="1:8" ht="39.950000000000003" customHeight="1" x14ac:dyDescent="0.25">
      <c r="A46" s="85" t="s">
        <v>24</v>
      </c>
      <c r="B46" s="385" t="s">
        <v>670</v>
      </c>
      <c r="C46" s="386"/>
      <c r="D46" s="386"/>
      <c r="E46" s="386"/>
      <c r="F46" s="386"/>
      <c r="G46" s="386"/>
      <c r="H46" s="387"/>
    </row>
    <row r="47" spans="1:8" ht="39.950000000000003" customHeight="1" x14ac:dyDescent="0.25">
      <c r="A47" s="85" t="s">
        <v>25</v>
      </c>
      <c r="B47" s="385" t="s">
        <v>671</v>
      </c>
      <c r="C47" s="386"/>
      <c r="D47" s="386"/>
      <c r="E47" s="386"/>
      <c r="F47" s="386"/>
      <c r="G47" s="386"/>
      <c r="H47" s="387"/>
    </row>
    <row r="48" spans="1:8" ht="39.950000000000003" customHeight="1" x14ac:dyDescent="0.25">
      <c r="A48" s="85" t="s">
        <v>26</v>
      </c>
      <c r="B48" s="385" t="s">
        <v>672</v>
      </c>
      <c r="C48" s="386"/>
      <c r="D48" s="386"/>
      <c r="E48" s="386"/>
      <c r="F48" s="386"/>
      <c r="G48" s="386"/>
      <c r="H48" s="387"/>
    </row>
    <row r="49" spans="1:8" x14ac:dyDescent="0.25">
      <c r="A49" s="388"/>
      <c r="B49" s="388"/>
      <c r="C49" s="388"/>
      <c r="D49" s="388"/>
      <c r="E49" s="388"/>
      <c r="F49" s="388"/>
      <c r="G49" s="388"/>
      <c r="H49" s="388"/>
    </row>
    <row r="50" spans="1:8" ht="33" customHeight="1" x14ac:dyDescent="0.25">
      <c r="A50" s="389" t="s">
        <v>0</v>
      </c>
      <c r="B50" s="389"/>
      <c r="C50" s="389"/>
      <c r="D50" s="389"/>
      <c r="E50" s="389"/>
      <c r="F50" s="389"/>
      <c r="G50" s="389"/>
      <c r="H50" s="389"/>
    </row>
    <row r="51" spans="1:8" ht="44.25" customHeight="1" x14ac:dyDescent="0.25">
      <c r="A51" s="85" t="s">
        <v>27</v>
      </c>
      <c r="B51" s="376" t="s">
        <v>673</v>
      </c>
      <c r="C51" s="377"/>
      <c r="D51" s="377"/>
      <c r="E51" s="377"/>
      <c r="F51" s="377"/>
      <c r="G51" s="377"/>
      <c r="H51" s="378"/>
    </row>
    <row r="52" spans="1:8" ht="90.95" customHeight="1" x14ac:dyDescent="0.25">
      <c r="A52" s="85" t="s">
        <v>28</v>
      </c>
      <c r="B52" s="382" t="s">
        <v>689</v>
      </c>
      <c r="C52" s="383"/>
      <c r="D52" s="383"/>
      <c r="E52" s="383"/>
      <c r="F52" s="383"/>
      <c r="G52" s="383"/>
      <c r="H52" s="384"/>
    </row>
    <row r="53" spans="1:8" ht="40.5" customHeight="1" x14ac:dyDescent="0.25">
      <c r="A53" s="85" t="s">
        <v>29</v>
      </c>
      <c r="B53" s="376" t="s">
        <v>674</v>
      </c>
      <c r="C53" s="377"/>
      <c r="D53" s="377"/>
      <c r="E53" s="377"/>
      <c r="F53" s="377"/>
      <c r="G53" s="377"/>
      <c r="H53" s="378"/>
    </row>
    <row r="54" spans="1:8" ht="32.25" customHeight="1" x14ac:dyDescent="0.25">
      <c r="A54" s="85" t="s">
        <v>30</v>
      </c>
      <c r="B54" s="376" t="s">
        <v>675</v>
      </c>
      <c r="C54" s="377"/>
      <c r="D54" s="377"/>
      <c r="E54" s="377"/>
      <c r="F54" s="377"/>
      <c r="G54" s="377"/>
      <c r="H54" s="378"/>
    </row>
    <row r="55" spans="1:8" ht="35.1" customHeight="1" x14ac:dyDescent="0.25">
      <c r="A55" s="84" t="s">
        <v>31</v>
      </c>
      <c r="B55" s="376" t="s">
        <v>676</v>
      </c>
      <c r="C55" s="377"/>
      <c r="D55" s="377"/>
      <c r="E55" s="377"/>
      <c r="F55" s="377"/>
      <c r="G55" s="377"/>
      <c r="H55" s="378"/>
    </row>
    <row r="56" spans="1:8" ht="40.5" customHeight="1" x14ac:dyDescent="0.25">
      <c r="A56" s="99" t="s">
        <v>32</v>
      </c>
      <c r="B56" s="376" t="s">
        <v>677</v>
      </c>
      <c r="C56" s="377"/>
      <c r="D56" s="377"/>
      <c r="E56" s="377"/>
      <c r="F56" s="377"/>
      <c r="G56" s="377"/>
      <c r="H56" s="378"/>
    </row>
    <row r="57" spans="1:8" ht="40.5" customHeight="1" x14ac:dyDescent="0.25">
      <c r="A57" s="99" t="s">
        <v>33</v>
      </c>
      <c r="B57" s="376" t="s">
        <v>678</v>
      </c>
      <c r="C57" s="377"/>
      <c r="D57" s="377"/>
      <c r="E57" s="377"/>
      <c r="F57" s="377"/>
      <c r="G57" s="377"/>
      <c r="H57" s="378"/>
    </row>
    <row r="58" spans="1:8" ht="35.1" customHeight="1" x14ac:dyDescent="0.25">
      <c r="A58" s="99" t="s">
        <v>34</v>
      </c>
      <c r="B58" s="376" t="s">
        <v>679</v>
      </c>
      <c r="C58" s="377"/>
      <c r="D58" s="377"/>
      <c r="E58" s="377"/>
      <c r="F58" s="377"/>
      <c r="G58" s="377"/>
      <c r="H58" s="378"/>
    </row>
    <row r="59" spans="1:8" ht="36" customHeight="1" x14ac:dyDescent="0.25">
      <c r="A59" s="99" t="s">
        <v>35</v>
      </c>
      <c r="B59" s="376" t="s">
        <v>680</v>
      </c>
      <c r="C59" s="377"/>
      <c r="D59" s="377"/>
      <c r="E59" s="377"/>
      <c r="F59" s="377"/>
      <c r="G59" s="377"/>
      <c r="H59" s="378"/>
    </row>
    <row r="60" spans="1:8" ht="54.75" customHeight="1" x14ac:dyDescent="0.25">
      <c r="A60" s="84" t="s">
        <v>681</v>
      </c>
      <c r="B60" s="376" t="s">
        <v>682</v>
      </c>
      <c r="C60" s="377"/>
      <c r="D60" s="377"/>
      <c r="E60" s="377"/>
      <c r="F60" s="377"/>
      <c r="G60" s="377"/>
      <c r="H60" s="378"/>
    </row>
    <row r="62" spans="1:8" ht="134.44999999999999" customHeight="1" x14ac:dyDescent="0.25">
      <c r="A62" s="391" t="s">
        <v>683</v>
      </c>
      <c r="B62" s="392"/>
      <c r="C62" s="392"/>
      <c r="D62" s="392"/>
      <c r="E62" s="392"/>
      <c r="F62" s="392"/>
      <c r="G62" s="392"/>
      <c r="H62" s="392"/>
    </row>
    <row r="63" spans="1:8" ht="64.5" customHeight="1" x14ac:dyDescent="0.25">
      <c r="A63" s="390" t="s">
        <v>684</v>
      </c>
      <c r="B63" s="390"/>
      <c r="C63" s="369" t="s">
        <v>685</v>
      </c>
      <c r="D63" s="369"/>
      <c r="E63" s="369"/>
      <c r="F63" s="369"/>
      <c r="G63" s="369"/>
      <c r="H63" s="369"/>
    </row>
    <row r="64" spans="1:8" ht="49.5" customHeight="1" x14ac:dyDescent="0.25">
      <c r="A64" s="390" t="s">
        <v>686</v>
      </c>
      <c r="B64" s="390"/>
      <c r="C64" s="369" t="s">
        <v>687</v>
      </c>
      <c r="D64" s="369"/>
      <c r="E64" s="369"/>
      <c r="F64" s="369"/>
      <c r="G64" s="369"/>
      <c r="H64" s="369"/>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250"/>
  <sheetViews>
    <sheetView tabSelected="1" zoomScale="50" zoomScaleNormal="50" workbookViewId="0">
      <selection activeCell="BH6" sqref="J1:BH1048576"/>
    </sheetView>
  </sheetViews>
  <sheetFormatPr baseColWidth="10" defaultColWidth="10.85546875" defaultRowHeight="15" x14ac:dyDescent="0.25"/>
  <cols>
    <col min="1" max="1" width="15.42578125" style="124" customWidth="1"/>
    <col min="2" max="2" width="11.85546875" style="56" customWidth="1"/>
    <col min="3" max="3" width="14.5703125" style="56" customWidth="1"/>
    <col min="4" max="4" width="24.5703125" style="56" customWidth="1"/>
    <col min="5" max="5" width="23.28515625" style="56" customWidth="1"/>
    <col min="6" max="6" width="26.7109375" style="56" customWidth="1"/>
    <col min="7" max="7" width="14.7109375" style="91" customWidth="1"/>
    <col min="8" max="8" width="17.5703125" style="56" customWidth="1"/>
    <col min="9" max="9" width="24.85546875" style="91" customWidth="1"/>
    <col min="10" max="10" width="20.5703125" style="72" customWidth="1"/>
    <col min="11" max="11" width="28.42578125" style="132" customWidth="1"/>
    <col min="12" max="12" width="18.7109375" style="56" customWidth="1"/>
    <col min="13" max="13" width="25.140625" style="56" customWidth="1"/>
    <col min="14" max="14" width="36.5703125" style="132" customWidth="1"/>
    <col min="15" max="16" width="13.85546875" style="56" customWidth="1"/>
    <col min="17" max="17" width="20.5703125" style="56" customWidth="1"/>
    <col min="18" max="18" width="17.42578125" style="91" customWidth="1"/>
    <col min="19" max="19" width="17" style="95" customWidth="1"/>
    <col min="20" max="20" width="23.7109375" style="96" customWidth="1"/>
    <col min="21" max="21" width="20.5703125" style="96" customWidth="1"/>
    <col min="22" max="22" width="19.7109375" style="96" customWidth="1"/>
    <col min="23" max="23" width="22" style="96" customWidth="1"/>
    <col min="24" max="24" width="24.28515625" style="96" customWidth="1"/>
    <col min="25" max="25" width="22.28515625" style="96" customWidth="1"/>
    <col min="26" max="26" width="36.28515625" style="96" customWidth="1"/>
    <col min="27" max="27" width="37.7109375" style="96" customWidth="1"/>
    <col min="28" max="28" width="65.42578125" style="96" customWidth="1"/>
    <col min="29" max="29" width="34.28515625" style="136" customWidth="1"/>
    <col min="30" max="30" width="18.5703125" style="136" customWidth="1"/>
    <col min="31" max="31" width="23.5703125" style="137" customWidth="1"/>
    <col min="32" max="32" width="27.5703125" style="137" customWidth="1"/>
    <col min="33" max="33" width="36.140625" style="94" customWidth="1"/>
    <col min="34" max="34" width="20.5703125" style="23" customWidth="1"/>
    <col min="35" max="35" width="24" style="55" customWidth="1"/>
    <col min="36" max="36" width="49.5703125" style="133" customWidth="1"/>
    <col min="37" max="37" width="17.7109375" style="92" customWidth="1"/>
    <col min="38" max="38" width="24.5703125" style="93" customWidth="1"/>
    <col min="39" max="39" width="19.42578125" style="93" customWidth="1"/>
    <col min="40" max="40" width="23.28515625" style="93" customWidth="1"/>
    <col min="41" max="41" width="24.140625" style="93" customWidth="1"/>
    <col min="42" max="42" width="32" style="93" customWidth="1"/>
    <col min="43" max="43" width="28" style="93" customWidth="1"/>
    <col min="44" max="44" width="27.42578125" style="93" customWidth="1"/>
    <col min="45" max="45" width="22.42578125" style="109" customWidth="1"/>
    <col min="46" max="46" width="22.7109375" style="109" customWidth="1"/>
    <col min="47" max="47" width="23" style="90" customWidth="1"/>
    <col min="48" max="48" width="20.7109375" style="91" customWidth="1"/>
    <col min="49" max="49" width="21.85546875" style="116" customWidth="1"/>
    <col min="50" max="50" width="19.7109375" style="56" customWidth="1"/>
    <col min="51" max="51" width="19.7109375" style="124" customWidth="1"/>
    <col min="52" max="52" width="19.7109375" style="134" customWidth="1"/>
    <col min="53" max="53" width="25.42578125" style="134" customWidth="1"/>
    <col min="54" max="54" width="35.42578125" style="134" customWidth="1"/>
    <col min="55" max="55" width="19.7109375" style="124" customWidth="1"/>
    <col min="56" max="56" width="23.42578125" style="124" customWidth="1"/>
    <col min="57" max="57" width="29.140625" style="124" customWidth="1"/>
    <col min="58" max="58" width="31.5703125" style="124" customWidth="1"/>
    <col min="59" max="59" width="38.7109375" style="124" customWidth="1"/>
    <col min="60" max="60" width="71.85546875" style="124" customWidth="1"/>
    <col min="61" max="61" width="71" style="124" customWidth="1"/>
    <col min="62" max="62" width="38.7109375" style="124" customWidth="1"/>
    <col min="63" max="63" width="58.7109375" style="124" customWidth="1"/>
    <col min="64" max="64" width="21.140625" style="56" customWidth="1"/>
    <col min="65" max="65" width="30.85546875" style="124" customWidth="1"/>
    <col min="66" max="66" width="28" style="124" customWidth="1"/>
    <col min="67" max="67" width="19.5703125" style="56" customWidth="1"/>
    <col min="68" max="68" width="23.140625" style="56" customWidth="1"/>
    <col min="69" max="70" width="72.5703125" style="199" customWidth="1"/>
    <col min="71" max="72" width="41.5703125" style="126" customWidth="1"/>
    <col min="73" max="73" width="5.7109375" style="126" customWidth="1"/>
    <col min="74" max="75" width="41.5703125" style="212" customWidth="1"/>
    <col min="76" max="77" width="41.5703125" style="126" customWidth="1"/>
    <col min="78" max="78" width="48.42578125" style="56" customWidth="1"/>
    <col min="79" max="79" width="123.42578125" style="132" customWidth="1"/>
    <col min="80" max="16384" width="10.85546875" style="141"/>
  </cols>
  <sheetData>
    <row r="1" spans="1:79" ht="20.25" thickBot="1" x14ac:dyDescent="0.3">
      <c r="B1" s="670" t="s">
        <v>691</v>
      </c>
      <c r="C1" s="670"/>
      <c r="D1" s="671" t="s">
        <v>739</v>
      </c>
      <c r="E1" s="672"/>
      <c r="F1" s="672"/>
      <c r="G1" s="672"/>
      <c r="H1" s="672"/>
      <c r="I1" s="672"/>
      <c r="J1" s="673"/>
      <c r="K1" s="674"/>
      <c r="L1" s="672"/>
      <c r="M1" s="672"/>
      <c r="N1" s="674"/>
      <c r="O1" s="672"/>
      <c r="P1" s="672"/>
      <c r="Q1" s="675"/>
      <c r="R1" s="672"/>
      <c r="S1" s="672"/>
      <c r="T1" s="672"/>
      <c r="U1" s="672"/>
      <c r="V1" s="672"/>
      <c r="W1" s="672"/>
      <c r="X1" s="672"/>
      <c r="Y1" s="672"/>
      <c r="Z1" s="672"/>
      <c r="AA1" s="672"/>
      <c r="AB1" s="672"/>
      <c r="AC1" s="676"/>
      <c r="AD1" s="676"/>
      <c r="AE1" s="675"/>
      <c r="AF1" s="675"/>
      <c r="AG1" s="673"/>
      <c r="AH1" s="673"/>
      <c r="AI1" s="672"/>
      <c r="AJ1" s="674"/>
      <c r="AK1" s="675"/>
      <c r="AL1" s="672"/>
      <c r="AM1" s="672"/>
      <c r="AN1" s="672"/>
      <c r="AO1" s="672"/>
      <c r="AP1" s="672"/>
      <c r="AQ1" s="672"/>
      <c r="AR1" s="672"/>
      <c r="AS1" s="677"/>
      <c r="AT1" s="677"/>
      <c r="AU1" s="678"/>
      <c r="AV1" s="678"/>
      <c r="AW1" s="678"/>
      <c r="AX1" s="673"/>
      <c r="AY1" s="673"/>
      <c r="AZ1" s="672"/>
      <c r="BA1" s="673"/>
      <c r="BB1" s="673"/>
      <c r="BC1" s="673"/>
      <c r="BD1" s="673"/>
      <c r="BE1" s="673"/>
      <c r="BF1" s="673"/>
      <c r="BG1" s="673"/>
      <c r="BH1" s="673"/>
      <c r="BI1" s="673"/>
      <c r="BJ1" s="673"/>
      <c r="BK1" s="673"/>
      <c r="BL1" s="679"/>
      <c r="BM1" s="149" t="s">
        <v>692</v>
      </c>
      <c r="BS1" s="125"/>
      <c r="BT1" s="125"/>
      <c r="BU1" s="125"/>
      <c r="BV1" s="199"/>
      <c r="BW1" s="199"/>
      <c r="BX1" s="125"/>
      <c r="BY1" s="125"/>
      <c r="BZ1" s="73"/>
      <c r="CA1" s="144"/>
    </row>
    <row r="2" spans="1:79" ht="20.100000000000001" hidden="1" customHeight="1" thickBot="1" x14ac:dyDescent="0.3">
      <c r="B2" s="670"/>
      <c r="C2" s="670"/>
      <c r="D2" s="671" t="s">
        <v>693</v>
      </c>
      <c r="E2" s="672"/>
      <c r="F2" s="672"/>
      <c r="G2" s="672"/>
      <c r="H2" s="672"/>
      <c r="I2" s="672"/>
      <c r="J2" s="673"/>
      <c r="K2" s="674"/>
      <c r="L2" s="672"/>
      <c r="M2" s="672"/>
      <c r="N2" s="674"/>
      <c r="O2" s="672"/>
      <c r="P2" s="672"/>
      <c r="Q2" s="675"/>
      <c r="R2" s="672"/>
      <c r="S2" s="672"/>
      <c r="T2" s="672"/>
      <c r="U2" s="672"/>
      <c r="V2" s="672"/>
      <c r="W2" s="672"/>
      <c r="X2" s="672"/>
      <c r="Y2" s="672"/>
      <c r="Z2" s="672"/>
      <c r="AA2" s="672"/>
      <c r="AB2" s="672"/>
      <c r="AC2" s="676"/>
      <c r="AD2" s="676"/>
      <c r="AE2" s="675"/>
      <c r="AF2" s="675"/>
      <c r="AG2" s="673"/>
      <c r="AH2" s="673"/>
      <c r="AI2" s="672"/>
      <c r="AJ2" s="674"/>
      <c r="AK2" s="675"/>
      <c r="AL2" s="672"/>
      <c r="AM2" s="672"/>
      <c r="AN2" s="672"/>
      <c r="AO2" s="672"/>
      <c r="AP2" s="672"/>
      <c r="AQ2" s="672"/>
      <c r="AR2" s="672"/>
      <c r="AS2" s="677"/>
      <c r="AT2" s="677"/>
      <c r="AU2" s="678"/>
      <c r="AV2" s="678"/>
      <c r="AW2" s="678"/>
      <c r="AX2" s="673"/>
      <c r="AY2" s="673"/>
      <c r="AZ2" s="672"/>
      <c r="BA2" s="673"/>
      <c r="BB2" s="673"/>
      <c r="BC2" s="673"/>
      <c r="BD2" s="673"/>
      <c r="BE2" s="673"/>
      <c r="BF2" s="673"/>
      <c r="BG2" s="673"/>
      <c r="BH2" s="673"/>
      <c r="BI2" s="673"/>
      <c r="BJ2" s="673"/>
      <c r="BK2" s="673"/>
      <c r="BL2" s="679"/>
      <c r="BM2" s="149" t="s">
        <v>694</v>
      </c>
      <c r="BS2" s="125"/>
      <c r="BT2" s="125"/>
      <c r="BU2" s="125"/>
      <c r="BV2" s="199"/>
      <c r="BW2" s="199"/>
      <c r="BX2" s="125"/>
      <c r="BY2" s="125"/>
      <c r="BZ2" s="73"/>
      <c r="CA2" s="144"/>
    </row>
    <row r="3" spans="1:79" ht="20.100000000000001" hidden="1" customHeight="1" thickBot="1" x14ac:dyDescent="0.3">
      <c r="B3" s="670"/>
      <c r="C3" s="670"/>
      <c r="D3" s="671" t="s">
        <v>695</v>
      </c>
      <c r="E3" s="672"/>
      <c r="F3" s="672"/>
      <c r="G3" s="672"/>
      <c r="H3" s="672"/>
      <c r="I3" s="672"/>
      <c r="J3" s="673"/>
      <c r="K3" s="674"/>
      <c r="L3" s="672"/>
      <c r="M3" s="672"/>
      <c r="N3" s="674"/>
      <c r="O3" s="672"/>
      <c r="P3" s="672"/>
      <c r="Q3" s="675"/>
      <c r="R3" s="672"/>
      <c r="S3" s="672"/>
      <c r="T3" s="672"/>
      <c r="U3" s="672"/>
      <c r="V3" s="672"/>
      <c r="W3" s="672"/>
      <c r="X3" s="672"/>
      <c r="Y3" s="672"/>
      <c r="Z3" s="672"/>
      <c r="AA3" s="672"/>
      <c r="AB3" s="672"/>
      <c r="AC3" s="676"/>
      <c r="AD3" s="676"/>
      <c r="AE3" s="675"/>
      <c r="AF3" s="675"/>
      <c r="AG3" s="673"/>
      <c r="AH3" s="673"/>
      <c r="AI3" s="672"/>
      <c r="AJ3" s="674"/>
      <c r="AK3" s="675"/>
      <c r="AL3" s="672"/>
      <c r="AM3" s="672"/>
      <c r="AN3" s="672"/>
      <c r="AO3" s="672"/>
      <c r="AP3" s="672"/>
      <c r="AQ3" s="672"/>
      <c r="AR3" s="672"/>
      <c r="AS3" s="677"/>
      <c r="AT3" s="677"/>
      <c r="AU3" s="678"/>
      <c r="AV3" s="678"/>
      <c r="AW3" s="678"/>
      <c r="AX3" s="673"/>
      <c r="AY3" s="673"/>
      <c r="AZ3" s="672"/>
      <c r="BA3" s="673"/>
      <c r="BB3" s="673"/>
      <c r="BC3" s="673"/>
      <c r="BD3" s="673"/>
      <c r="BE3" s="673"/>
      <c r="BF3" s="673"/>
      <c r="BG3" s="673"/>
      <c r="BH3" s="673"/>
      <c r="BI3" s="673"/>
      <c r="BJ3" s="673"/>
      <c r="BK3" s="673"/>
      <c r="BL3" s="679"/>
      <c r="BM3" s="149" t="s">
        <v>696</v>
      </c>
      <c r="BS3" s="125"/>
      <c r="BT3" s="125"/>
      <c r="BU3" s="125"/>
      <c r="BV3" s="199"/>
      <c r="BW3" s="199"/>
      <c r="BX3" s="125"/>
      <c r="BY3" s="125"/>
      <c r="BZ3" s="73"/>
      <c r="CA3" s="144"/>
    </row>
    <row r="4" spans="1:79" ht="20.100000000000001" hidden="1" customHeight="1" thickBot="1" x14ac:dyDescent="0.3">
      <c r="B4" s="670"/>
      <c r="C4" s="670"/>
      <c r="D4" s="671" t="s">
        <v>697</v>
      </c>
      <c r="E4" s="672"/>
      <c r="F4" s="672"/>
      <c r="G4" s="672"/>
      <c r="H4" s="672"/>
      <c r="I4" s="672"/>
      <c r="J4" s="673"/>
      <c r="K4" s="674"/>
      <c r="L4" s="672"/>
      <c r="M4" s="672"/>
      <c r="N4" s="674"/>
      <c r="O4" s="672"/>
      <c r="P4" s="672"/>
      <c r="Q4" s="675"/>
      <c r="R4" s="672"/>
      <c r="S4" s="672"/>
      <c r="T4" s="672"/>
      <c r="U4" s="672"/>
      <c r="V4" s="672"/>
      <c r="W4" s="672"/>
      <c r="X4" s="672"/>
      <c r="Y4" s="672"/>
      <c r="Z4" s="672"/>
      <c r="AA4" s="672"/>
      <c r="AB4" s="672"/>
      <c r="AC4" s="676"/>
      <c r="AD4" s="676"/>
      <c r="AE4" s="675"/>
      <c r="AF4" s="675"/>
      <c r="AG4" s="673"/>
      <c r="AH4" s="673"/>
      <c r="AI4" s="672"/>
      <c r="AJ4" s="674"/>
      <c r="AK4" s="675"/>
      <c r="AL4" s="672"/>
      <c r="AM4" s="672"/>
      <c r="AN4" s="672"/>
      <c r="AO4" s="672"/>
      <c r="AP4" s="672"/>
      <c r="AQ4" s="672"/>
      <c r="AR4" s="672"/>
      <c r="AS4" s="677"/>
      <c r="AT4" s="677"/>
      <c r="AU4" s="678"/>
      <c r="AV4" s="678"/>
      <c r="AW4" s="678"/>
      <c r="AX4" s="673"/>
      <c r="AY4" s="673"/>
      <c r="AZ4" s="672"/>
      <c r="BA4" s="673"/>
      <c r="BB4" s="673"/>
      <c r="BC4" s="673"/>
      <c r="BD4" s="673"/>
      <c r="BE4" s="673"/>
      <c r="BF4" s="673"/>
      <c r="BG4" s="673"/>
      <c r="BH4" s="673"/>
      <c r="BI4" s="673"/>
      <c r="BJ4" s="673"/>
      <c r="BK4" s="673"/>
      <c r="BL4" s="679"/>
      <c r="BM4" s="149" t="s">
        <v>698</v>
      </c>
      <c r="BS4" s="125"/>
      <c r="BT4" s="125"/>
      <c r="BU4" s="125"/>
      <c r="BV4" s="199"/>
      <c r="BW4" s="199"/>
      <c r="BX4" s="125"/>
      <c r="BY4" s="125"/>
      <c r="BZ4" s="73"/>
      <c r="CA4" s="144"/>
    </row>
    <row r="5" spans="1:79" ht="20.100000000000001" hidden="1" customHeight="1" thickBot="1" x14ac:dyDescent="0.3">
      <c r="B5" s="680" t="s">
        <v>699</v>
      </c>
      <c r="C5" s="680"/>
      <c r="D5" s="681" t="s">
        <v>704</v>
      </c>
      <c r="E5" s="682"/>
      <c r="F5" s="682"/>
      <c r="G5" s="682"/>
      <c r="H5" s="682"/>
      <c r="I5" s="682"/>
      <c r="J5" s="683"/>
      <c r="K5" s="684"/>
      <c r="L5" s="682"/>
      <c r="M5" s="682"/>
      <c r="N5" s="684"/>
      <c r="O5" s="682"/>
      <c r="P5" s="682"/>
      <c r="Q5" s="685"/>
      <c r="R5" s="682"/>
      <c r="S5" s="682"/>
      <c r="T5" s="682"/>
      <c r="U5" s="682"/>
      <c r="V5" s="682"/>
      <c r="W5" s="682"/>
      <c r="X5" s="682"/>
      <c r="Y5" s="682"/>
      <c r="Z5" s="682"/>
      <c r="AA5" s="682"/>
      <c r="AB5" s="682"/>
      <c r="AC5" s="686"/>
      <c r="AD5" s="686"/>
      <c r="AE5" s="685"/>
      <c r="AF5" s="685"/>
      <c r="AG5" s="683"/>
      <c r="AH5" s="683"/>
      <c r="AI5" s="682"/>
      <c r="AJ5" s="684"/>
      <c r="AK5" s="685"/>
      <c r="AL5" s="682"/>
      <c r="AM5" s="682"/>
      <c r="AN5" s="682"/>
      <c r="AO5" s="682"/>
      <c r="AP5" s="682"/>
      <c r="AQ5" s="682"/>
      <c r="AR5" s="682"/>
      <c r="AS5" s="687"/>
      <c r="AT5" s="687"/>
      <c r="AU5" s="688"/>
      <c r="AV5" s="688"/>
      <c r="AW5" s="688"/>
      <c r="AX5" s="683"/>
      <c r="AY5" s="683"/>
      <c r="AZ5" s="682"/>
      <c r="BA5" s="683"/>
      <c r="BB5" s="683"/>
      <c r="BC5" s="683"/>
      <c r="BD5" s="683"/>
      <c r="BE5" s="683"/>
      <c r="BF5" s="683"/>
      <c r="BG5" s="683"/>
      <c r="BH5" s="683"/>
      <c r="BI5" s="683"/>
      <c r="BJ5" s="683"/>
      <c r="BK5" s="683"/>
      <c r="BL5" s="689"/>
      <c r="BM5" s="152"/>
      <c r="BS5" s="125"/>
      <c r="BT5" s="125"/>
      <c r="BU5" s="125"/>
      <c r="BV5" s="199"/>
      <c r="BW5" s="199"/>
      <c r="BX5" s="125"/>
      <c r="BY5" s="125"/>
      <c r="BZ5" s="73"/>
      <c r="CA5" s="144"/>
    </row>
    <row r="6" spans="1:79" ht="20.25" thickBot="1" x14ac:dyDescent="0.3">
      <c r="A6" s="711" t="s">
        <v>69</v>
      </c>
      <c r="B6" s="712"/>
      <c r="C6" s="712"/>
      <c r="D6" s="712"/>
      <c r="E6" s="712"/>
      <c r="F6" s="712"/>
      <c r="G6" s="713"/>
      <c r="H6" s="712"/>
      <c r="I6" s="713"/>
      <c r="J6" s="714"/>
      <c r="K6" s="715"/>
      <c r="L6" s="712"/>
      <c r="M6" s="712"/>
      <c r="N6" s="715"/>
      <c r="O6" s="712"/>
      <c r="P6" s="712"/>
      <c r="Q6" s="716"/>
      <c r="R6" s="713"/>
      <c r="S6" s="713"/>
      <c r="T6" s="713"/>
      <c r="U6" s="166"/>
      <c r="V6" s="166"/>
      <c r="W6" s="250"/>
      <c r="X6" s="250"/>
      <c r="Y6" s="250"/>
      <c r="Z6" s="250"/>
      <c r="AA6" s="166"/>
      <c r="AB6" s="166"/>
      <c r="AC6" s="717" t="s">
        <v>701</v>
      </c>
      <c r="AD6" s="718"/>
      <c r="AE6" s="719"/>
      <c r="AF6" s="720"/>
      <c r="AG6" s="717" t="s">
        <v>703</v>
      </c>
      <c r="AH6" s="721"/>
      <c r="AI6" s="722"/>
      <c r="AJ6" s="723"/>
      <c r="AK6" s="719"/>
      <c r="AL6" s="724"/>
      <c r="AM6" s="724"/>
      <c r="AN6" s="724"/>
      <c r="AO6" s="724"/>
      <c r="AP6" s="724"/>
      <c r="AQ6" s="724"/>
      <c r="AR6" s="724"/>
      <c r="AS6" s="725"/>
      <c r="AT6" s="725"/>
      <c r="AU6" s="724"/>
      <c r="AV6" s="724"/>
      <c r="AW6" s="724"/>
      <c r="AX6" s="726"/>
      <c r="AY6" s="727"/>
      <c r="AZ6" s="728" t="s">
        <v>70</v>
      </c>
      <c r="BA6" s="713"/>
      <c r="BB6" s="713"/>
      <c r="BC6" s="712"/>
      <c r="BD6" s="712"/>
      <c r="BE6" s="729"/>
      <c r="BF6" s="168"/>
      <c r="BG6" s="168"/>
      <c r="BH6" s="367"/>
      <c r="BI6" s="367"/>
      <c r="BJ6" s="367"/>
      <c r="BK6" s="367"/>
      <c r="BL6" s="665" t="s">
        <v>0</v>
      </c>
      <c r="BM6" s="666"/>
      <c r="BN6" s="666"/>
      <c r="BO6" s="666"/>
      <c r="BP6" s="667"/>
      <c r="BQ6" s="208"/>
      <c r="BR6" s="208"/>
      <c r="BS6" s="47"/>
      <c r="BT6" s="47"/>
      <c r="BU6" s="47"/>
      <c r="BV6" s="213"/>
      <c r="BW6" s="213"/>
      <c r="BX6" s="47"/>
      <c r="BY6" s="47"/>
      <c r="BZ6" s="668" t="s">
        <v>702</v>
      </c>
      <c r="CA6" s="669"/>
    </row>
    <row r="7" spans="1:79" ht="41.1" customHeight="1" thickBot="1" x14ac:dyDescent="0.3">
      <c r="A7" s="730" t="s">
        <v>624</v>
      </c>
      <c r="B7" s="700" t="s">
        <v>1</v>
      </c>
      <c r="C7" s="700" t="s">
        <v>2</v>
      </c>
      <c r="D7" s="700" t="s">
        <v>700</v>
      </c>
      <c r="E7" s="700" t="s">
        <v>4</v>
      </c>
      <c r="F7" s="700" t="s">
        <v>66</v>
      </c>
      <c r="G7" s="700" t="s">
        <v>68</v>
      </c>
      <c r="H7" s="700" t="s">
        <v>67</v>
      </c>
      <c r="I7" s="700" t="s">
        <v>5</v>
      </c>
      <c r="J7" s="700" t="s">
        <v>6</v>
      </c>
      <c r="K7" s="700" t="s">
        <v>7</v>
      </c>
      <c r="L7" s="700" t="s">
        <v>8</v>
      </c>
      <c r="M7" s="692" t="s">
        <v>9</v>
      </c>
      <c r="N7" s="692" t="s">
        <v>10</v>
      </c>
      <c r="O7" s="696" t="s">
        <v>605</v>
      </c>
      <c r="P7" s="697"/>
      <c r="Q7" s="698" t="s">
        <v>11</v>
      </c>
      <c r="R7" s="692" t="s">
        <v>12</v>
      </c>
      <c r="S7" s="692" t="s">
        <v>13</v>
      </c>
      <c r="T7" s="692" t="s">
        <v>14</v>
      </c>
      <c r="U7" s="535" t="s">
        <v>1021</v>
      </c>
      <c r="V7" s="535" t="s">
        <v>1020</v>
      </c>
      <c r="W7" s="518" t="s">
        <v>1496</v>
      </c>
      <c r="X7" s="518" t="s">
        <v>1497</v>
      </c>
      <c r="Y7" s="518" t="s">
        <v>1498</v>
      </c>
      <c r="Z7" s="518" t="s">
        <v>1499</v>
      </c>
      <c r="AA7" s="535" t="s">
        <v>1022</v>
      </c>
      <c r="AB7" s="535" t="s">
        <v>1243</v>
      </c>
      <c r="AC7" s="694" t="s">
        <v>648</v>
      </c>
      <c r="AD7" s="694" t="s">
        <v>650</v>
      </c>
      <c r="AE7" s="694" t="s">
        <v>652</v>
      </c>
      <c r="AF7" s="694" t="s">
        <v>654</v>
      </c>
      <c r="AG7" s="692" t="s">
        <v>15</v>
      </c>
      <c r="AH7" s="692" t="s">
        <v>16</v>
      </c>
      <c r="AI7" s="692" t="s">
        <v>17</v>
      </c>
      <c r="AJ7" s="690" t="s">
        <v>445</v>
      </c>
      <c r="AK7" s="690" t="s">
        <v>18</v>
      </c>
      <c r="AL7" s="690" t="s">
        <v>688</v>
      </c>
      <c r="AM7" s="690" t="s">
        <v>71</v>
      </c>
      <c r="AN7" s="489" t="s">
        <v>1025</v>
      </c>
      <c r="AO7" s="489" t="s">
        <v>1023</v>
      </c>
      <c r="AP7" s="489" t="s">
        <v>1024</v>
      </c>
      <c r="AQ7" s="489" t="s">
        <v>1026</v>
      </c>
      <c r="AR7" s="477" t="s">
        <v>1502</v>
      </c>
      <c r="AS7" s="690" t="s">
        <v>19</v>
      </c>
      <c r="AT7" s="690" t="s">
        <v>20</v>
      </c>
      <c r="AU7" s="709" t="s">
        <v>21</v>
      </c>
      <c r="AV7" s="709" t="s">
        <v>22</v>
      </c>
      <c r="AW7" s="709" t="s">
        <v>23</v>
      </c>
      <c r="AX7" s="707" t="s">
        <v>24</v>
      </c>
      <c r="AY7" s="707" t="s">
        <v>25</v>
      </c>
      <c r="AZ7" s="700" t="s">
        <v>26</v>
      </c>
      <c r="BA7" s="705" t="s">
        <v>27</v>
      </c>
      <c r="BB7" s="705" t="s">
        <v>1246</v>
      </c>
      <c r="BC7" s="707" t="s">
        <v>28</v>
      </c>
      <c r="BD7" s="707" t="s">
        <v>29</v>
      </c>
      <c r="BE7" s="707" t="s">
        <v>30</v>
      </c>
      <c r="BF7" s="705" t="s">
        <v>1244</v>
      </c>
      <c r="BG7" s="705" t="s">
        <v>1245</v>
      </c>
      <c r="BH7" s="420" t="s">
        <v>1504</v>
      </c>
      <c r="BI7" s="420" t="s">
        <v>1506</v>
      </c>
      <c r="BJ7" s="420" t="s">
        <v>1505</v>
      </c>
      <c r="BK7" s="420" t="s">
        <v>1507</v>
      </c>
      <c r="BL7" s="702" t="s">
        <v>31</v>
      </c>
      <c r="BM7" s="702" t="s">
        <v>32</v>
      </c>
      <c r="BN7" s="702" t="s">
        <v>33</v>
      </c>
      <c r="BO7" s="702" t="s">
        <v>34</v>
      </c>
      <c r="BP7" s="702" t="s">
        <v>35</v>
      </c>
      <c r="BQ7" s="743" t="s">
        <v>1028</v>
      </c>
      <c r="BR7" s="738" t="s">
        <v>1029</v>
      </c>
      <c r="BS7" s="743" t="s">
        <v>1031</v>
      </c>
      <c r="BT7" s="743" t="s">
        <v>1032</v>
      </c>
      <c r="BU7" s="745" t="s">
        <v>1036</v>
      </c>
      <c r="BV7" s="747" t="s">
        <v>1030</v>
      </c>
      <c r="BW7" s="749" t="s">
        <v>1035</v>
      </c>
      <c r="BX7" s="747" t="s">
        <v>1034</v>
      </c>
      <c r="BY7" s="747" t="s">
        <v>1033</v>
      </c>
      <c r="BZ7" s="702" t="s">
        <v>684</v>
      </c>
      <c r="CA7" s="702" t="s">
        <v>686</v>
      </c>
    </row>
    <row r="8" spans="1:79" ht="49.5" customHeight="1" thickBot="1" x14ac:dyDescent="0.3">
      <c r="A8" s="731"/>
      <c r="B8" s="701"/>
      <c r="C8" s="701"/>
      <c r="D8" s="701"/>
      <c r="E8" s="701"/>
      <c r="F8" s="701"/>
      <c r="G8" s="701"/>
      <c r="H8" s="701"/>
      <c r="I8" s="701"/>
      <c r="J8" s="701"/>
      <c r="K8" s="701"/>
      <c r="L8" s="701"/>
      <c r="M8" s="693"/>
      <c r="N8" s="693"/>
      <c r="O8" s="155" t="s">
        <v>36</v>
      </c>
      <c r="P8" s="155" t="s">
        <v>707</v>
      </c>
      <c r="Q8" s="699"/>
      <c r="R8" s="693"/>
      <c r="S8" s="693"/>
      <c r="T8" s="693"/>
      <c r="U8" s="536"/>
      <c r="V8" s="536"/>
      <c r="W8" s="519"/>
      <c r="X8" s="519"/>
      <c r="Y8" s="519"/>
      <c r="Z8" s="519"/>
      <c r="AA8" s="536"/>
      <c r="AB8" s="536"/>
      <c r="AC8" s="695"/>
      <c r="AD8" s="695"/>
      <c r="AE8" s="695"/>
      <c r="AF8" s="695"/>
      <c r="AG8" s="693"/>
      <c r="AH8" s="693"/>
      <c r="AI8" s="693"/>
      <c r="AJ8" s="691"/>
      <c r="AK8" s="691"/>
      <c r="AL8" s="691"/>
      <c r="AM8" s="691"/>
      <c r="AN8" s="490"/>
      <c r="AO8" s="490"/>
      <c r="AP8" s="490"/>
      <c r="AQ8" s="490"/>
      <c r="AR8" s="478"/>
      <c r="AS8" s="691"/>
      <c r="AT8" s="691"/>
      <c r="AU8" s="710"/>
      <c r="AV8" s="710"/>
      <c r="AW8" s="710"/>
      <c r="AX8" s="708"/>
      <c r="AY8" s="708"/>
      <c r="AZ8" s="701"/>
      <c r="BA8" s="706"/>
      <c r="BB8" s="706"/>
      <c r="BC8" s="708"/>
      <c r="BD8" s="708"/>
      <c r="BE8" s="708"/>
      <c r="BF8" s="706"/>
      <c r="BG8" s="706"/>
      <c r="BH8" s="421"/>
      <c r="BI8" s="421"/>
      <c r="BJ8" s="421"/>
      <c r="BK8" s="421"/>
      <c r="BL8" s="704"/>
      <c r="BM8" s="704"/>
      <c r="BN8" s="704"/>
      <c r="BO8" s="704"/>
      <c r="BP8" s="704"/>
      <c r="BQ8" s="744"/>
      <c r="BR8" s="739"/>
      <c r="BS8" s="744"/>
      <c r="BT8" s="744"/>
      <c r="BU8" s="746"/>
      <c r="BV8" s="748"/>
      <c r="BW8" s="750"/>
      <c r="BX8" s="748"/>
      <c r="BY8" s="748"/>
      <c r="BZ8" s="703"/>
      <c r="CA8" s="703"/>
    </row>
    <row r="9" spans="1:79" ht="23.25" x14ac:dyDescent="0.25">
      <c r="A9" s="6"/>
      <c r="B9" s="43"/>
      <c r="C9" s="43"/>
      <c r="D9" s="44"/>
      <c r="E9" s="45"/>
      <c r="F9" s="44"/>
      <c r="G9" s="69"/>
      <c r="H9" s="44"/>
      <c r="I9" s="69"/>
      <c r="J9" s="69"/>
      <c r="K9" s="48"/>
      <c r="L9" s="44"/>
      <c r="M9" s="44"/>
      <c r="N9" s="48"/>
      <c r="O9" s="44"/>
      <c r="P9" s="44"/>
      <c r="Q9" s="44"/>
      <c r="R9" s="69"/>
      <c r="S9" s="69"/>
      <c r="T9" s="69"/>
      <c r="U9" s="69"/>
      <c r="V9" s="69"/>
      <c r="W9" s="69"/>
      <c r="X9" s="69"/>
      <c r="Y9" s="69"/>
      <c r="Z9" s="69"/>
      <c r="AA9" s="69"/>
      <c r="AB9" s="69"/>
      <c r="AC9" s="57"/>
      <c r="AD9" s="57"/>
      <c r="AE9" s="44"/>
      <c r="AF9" s="44"/>
      <c r="AG9" s="69"/>
      <c r="AH9" s="44"/>
      <c r="AI9" s="44"/>
      <c r="AJ9" s="48"/>
      <c r="AK9" s="44"/>
      <c r="AL9" s="69"/>
      <c r="AM9" s="69"/>
      <c r="AN9" s="69"/>
      <c r="AO9" s="69"/>
      <c r="AP9" s="69"/>
      <c r="AQ9" s="69"/>
      <c r="AR9" s="69"/>
      <c r="AS9" s="104"/>
      <c r="AT9" s="104"/>
      <c r="AU9" s="57"/>
      <c r="AV9" s="69"/>
      <c r="AW9" s="57"/>
      <c r="AX9" s="44"/>
      <c r="AY9" s="44"/>
      <c r="AZ9" s="57"/>
      <c r="BA9" s="57"/>
      <c r="BB9" s="57"/>
      <c r="BC9" s="44"/>
      <c r="BD9" s="44"/>
      <c r="BE9" s="44"/>
      <c r="BF9" s="44"/>
      <c r="BG9" s="44"/>
      <c r="BH9" s="44"/>
      <c r="BI9" s="44"/>
      <c r="BJ9" s="44"/>
      <c r="BK9" s="44"/>
      <c r="BL9" s="4"/>
      <c r="BM9" s="4"/>
      <c r="BN9" s="4"/>
      <c r="BO9" s="4"/>
      <c r="BP9" s="4"/>
      <c r="BQ9" s="205"/>
      <c r="BR9" s="205"/>
      <c r="BS9" s="138"/>
      <c r="BT9" s="138"/>
      <c r="BU9" s="176"/>
      <c r="BV9" s="209"/>
      <c r="BW9" s="209"/>
      <c r="BX9" s="138"/>
      <c r="BY9" s="138"/>
      <c r="BZ9" s="4"/>
      <c r="CA9" s="21"/>
    </row>
    <row r="10" spans="1:79" ht="102" x14ac:dyDescent="0.25">
      <c r="A10" s="537" t="s">
        <v>709</v>
      </c>
      <c r="B10" s="537" t="s">
        <v>740</v>
      </c>
      <c r="C10" s="537" t="s">
        <v>73</v>
      </c>
      <c r="D10" s="466" t="s">
        <v>690</v>
      </c>
      <c r="E10" s="466" t="s">
        <v>87</v>
      </c>
      <c r="F10" s="466" t="s">
        <v>88</v>
      </c>
      <c r="G10" s="520">
        <v>1</v>
      </c>
      <c r="H10" s="466" t="s">
        <v>230</v>
      </c>
      <c r="I10" s="520">
        <v>1</v>
      </c>
      <c r="J10" s="541" t="s">
        <v>706</v>
      </c>
      <c r="K10" s="245" t="s">
        <v>170</v>
      </c>
      <c r="L10" s="244" t="s">
        <v>171</v>
      </c>
      <c r="M10" s="244" t="s">
        <v>172</v>
      </c>
      <c r="N10" s="9" t="s">
        <v>173</v>
      </c>
      <c r="O10" s="10" t="s">
        <v>569</v>
      </c>
      <c r="P10" s="10"/>
      <c r="Q10" s="244" t="s">
        <v>890</v>
      </c>
      <c r="R10" s="248">
        <v>1</v>
      </c>
      <c r="S10" s="97" t="s">
        <v>570</v>
      </c>
      <c r="T10" s="248">
        <v>1</v>
      </c>
      <c r="U10" s="240" t="s">
        <v>1027</v>
      </c>
      <c r="V10" s="196" t="s">
        <v>1027</v>
      </c>
      <c r="W10" s="196"/>
      <c r="X10" s="196"/>
      <c r="Y10" s="256">
        <v>1</v>
      </c>
      <c r="Z10" s="196">
        <v>1</v>
      </c>
      <c r="AA10" s="196" t="s">
        <v>1027</v>
      </c>
      <c r="AB10" s="196" t="s">
        <v>1027</v>
      </c>
      <c r="AC10" s="558" t="s">
        <v>810</v>
      </c>
      <c r="AD10" s="558" t="s">
        <v>811</v>
      </c>
      <c r="AE10" s="525" t="s">
        <v>812</v>
      </c>
      <c r="AF10" s="525" t="s">
        <v>813</v>
      </c>
      <c r="AG10" s="520" t="s">
        <v>402</v>
      </c>
      <c r="AH10" s="580">
        <v>2020130010103</v>
      </c>
      <c r="AI10" s="466" t="s">
        <v>403</v>
      </c>
      <c r="AJ10" s="5" t="s">
        <v>571</v>
      </c>
      <c r="AK10" s="8" t="s">
        <v>889</v>
      </c>
      <c r="AL10" s="13" t="s">
        <v>570</v>
      </c>
      <c r="AM10" s="70"/>
      <c r="AN10" s="193" t="s">
        <v>1027</v>
      </c>
      <c r="AO10" s="193" t="s">
        <v>1027</v>
      </c>
      <c r="AP10" s="169" t="s">
        <v>1027</v>
      </c>
      <c r="AQ10" s="169" t="s">
        <v>1027</v>
      </c>
      <c r="AR10" s="169"/>
      <c r="AS10" s="105"/>
      <c r="AT10" s="105"/>
      <c r="AU10" s="83"/>
      <c r="AV10" s="65"/>
      <c r="AW10" s="83"/>
      <c r="AX10" s="460" t="s">
        <v>518</v>
      </c>
      <c r="AY10" s="494" t="s">
        <v>457</v>
      </c>
      <c r="AZ10" s="562" t="s">
        <v>456</v>
      </c>
      <c r="BA10" s="498">
        <v>460000000</v>
      </c>
      <c r="BB10" s="498">
        <v>700000000</v>
      </c>
      <c r="BC10" s="466" t="s">
        <v>575</v>
      </c>
      <c r="BD10" s="496" t="s">
        <v>741</v>
      </c>
      <c r="BE10" s="496" t="s">
        <v>576</v>
      </c>
      <c r="BF10" s="498">
        <v>409200000</v>
      </c>
      <c r="BG10" s="498">
        <v>56000000</v>
      </c>
      <c r="BH10" s="403">
        <v>700000000</v>
      </c>
      <c r="BI10" s="403">
        <v>56000000</v>
      </c>
      <c r="BJ10" s="404">
        <f>+BI10/BH10</f>
        <v>0.08</v>
      </c>
      <c r="BK10" s="422">
        <v>56000000</v>
      </c>
      <c r="BL10" s="73"/>
      <c r="BM10" s="130"/>
      <c r="BN10" s="130"/>
      <c r="BO10" s="73"/>
      <c r="BP10" s="73"/>
      <c r="BQ10" s="214"/>
      <c r="BR10" s="214"/>
      <c r="BS10" s="139"/>
      <c r="BT10" s="139"/>
      <c r="BU10" s="177"/>
      <c r="BV10" s="140"/>
      <c r="BW10" s="140"/>
      <c r="BX10" s="139"/>
      <c r="BY10" s="139"/>
      <c r="BZ10" s="73" t="s">
        <v>845</v>
      </c>
      <c r="CA10" s="144" t="s">
        <v>957</v>
      </c>
    </row>
    <row r="11" spans="1:79" ht="210" x14ac:dyDescent="0.25">
      <c r="A11" s="538"/>
      <c r="B11" s="538"/>
      <c r="C11" s="538"/>
      <c r="D11" s="467"/>
      <c r="E11" s="467"/>
      <c r="F11" s="467"/>
      <c r="G11" s="514"/>
      <c r="H11" s="467"/>
      <c r="I11" s="514"/>
      <c r="J11" s="542"/>
      <c r="K11" s="243" t="s">
        <v>174</v>
      </c>
      <c r="L11" s="242" t="s">
        <v>175</v>
      </c>
      <c r="M11" s="244" t="s">
        <v>176</v>
      </c>
      <c r="N11" s="245" t="s">
        <v>177</v>
      </c>
      <c r="O11" s="247"/>
      <c r="P11" s="247" t="s">
        <v>569</v>
      </c>
      <c r="Q11" s="244" t="s">
        <v>856</v>
      </c>
      <c r="R11" s="246">
        <v>15000</v>
      </c>
      <c r="S11" s="246">
        <v>3282</v>
      </c>
      <c r="T11" s="246">
        <v>11718</v>
      </c>
      <c r="U11" s="233">
        <f>324+70+54+320</f>
        <v>768</v>
      </c>
      <c r="V11" s="233">
        <v>462</v>
      </c>
      <c r="W11" s="233">
        <f>+V11+U11</f>
        <v>1230</v>
      </c>
      <c r="X11" s="257">
        <f>+W11/S11</f>
        <v>0.37477148080438755</v>
      </c>
      <c r="Y11" s="233">
        <f>+W11+T11</f>
        <v>12948</v>
      </c>
      <c r="Z11" s="257">
        <f>+Y11/R11</f>
        <v>0.86319999999999997</v>
      </c>
      <c r="AA11" s="191"/>
      <c r="AB11" s="191"/>
      <c r="AC11" s="559"/>
      <c r="AD11" s="559"/>
      <c r="AE11" s="526"/>
      <c r="AF11" s="526"/>
      <c r="AG11" s="514"/>
      <c r="AH11" s="581"/>
      <c r="AI11" s="467"/>
      <c r="AJ11" s="12" t="s">
        <v>446</v>
      </c>
      <c r="AK11" s="7" t="s">
        <v>856</v>
      </c>
      <c r="AL11" s="65">
        <v>100</v>
      </c>
      <c r="AM11" s="70">
        <v>0.1</v>
      </c>
      <c r="AN11" s="193">
        <v>3</v>
      </c>
      <c r="AO11" s="193">
        <v>14</v>
      </c>
      <c r="AP11" s="169"/>
      <c r="AQ11" s="169"/>
      <c r="AR11" s="169">
        <f>+(AN11+AO11)/AL11</f>
        <v>0.17</v>
      </c>
      <c r="AS11" s="105">
        <v>44958</v>
      </c>
      <c r="AT11" s="105">
        <v>45291</v>
      </c>
      <c r="AU11" s="83">
        <f>AT11-AS11</f>
        <v>333</v>
      </c>
      <c r="AV11" s="65">
        <v>2500</v>
      </c>
      <c r="AW11" s="83"/>
      <c r="AX11" s="460"/>
      <c r="AY11" s="494"/>
      <c r="AZ11" s="563"/>
      <c r="BA11" s="499"/>
      <c r="BB11" s="499"/>
      <c r="BC11" s="467"/>
      <c r="BD11" s="497"/>
      <c r="BE11" s="497"/>
      <c r="BF11" s="499"/>
      <c r="BG11" s="499"/>
      <c r="BH11" s="399"/>
      <c r="BI11" s="399"/>
      <c r="BJ11" s="401"/>
      <c r="BK11" s="423"/>
      <c r="BL11" s="73" t="s">
        <v>820</v>
      </c>
      <c r="BM11" s="130" t="s">
        <v>821</v>
      </c>
      <c r="BN11" s="130" t="s">
        <v>822</v>
      </c>
      <c r="BO11" s="73" t="s">
        <v>456</v>
      </c>
      <c r="BP11" s="142">
        <f>AS11</f>
        <v>44958</v>
      </c>
      <c r="BQ11" s="214" t="s">
        <v>1037</v>
      </c>
      <c r="BR11" s="199" t="s">
        <v>1481</v>
      </c>
      <c r="BS11" s="139"/>
      <c r="BT11" s="139"/>
      <c r="BU11" s="178">
        <v>1</v>
      </c>
      <c r="BV11" s="210" t="s">
        <v>1136</v>
      </c>
      <c r="BW11" s="210" t="s">
        <v>1489</v>
      </c>
      <c r="BX11" s="139"/>
      <c r="BY11" s="139"/>
      <c r="BZ11" s="73" t="s">
        <v>846</v>
      </c>
      <c r="CA11" s="144" t="s">
        <v>958</v>
      </c>
    </row>
    <row r="12" spans="1:79" ht="75" x14ac:dyDescent="0.25">
      <c r="A12" s="538"/>
      <c r="B12" s="538"/>
      <c r="C12" s="538"/>
      <c r="D12" s="467"/>
      <c r="E12" s="467"/>
      <c r="F12" s="467"/>
      <c r="G12" s="514"/>
      <c r="H12" s="467"/>
      <c r="I12" s="514"/>
      <c r="J12" s="542"/>
      <c r="K12" s="625" t="s">
        <v>179</v>
      </c>
      <c r="L12" s="251" t="s">
        <v>180</v>
      </c>
      <c r="M12" s="627" t="s">
        <v>181</v>
      </c>
      <c r="N12" s="625" t="s">
        <v>182</v>
      </c>
      <c r="O12" s="629"/>
      <c r="P12" s="629" t="s">
        <v>569</v>
      </c>
      <c r="Q12" s="627" t="s">
        <v>892</v>
      </c>
      <c r="R12" s="520">
        <v>5000</v>
      </c>
      <c r="S12" s="520">
        <v>250</v>
      </c>
      <c r="T12" s="520">
        <v>597</v>
      </c>
      <c r="U12" s="452">
        <v>0</v>
      </c>
      <c r="V12" s="452">
        <v>0</v>
      </c>
      <c r="W12" s="235"/>
      <c r="X12" s="504">
        <v>0</v>
      </c>
      <c r="Y12" s="235"/>
      <c r="Z12" s="531">
        <f>+Y14/R12</f>
        <v>0.11940000000000001</v>
      </c>
      <c r="AA12" s="452"/>
      <c r="AB12" s="452"/>
      <c r="AC12" s="559"/>
      <c r="AD12" s="559"/>
      <c r="AE12" s="526"/>
      <c r="AF12" s="526"/>
      <c r="AG12" s="514"/>
      <c r="AH12" s="581"/>
      <c r="AI12" s="467"/>
      <c r="AJ12" s="5" t="s">
        <v>449</v>
      </c>
      <c r="AK12" s="8" t="s">
        <v>861</v>
      </c>
      <c r="AL12" s="65">
        <v>400</v>
      </c>
      <c r="AM12" s="70">
        <v>0.1</v>
      </c>
      <c r="AN12" s="193">
        <f>70+54</f>
        <v>124</v>
      </c>
      <c r="AO12" s="193">
        <v>462</v>
      </c>
      <c r="AP12" s="169"/>
      <c r="AQ12" s="169"/>
      <c r="AR12" s="169">
        <v>1</v>
      </c>
      <c r="AS12" s="105">
        <v>44958</v>
      </c>
      <c r="AT12" s="105">
        <v>45291</v>
      </c>
      <c r="AU12" s="83">
        <f t="shared" ref="AU12:AU21" si="0">AT12-AS12</f>
        <v>333</v>
      </c>
      <c r="AV12" s="65">
        <v>400</v>
      </c>
      <c r="AW12" s="83"/>
      <c r="AX12" s="460"/>
      <c r="AY12" s="494"/>
      <c r="AZ12" s="563"/>
      <c r="BA12" s="499"/>
      <c r="BB12" s="499"/>
      <c r="BC12" s="467"/>
      <c r="BD12" s="497"/>
      <c r="BE12" s="497"/>
      <c r="BF12" s="499"/>
      <c r="BG12" s="499"/>
      <c r="BH12" s="399"/>
      <c r="BI12" s="399"/>
      <c r="BJ12" s="401"/>
      <c r="BK12" s="423"/>
      <c r="BL12" s="73" t="s">
        <v>820</v>
      </c>
      <c r="BM12" s="130" t="s">
        <v>821</v>
      </c>
      <c r="BN12" s="130" t="s">
        <v>822</v>
      </c>
      <c r="BO12" s="73" t="s">
        <v>456</v>
      </c>
      <c r="BP12" s="142">
        <f t="shared" ref="BP12:BP21" si="1">AS12</f>
        <v>44958</v>
      </c>
      <c r="BQ12" s="214" t="s">
        <v>1038</v>
      </c>
      <c r="BR12" s="214"/>
      <c r="BS12" s="139"/>
      <c r="BT12" s="139"/>
      <c r="BU12" s="178">
        <v>2</v>
      </c>
      <c r="BV12" s="210" t="s">
        <v>1138</v>
      </c>
      <c r="BW12" s="210" t="s">
        <v>1490</v>
      </c>
      <c r="BX12" s="139"/>
      <c r="BY12" s="139"/>
      <c r="BZ12" s="461"/>
      <c r="CA12" s="565"/>
    </row>
    <row r="13" spans="1:79" ht="105" x14ac:dyDescent="0.25">
      <c r="A13" s="538"/>
      <c r="B13" s="538"/>
      <c r="C13" s="538"/>
      <c r="D13" s="467"/>
      <c r="E13" s="467"/>
      <c r="F13" s="467"/>
      <c r="G13" s="514"/>
      <c r="H13" s="467"/>
      <c r="I13" s="514"/>
      <c r="J13" s="542"/>
      <c r="K13" s="626"/>
      <c r="L13" s="252" t="s">
        <v>178</v>
      </c>
      <c r="M13" s="628"/>
      <c r="N13" s="626"/>
      <c r="O13" s="630"/>
      <c r="P13" s="630"/>
      <c r="Q13" s="628"/>
      <c r="R13" s="514"/>
      <c r="S13" s="514"/>
      <c r="T13" s="514"/>
      <c r="U13" s="456"/>
      <c r="V13" s="456"/>
      <c r="W13" s="237"/>
      <c r="X13" s="530"/>
      <c r="Y13" s="237"/>
      <c r="Z13" s="532"/>
      <c r="AA13" s="456"/>
      <c r="AB13" s="456"/>
      <c r="AC13" s="559"/>
      <c r="AD13" s="559"/>
      <c r="AE13" s="526"/>
      <c r="AF13" s="526"/>
      <c r="AG13" s="514"/>
      <c r="AH13" s="581"/>
      <c r="AI13" s="467"/>
      <c r="AJ13" s="5" t="s">
        <v>450</v>
      </c>
      <c r="AK13" s="8" t="s">
        <v>859</v>
      </c>
      <c r="AL13" s="65">
        <v>60</v>
      </c>
      <c r="AM13" s="70">
        <v>0.1</v>
      </c>
      <c r="AN13" s="193">
        <v>0</v>
      </c>
      <c r="AO13" s="193">
        <v>11</v>
      </c>
      <c r="AP13" s="169"/>
      <c r="AQ13" s="169"/>
      <c r="AR13" s="169">
        <f>+(AN13+AO13)/AL13</f>
        <v>0.18333333333333332</v>
      </c>
      <c r="AS13" s="105">
        <v>44958</v>
      </c>
      <c r="AT13" s="105">
        <v>45291</v>
      </c>
      <c r="AU13" s="83">
        <f t="shared" si="0"/>
        <v>333</v>
      </c>
      <c r="AV13" s="65">
        <v>1000</v>
      </c>
      <c r="AW13" s="83"/>
      <c r="AX13" s="460"/>
      <c r="AY13" s="494"/>
      <c r="AZ13" s="563"/>
      <c r="BA13" s="499"/>
      <c r="BB13" s="499"/>
      <c r="BC13" s="467"/>
      <c r="BD13" s="497"/>
      <c r="BE13" s="497"/>
      <c r="BF13" s="499"/>
      <c r="BG13" s="499"/>
      <c r="BH13" s="399"/>
      <c r="BI13" s="399"/>
      <c r="BJ13" s="401"/>
      <c r="BK13" s="423"/>
      <c r="BL13" s="73" t="s">
        <v>820</v>
      </c>
      <c r="BM13" s="130" t="s">
        <v>821</v>
      </c>
      <c r="BN13" s="130" t="s">
        <v>822</v>
      </c>
      <c r="BO13" s="73" t="s">
        <v>456</v>
      </c>
      <c r="BP13" s="142">
        <f t="shared" si="1"/>
        <v>44958</v>
      </c>
      <c r="BQ13" s="214"/>
      <c r="BR13" s="214" t="s">
        <v>1482</v>
      </c>
      <c r="BS13" s="139"/>
      <c r="BT13" s="139"/>
      <c r="BU13" s="178">
        <v>3</v>
      </c>
      <c r="BV13" s="140"/>
      <c r="BW13" s="210" t="s">
        <v>1491</v>
      </c>
      <c r="BX13" s="139"/>
      <c r="BY13" s="139"/>
      <c r="BZ13" s="462"/>
      <c r="CA13" s="566"/>
    </row>
    <row r="14" spans="1:79" ht="75" x14ac:dyDescent="0.25">
      <c r="A14" s="538"/>
      <c r="B14" s="538"/>
      <c r="C14" s="538"/>
      <c r="D14" s="467"/>
      <c r="E14" s="467"/>
      <c r="F14" s="467"/>
      <c r="G14" s="514"/>
      <c r="H14" s="467"/>
      <c r="I14" s="514"/>
      <c r="J14" s="542"/>
      <c r="K14" s="626"/>
      <c r="L14" s="252" t="s">
        <v>178</v>
      </c>
      <c r="M14" s="628"/>
      <c r="N14" s="626"/>
      <c r="O14" s="630"/>
      <c r="P14" s="630"/>
      <c r="Q14" s="628"/>
      <c r="R14" s="514"/>
      <c r="S14" s="514"/>
      <c r="T14" s="514"/>
      <c r="U14" s="456"/>
      <c r="V14" s="456"/>
      <c r="W14" s="237">
        <v>0</v>
      </c>
      <c r="X14" s="530"/>
      <c r="Y14" s="237">
        <f>+W14+T12</f>
        <v>597</v>
      </c>
      <c r="Z14" s="532"/>
      <c r="AA14" s="456"/>
      <c r="AB14" s="456"/>
      <c r="AC14" s="559"/>
      <c r="AD14" s="559"/>
      <c r="AE14" s="526"/>
      <c r="AF14" s="526"/>
      <c r="AG14" s="514"/>
      <c r="AH14" s="581"/>
      <c r="AI14" s="467"/>
      <c r="AJ14" s="5" t="s">
        <v>451</v>
      </c>
      <c r="AK14" s="8" t="s">
        <v>890</v>
      </c>
      <c r="AL14" s="65">
        <v>200</v>
      </c>
      <c r="AM14" s="70">
        <v>0.1</v>
      </c>
      <c r="AN14" s="193">
        <v>0</v>
      </c>
      <c r="AO14" s="193">
        <v>401</v>
      </c>
      <c r="AP14" s="169"/>
      <c r="AQ14" s="169"/>
      <c r="AR14" s="169">
        <v>1</v>
      </c>
      <c r="AS14" s="105">
        <v>44986</v>
      </c>
      <c r="AT14" s="105">
        <v>45291</v>
      </c>
      <c r="AU14" s="83">
        <f t="shared" si="0"/>
        <v>305</v>
      </c>
      <c r="AV14" s="91">
        <v>300</v>
      </c>
      <c r="AW14" s="83"/>
      <c r="AX14" s="460"/>
      <c r="AY14" s="494"/>
      <c r="AZ14" s="563"/>
      <c r="BA14" s="499"/>
      <c r="BB14" s="499"/>
      <c r="BC14" s="467"/>
      <c r="BD14" s="497"/>
      <c r="BE14" s="497"/>
      <c r="BF14" s="499"/>
      <c r="BG14" s="499"/>
      <c r="BH14" s="399"/>
      <c r="BI14" s="399"/>
      <c r="BJ14" s="401"/>
      <c r="BK14" s="423"/>
      <c r="BL14" s="73" t="s">
        <v>820</v>
      </c>
      <c r="BM14" s="130" t="s">
        <v>821</v>
      </c>
      <c r="BN14" s="130" t="s">
        <v>822</v>
      </c>
      <c r="BO14" s="73" t="s">
        <v>456</v>
      </c>
      <c r="BP14" s="142">
        <f t="shared" si="1"/>
        <v>44986</v>
      </c>
      <c r="BQ14" s="214"/>
      <c r="BR14" s="214" t="s">
        <v>1483</v>
      </c>
      <c r="BS14" s="139"/>
      <c r="BT14" s="139"/>
      <c r="BU14" s="178">
        <v>4</v>
      </c>
      <c r="BV14" s="140"/>
      <c r="BW14" s="210" t="s">
        <v>1492</v>
      </c>
      <c r="BX14" s="139"/>
      <c r="BY14" s="139"/>
      <c r="BZ14" s="462"/>
      <c r="CA14" s="566"/>
    </row>
    <row r="15" spans="1:79" ht="150" x14ac:dyDescent="0.25">
      <c r="A15" s="538"/>
      <c r="B15" s="538"/>
      <c r="C15" s="538"/>
      <c r="D15" s="467"/>
      <c r="E15" s="467"/>
      <c r="F15" s="467"/>
      <c r="G15" s="514"/>
      <c r="H15" s="467"/>
      <c r="I15" s="514"/>
      <c r="J15" s="542"/>
      <c r="K15" s="732"/>
      <c r="L15" s="249"/>
      <c r="M15" s="655"/>
      <c r="N15" s="732"/>
      <c r="O15" s="654"/>
      <c r="P15" s="654"/>
      <c r="Q15" s="655"/>
      <c r="R15" s="521"/>
      <c r="S15" s="521"/>
      <c r="T15" s="521"/>
      <c r="U15" s="453"/>
      <c r="V15" s="453"/>
      <c r="W15" s="236"/>
      <c r="X15" s="505"/>
      <c r="Y15" s="236"/>
      <c r="Z15" s="533"/>
      <c r="AA15" s="453"/>
      <c r="AB15" s="453"/>
      <c r="AC15" s="559"/>
      <c r="AD15" s="559"/>
      <c r="AE15" s="526"/>
      <c r="AF15" s="526"/>
      <c r="AG15" s="514"/>
      <c r="AH15" s="581"/>
      <c r="AI15" s="467"/>
      <c r="AJ15" s="5" t="s">
        <v>452</v>
      </c>
      <c r="AK15" s="8" t="s">
        <v>892</v>
      </c>
      <c r="AL15" s="65">
        <v>250</v>
      </c>
      <c r="AM15" s="70">
        <v>0.2</v>
      </c>
      <c r="AN15" s="193">
        <v>0</v>
      </c>
      <c r="AO15" s="193">
        <v>0</v>
      </c>
      <c r="AP15" s="169"/>
      <c r="AQ15" s="169"/>
      <c r="AR15" s="169"/>
      <c r="AS15" s="105">
        <v>45108</v>
      </c>
      <c r="AT15" s="105">
        <v>45291</v>
      </c>
      <c r="AU15" s="83">
        <f t="shared" si="0"/>
        <v>183</v>
      </c>
      <c r="AV15" s="65">
        <v>300</v>
      </c>
      <c r="AW15" s="83"/>
      <c r="AX15" s="460"/>
      <c r="AY15" s="494"/>
      <c r="AZ15" s="563"/>
      <c r="BA15" s="499"/>
      <c r="BB15" s="499"/>
      <c r="BC15" s="467"/>
      <c r="BD15" s="497"/>
      <c r="BE15" s="497"/>
      <c r="BF15" s="499"/>
      <c r="BG15" s="499"/>
      <c r="BH15" s="399"/>
      <c r="BI15" s="399"/>
      <c r="BJ15" s="401"/>
      <c r="BK15" s="423"/>
      <c r="BL15" s="73" t="s">
        <v>820</v>
      </c>
      <c r="BM15" s="130" t="s">
        <v>823</v>
      </c>
      <c r="BN15" s="130" t="s">
        <v>822</v>
      </c>
      <c r="BO15" s="73" t="s">
        <v>456</v>
      </c>
      <c r="BP15" s="142">
        <f t="shared" si="1"/>
        <v>45108</v>
      </c>
      <c r="BQ15" s="214" t="s">
        <v>1039</v>
      </c>
      <c r="BR15" s="214" t="s">
        <v>1484</v>
      </c>
      <c r="BS15" s="139"/>
      <c r="BT15" s="139"/>
      <c r="BU15" s="178">
        <v>5</v>
      </c>
      <c r="BV15" s="210" t="s">
        <v>1140</v>
      </c>
      <c r="BW15" s="210" t="s">
        <v>1493</v>
      </c>
      <c r="BX15" s="139"/>
      <c r="BY15" s="139"/>
      <c r="BZ15" s="462"/>
      <c r="CA15" s="566"/>
    </row>
    <row r="16" spans="1:79" ht="105" x14ac:dyDescent="0.25">
      <c r="A16" s="538"/>
      <c r="B16" s="538"/>
      <c r="C16" s="538"/>
      <c r="D16" s="467"/>
      <c r="E16" s="467"/>
      <c r="F16" s="467"/>
      <c r="G16" s="514"/>
      <c r="H16" s="467" t="s">
        <v>443</v>
      </c>
      <c r="I16" s="514"/>
      <c r="J16" s="542"/>
      <c r="K16" s="457" t="s">
        <v>183</v>
      </c>
      <c r="L16" s="466" t="s">
        <v>175</v>
      </c>
      <c r="M16" s="466" t="s">
        <v>181</v>
      </c>
      <c r="N16" s="457" t="s">
        <v>184</v>
      </c>
      <c r="O16" s="469"/>
      <c r="P16" s="469" t="s">
        <v>569</v>
      </c>
      <c r="Q16" s="466" t="s">
        <v>858</v>
      </c>
      <c r="R16" s="520">
        <v>2500</v>
      </c>
      <c r="S16" s="520">
        <v>200</v>
      </c>
      <c r="T16" s="520">
        <v>1174</v>
      </c>
      <c r="U16" s="452">
        <v>0</v>
      </c>
      <c r="V16" s="452">
        <v>0</v>
      </c>
      <c r="W16" s="452">
        <v>0</v>
      </c>
      <c r="X16" s="504">
        <v>0</v>
      </c>
      <c r="Y16" s="452">
        <f>+W16+T16</f>
        <v>1174</v>
      </c>
      <c r="Z16" s="531">
        <f>+Y16/R16</f>
        <v>0.46960000000000002</v>
      </c>
      <c r="AA16" s="452"/>
      <c r="AB16" s="452"/>
      <c r="AC16" s="559"/>
      <c r="AD16" s="559"/>
      <c r="AE16" s="526"/>
      <c r="AF16" s="526"/>
      <c r="AG16" s="514"/>
      <c r="AH16" s="581"/>
      <c r="AI16" s="467"/>
      <c r="AJ16" s="24" t="s">
        <v>454</v>
      </c>
      <c r="AK16" s="145" t="s">
        <v>861</v>
      </c>
      <c r="AL16" s="82">
        <v>400</v>
      </c>
      <c r="AM16" s="110">
        <v>0.05</v>
      </c>
      <c r="AN16" s="193">
        <v>300</v>
      </c>
      <c r="AO16" s="193">
        <v>483</v>
      </c>
      <c r="AP16" s="175"/>
      <c r="AQ16" s="175"/>
      <c r="AR16" s="169">
        <v>1</v>
      </c>
      <c r="AS16" s="105">
        <v>44958</v>
      </c>
      <c r="AT16" s="105">
        <v>45291</v>
      </c>
      <c r="AU16" s="83">
        <f t="shared" si="0"/>
        <v>333</v>
      </c>
      <c r="AV16" s="65">
        <v>400</v>
      </c>
      <c r="AW16" s="83"/>
      <c r="AX16" s="460"/>
      <c r="AY16" s="494"/>
      <c r="AZ16" s="563"/>
      <c r="BA16" s="499"/>
      <c r="BB16" s="499"/>
      <c r="BC16" s="467"/>
      <c r="BD16" s="497"/>
      <c r="BE16" s="497"/>
      <c r="BF16" s="499"/>
      <c r="BG16" s="499"/>
      <c r="BH16" s="399"/>
      <c r="BI16" s="399"/>
      <c r="BJ16" s="401"/>
      <c r="BK16" s="423"/>
      <c r="BL16" s="73" t="s">
        <v>820</v>
      </c>
      <c r="BM16" s="130" t="s">
        <v>824</v>
      </c>
      <c r="BN16" s="130" t="s">
        <v>825</v>
      </c>
      <c r="BO16" s="73" t="s">
        <v>456</v>
      </c>
      <c r="BP16" s="142">
        <f t="shared" si="1"/>
        <v>44958</v>
      </c>
      <c r="BQ16" s="214" t="s">
        <v>1040</v>
      </c>
      <c r="BR16" s="214" t="s">
        <v>1485</v>
      </c>
      <c r="BS16" s="139"/>
      <c r="BT16" s="139"/>
      <c r="BU16" s="178">
        <v>6</v>
      </c>
      <c r="BV16" s="210" t="s">
        <v>1139</v>
      </c>
      <c r="BW16" s="210" t="s">
        <v>1494</v>
      </c>
      <c r="BX16" s="139"/>
      <c r="BY16" s="139"/>
      <c r="BZ16" s="462"/>
      <c r="CA16" s="566"/>
    </row>
    <row r="17" spans="1:79" ht="61.5" customHeight="1" x14ac:dyDescent="0.25">
      <c r="A17" s="538"/>
      <c r="B17" s="538"/>
      <c r="C17" s="538"/>
      <c r="D17" s="467"/>
      <c r="E17" s="467"/>
      <c r="F17" s="467"/>
      <c r="G17" s="514"/>
      <c r="H17" s="467"/>
      <c r="I17" s="514"/>
      <c r="J17" s="542"/>
      <c r="K17" s="459"/>
      <c r="L17" s="468"/>
      <c r="M17" s="468"/>
      <c r="N17" s="459"/>
      <c r="O17" s="471"/>
      <c r="P17" s="471"/>
      <c r="Q17" s="468"/>
      <c r="R17" s="521"/>
      <c r="S17" s="521"/>
      <c r="T17" s="521"/>
      <c r="U17" s="453"/>
      <c r="V17" s="453"/>
      <c r="W17" s="453"/>
      <c r="X17" s="505"/>
      <c r="Y17" s="453"/>
      <c r="Z17" s="533"/>
      <c r="AA17" s="453"/>
      <c r="AB17" s="453"/>
      <c r="AC17" s="559"/>
      <c r="AD17" s="559"/>
      <c r="AE17" s="526"/>
      <c r="AF17" s="526"/>
      <c r="AG17" s="514"/>
      <c r="AH17" s="581"/>
      <c r="AI17" s="467"/>
      <c r="AJ17" s="5" t="s">
        <v>453</v>
      </c>
      <c r="AK17" s="8" t="s">
        <v>856</v>
      </c>
      <c r="AL17" s="65">
        <v>30</v>
      </c>
      <c r="AM17" s="70">
        <v>0.1</v>
      </c>
      <c r="AN17" s="193">
        <v>0</v>
      </c>
      <c r="AO17" s="193">
        <v>0</v>
      </c>
      <c r="AP17" s="169"/>
      <c r="AQ17" s="169"/>
      <c r="AR17" s="169">
        <f>+(AN17+AO17)/AL17</f>
        <v>0</v>
      </c>
      <c r="AS17" s="105">
        <v>45017</v>
      </c>
      <c r="AT17" s="105">
        <v>45291</v>
      </c>
      <c r="AU17" s="83">
        <f t="shared" si="0"/>
        <v>274</v>
      </c>
      <c r="AV17" s="65">
        <v>60</v>
      </c>
      <c r="AW17" s="83"/>
      <c r="AX17" s="460"/>
      <c r="AY17" s="494"/>
      <c r="AZ17" s="563"/>
      <c r="BA17" s="499"/>
      <c r="BB17" s="499"/>
      <c r="BC17" s="467"/>
      <c r="BD17" s="497"/>
      <c r="BE17" s="497"/>
      <c r="BF17" s="499"/>
      <c r="BG17" s="499"/>
      <c r="BH17" s="399"/>
      <c r="BI17" s="399"/>
      <c r="BJ17" s="401"/>
      <c r="BK17" s="423"/>
      <c r="BL17" s="73" t="s">
        <v>820</v>
      </c>
      <c r="BM17" s="130" t="s">
        <v>823</v>
      </c>
      <c r="BN17" s="130" t="s">
        <v>822</v>
      </c>
      <c r="BO17" s="73" t="s">
        <v>456</v>
      </c>
      <c r="BP17" s="142">
        <f t="shared" si="1"/>
        <v>45017</v>
      </c>
      <c r="BQ17" s="214"/>
      <c r="BR17" s="214"/>
      <c r="BS17" s="139"/>
      <c r="BT17" s="139"/>
      <c r="BU17" s="178">
        <v>7</v>
      </c>
      <c r="BV17" s="140"/>
      <c r="BW17" s="140"/>
      <c r="BX17" s="139"/>
      <c r="BY17" s="139"/>
      <c r="BZ17" s="462"/>
      <c r="CA17" s="566"/>
    </row>
    <row r="18" spans="1:79" ht="93.75" customHeight="1" x14ac:dyDescent="0.25">
      <c r="A18" s="538"/>
      <c r="B18" s="538"/>
      <c r="C18" s="538"/>
      <c r="D18" s="467"/>
      <c r="E18" s="467"/>
      <c r="F18" s="467"/>
      <c r="G18" s="514"/>
      <c r="H18" s="467"/>
      <c r="I18" s="514"/>
      <c r="J18" s="542"/>
      <c r="K18" s="245" t="s">
        <v>185</v>
      </c>
      <c r="L18" s="244" t="s">
        <v>175</v>
      </c>
      <c r="M18" s="244" t="s">
        <v>102</v>
      </c>
      <c r="N18" s="245" t="s">
        <v>186</v>
      </c>
      <c r="O18" s="247"/>
      <c r="P18" s="247" t="s">
        <v>569</v>
      </c>
      <c r="Q18" s="244" t="s">
        <v>859</v>
      </c>
      <c r="R18" s="248">
        <v>1500</v>
      </c>
      <c r="S18" s="97" t="s">
        <v>570</v>
      </c>
      <c r="T18" s="248">
        <v>148</v>
      </c>
      <c r="U18" s="240" t="s">
        <v>1027</v>
      </c>
      <c r="V18" s="196" t="s">
        <v>1027</v>
      </c>
      <c r="W18" s="196"/>
      <c r="X18" s="196"/>
      <c r="Y18" s="260">
        <f>+T18</f>
        <v>148</v>
      </c>
      <c r="Z18" s="261">
        <f>+Y18/R18</f>
        <v>9.8666666666666666E-2</v>
      </c>
      <c r="AA18" s="196" t="s">
        <v>1027</v>
      </c>
      <c r="AB18" s="196" t="s">
        <v>1027</v>
      </c>
      <c r="AC18" s="559"/>
      <c r="AD18" s="559"/>
      <c r="AE18" s="526"/>
      <c r="AF18" s="526"/>
      <c r="AG18" s="514"/>
      <c r="AH18" s="581"/>
      <c r="AI18" s="467"/>
      <c r="AJ18" s="5" t="s">
        <v>571</v>
      </c>
      <c r="AK18" s="8"/>
      <c r="AL18" s="13" t="s">
        <v>570</v>
      </c>
      <c r="AM18" s="65"/>
      <c r="AN18" s="193" t="s">
        <v>1027</v>
      </c>
      <c r="AO18" s="193" t="s">
        <v>1027</v>
      </c>
      <c r="AP18" s="169" t="s">
        <v>1027</v>
      </c>
      <c r="AQ18" s="169" t="s">
        <v>1027</v>
      </c>
      <c r="AR18" s="169"/>
      <c r="AS18" s="105"/>
      <c r="AT18" s="105"/>
      <c r="AU18" s="83"/>
      <c r="AV18" s="65"/>
      <c r="AW18" s="83"/>
      <c r="AX18" s="460"/>
      <c r="AY18" s="494"/>
      <c r="AZ18" s="563"/>
      <c r="BA18" s="499"/>
      <c r="BB18" s="499"/>
      <c r="BC18" s="467"/>
      <c r="BD18" s="497"/>
      <c r="BE18" s="497"/>
      <c r="BF18" s="499"/>
      <c r="BG18" s="499"/>
      <c r="BH18" s="399"/>
      <c r="BI18" s="399"/>
      <c r="BJ18" s="401"/>
      <c r="BK18" s="423"/>
      <c r="BL18" s="73"/>
      <c r="BM18" s="130"/>
      <c r="BN18" s="130"/>
      <c r="BO18" s="73"/>
      <c r="BP18" s="142" t="s">
        <v>443</v>
      </c>
      <c r="BQ18" s="214"/>
      <c r="BR18" s="214"/>
      <c r="BS18" s="139"/>
      <c r="BT18" s="139"/>
      <c r="BU18" s="178"/>
      <c r="BV18" s="140"/>
      <c r="BW18" s="140"/>
      <c r="BX18" s="139"/>
      <c r="BY18" s="139"/>
      <c r="BZ18" s="462"/>
      <c r="CA18" s="566"/>
    </row>
    <row r="19" spans="1:79" ht="75" x14ac:dyDescent="0.25">
      <c r="A19" s="538"/>
      <c r="B19" s="538"/>
      <c r="C19" s="538"/>
      <c r="D19" s="467"/>
      <c r="E19" s="467"/>
      <c r="F19" s="467"/>
      <c r="G19" s="514"/>
      <c r="H19" s="467"/>
      <c r="I19" s="514"/>
      <c r="J19" s="542"/>
      <c r="K19" s="457" t="s">
        <v>187</v>
      </c>
      <c r="L19" s="466" t="s">
        <v>188</v>
      </c>
      <c r="M19" s="603">
        <v>0</v>
      </c>
      <c r="N19" s="457" t="s">
        <v>189</v>
      </c>
      <c r="O19" s="469"/>
      <c r="P19" s="469" t="s">
        <v>569</v>
      </c>
      <c r="Q19" s="466" t="s">
        <v>861</v>
      </c>
      <c r="R19" s="598">
        <v>4</v>
      </c>
      <c r="S19" s="598">
        <v>1</v>
      </c>
      <c r="T19" s="598">
        <v>3</v>
      </c>
      <c r="U19" s="502">
        <v>0</v>
      </c>
      <c r="V19" s="502">
        <v>0</v>
      </c>
      <c r="W19" s="502">
        <v>0</v>
      </c>
      <c r="X19" s="504">
        <v>0</v>
      </c>
      <c r="Y19" s="502">
        <f>+T19</f>
        <v>3</v>
      </c>
      <c r="Z19" s="504">
        <f>+Y19/R19</f>
        <v>0.75</v>
      </c>
      <c r="AA19" s="502"/>
      <c r="AB19" s="502"/>
      <c r="AC19" s="559"/>
      <c r="AD19" s="559"/>
      <c r="AE19" s="526"/>
      <c r="AF19" s="526"/>
      <c r="AG19" s="514"/>
      <c r="AH19" s="581"/>
      <c r="AI19" s="467"/>
      <c r="AJ19" s="5" t="s">
        <v>448</v>
      </c>
      <c r="AK19" s="8" t="s">
        <v>860</v>
      </c>
      <c r="AL19" s="65">
        <v>50</v>
      </c>
      <c r="AM19" s="70">
        <v>0.05</v>
      </c>
      <c r="AN19" s="193">
        <v>0</v>
      </c>
      <c r="AO19" s="193">
        <v>0</v>
      </c>
      <c r="AP19" s="169"/>
      <c r="AQ19" s="169"/>
      <c r="AR19" s="169">
        <f>+(AN19+AO19)/AL19</f>
        <v>0</v>
      </c>
      <c r="AS19" s="105">
        <v>44986</v>
      </c>
      <c r="AT19" s="105">
        <v>45291</v>
      </c>
      <c r="AU19" s="83">
        <f t="shared" si="0"/>
        <v>305</v>
      </c>
      <c r="AV19" s="65">
        <v>200</v>
      </c>
      <c r="AW19" s="83"/>
      <c r="AX19" s="460"/>
      <c r="AY19" s="494"/>
      <c r="AZ19" s="563"/>
      <c r="BA19" s="499"/>
      <c r="BB19" s="499"/>
      <c r="BC19" s="467"/>
      <c r="BD19" s="497"/>
      <c r="BE19" s="497"/>
      <c r="BF19" s="499"/>
      <c r="BG19" s="499"/>
      <c r="BH19" s="399"/>
      <c r="BI19" s="399"/>
      <c r="BJ19" s="401"/>
      <c r="BK19" s="423"/>
      <c r="BL19" s="73" t="s">
        <v>820</v>
      </c>
      <c r="BM19" s="130" t="s">
        <v>824</v>
      </c>
      <c r="BN19" s="130" t="s">
        <v>825</v>
      </c>
      <c r="BO19" s="73" t="s">
        <v>456</v>
      </c>
      <c r="BP19" s="142">
        <f t="shared" si="1"/>
        <v>44986</v>
      </c>
      <c r="BQ19" s="214"/>
      <c r="BR19" s="214" t="s">
        <v>1486</v>
      </c>
      <c r="BS19" s="139"/>
      <c r="BT19" s="139"/>
      <c r="BU19" s="178">
        <v>8</v>
      </c>
      <c r="BV19" s="140"/>
      <c r="BW19" s="491" t="s">
        <v>1493</v>
      </c>
      <c r="BX19" s="139"/>
      <c r="BY19" s="139"/>
      <c r="BZ19" s="462"/>
      <c r="CA19" s="566"/>
    </row>
    <row r="20" spans="1:79" ht="150" x14ac:dyDescent="0.25">
      <c r="A20" s="538"/>
      <c r="B20" s="538"/>
      <c r="C20" s="538"/>
      <c r="D20" s="467"/>
      <c r="E20" s="467"/>
      <c r="F20" s="467"/>
      <c r="G20" s="514"/>
      <c r="H20" s="467"/>
      <c r="I20" s="514"/>
      <c r="J20" s="542"/>
      <c r="K20" s="459"/>
      <c r="L20" s="468"/>
      <c r="M20" s="604"/>
      <c r="N20" s="459"/>
      <c r="O20" s="471"/>
      <c r="P20" s="471"/>
      <c r="Q20" s="468"/>
      <c r="R20" s="599"/>
      <c r="S20" s="599"/>
      <c r="T20" s="599"/>
      <c r="U20" s="503"/>
      <c r="V20" s="503"/>
      <c r="W20" s="503"/>
      <c r="X20" s="505"/>
      <c r="Y20" s="503"/>
      <c r="Z20" s="505"/>
      <c r="AA20" s="503"/>
      <c r="AB20" s="503"/>
      <c r="AC20" s="559"/>
      <c r="AD20" s="559"/>
      <c r="AE20" s="526"/>
      <c r="AF20" s="526"/>
      <c r="AG20" s="514"/>
      <c r="AH20" s="581"/>
      <c r="AI20" s="467"/>
      <c r="AJ20" s="5" t="s">
        <v>447</v>
      </c>
      <c r="AK20" s="8" t="s">
        <v>861</v>
      </c>
      <c r="AL20" s="65">
        <v>1</v>
      </c>
      <c r="AM20" s="70">
        <v>0.1</v>
      </c>
      <c r="AN20" s="193">
        <v>0</v>
      </c>
      <c r="AO20" s="193">
        <v>0</v>
      </c>
      <c r="AP20" s="169"/>
      <c r="AQ20" s="169"/>
      <c r="AR20" s="169"/>
      <c r="AS20" s="105">
        <v>45108</v>
      </c>
      <c r="AT20" s="105">
        <v>45291</v>
      </c>
      <c r="AU20" s="83">
        <f t="shared" si="0"/>
        <v>183</v>
      </c>
      <c r="AV20" s="65">
        <v>150</v>
      </c>
      <c r="AW20" s="83"/>
      <c r="AX20" s="460"/>
      <c r="AY20" s="494"/>
      <c r="AZ20" s="563"/>
      <c r="BA20" s="499"/>
      <c r="BB20" s="499"/>
      <c r="BC20" s="467"/>
      <c r="BD20" s="497"/>
      <c r="BE20" s="497"/>
      <c r="BF20" s="499"/>
      <c r="BG20" s="499"/>
      <c r="BH20" s="399"/>
      <c r="BI20" s="399"/>
      <c r="BJ20" s="401"/>
      <c r="BK20" s="423"/>
      <c r="BL20" s="73" t="s">
        <v>820</v>
      </c>
      <c r="BM20" s="130" t="s">
        <v>821</v>
      </c>
      <c r="BN20" s="130" t="s">
        <v>822</v>
      </c>
      <c r="BO20" s="73" t="s">
        <v>456</v>
      </c>
      <c r="BP20" s="142">
        <f t="shared" si="1"/>
        <v>45108</v>
      </c>
      <c r="BQ20" s="214" t="s">
        <v>1039</v>
      </c>
      <c r="BR20" s="214" t="s">
        <v>1487</v>
      </c>
      <c r="BS20" s="139"/>
      <c r="BT20" s="139"/>
      <c r="BU20" s="178">
        <v>9</v>
      </c>
      <c r="BV20" s="210" t="s">
        <v>1140</v>
      </c>
      <c r="BW20" s="492"/>
      <c r="BX20" s="139"/>
      <c r="BY20" s="139"/>
      <c r="BZ20" s="462"/>
      <c r="CA20" s="566"/>
    </row>
    <row r="21" spans="1:79" ht="75" x14ac:dyDescent="0.25">
      <c r="A21" s="538"/>
      <c r="B21" s="538"/>
      <c r="C21" s="538"/>
      <c r="D21" s="467"/>
      <c r="E21" s="467"/>
      <c r="F21" s="467"/>
      <c r="G21" s="514"/>
      <c r="H21" s="467"/>
      <c r="I21" s="514"/>
      <c r="J21" s="542"/>
      <c r="K21" s="245" t="s">
        <v>190</v>
      </c>
      <c r="L21" s="244" t="s">
        <v>180</v>
      </c>
      <c r="M21" s="15">
        <v>522</v>
      </c>
      <c r="N21" s="245" t="s">
        <v>191</v>
      </c>
      <c r="O21" s="247"/>
      <c r="P21" s="247" t="s">
        <v>569</v>
      </c>
      <c r="Q21" s="244" t="s">
        <v>857</v>
      </c>
      <c r="R21" s="248">
        <v>800</v>
      </c>
      <c r="S21" s="248">
        <v>200</v>
      </c>
      <c r="T21" s="248">
        <v>393</v>
      </c>
      <c r="U21" s="240">
        <v>14</v>
      </c>
      <c r="V21" s="240">
        <v>0</v>
      </c>
      <c r="W21" s="240">
        <v>0</v>
      </c>
      <c r="X21" s="262">
        <f>+U21/S21</f>
        <v>7.0000000000000007E-2</v>
      </c>
      <c r="Y21" s="240">
        <f>+T21+U21</f>
        <v>407</v>
      </c>
      <c r="Z21" s="263">
        <f>+Y21/R21</f>
        <v>0.50875000000000004</v>
      </c>
      <c r="AA21" s="190"/>
      <c r="AB21" s="190"/>
      <c r="AC21" s="559"/>
      <c r="AD21" s="559"/>
      <c r="AE21" s="526"/>
      <c r="AF21" s="526"/>
      <c r="AG21" s="514"/>
      <c r="AH21" s="581"/>
      <c r="AI21" s="467"/>
      <c r="AJ21" s="356" t="s">
        <v>455</v>
      </c>
      <c r="AK21" s="8" t="s">
        <v>892</v>
      </c>
      <c r="AL21" s="65">
        <v>150</v>
      </c>
      <c r="AM21" s="70">
        <v>0.1</v>
      </c>
      <c r="AN21" s="193">
        <v>14</v>
      </c>
      <c r="AO21" s="193">
        <v>0</v>
      </c>
      <c r="AP21" s="169"/>
      <c r="AQ21" s="169"/>
      <c r="AR21" s="358">
        <f>+(AN21+AO21)/AL21</f>
        <v>9.3333333333333338E-2</v>
      </c>
      <c r="AS21" s="105">
        <v>45108</v>
      </c>
      <c r="AT21" s="105">
        <v>45291</v>
      </c>
      <c r="AU21" s="83">
        <f t="shared" si="0"/>
        <v>183</v>
      </c>
      <c r="AV21" s="65">
        <v>200</v>
      </c>
      <c r="AW21" s="83"/>
      <c r="AX21" s="460"/>
      <c r="AY21" s="494"/>
      <c r="AZ21" s="563"/>
      <c r="BA21" s="499"/>
      <c r="BB21" s="499"/>
      <c r="BC21" s="467"/>
      <c r="BD21" s="497"/>
      <c r="BE21" s="497"/>
      <c r="BF21" s="499"/>
      <c r="BG21" s="499"/>
      <c r="BH21" s="399"/>
      <c r="BI21" s="399"/>
      <c r="BJ21" s="401"/>
      <c r="BK21" s="423"/>
      <c r="BL21" s="73" t="s">
        <v>820</v>
      </c>
      <c r="BM21" s="130" t="s">
        <v>824</v>
      </c>
      <c r="BN21" s="130" t="s">
        <v>825</v>
      </c>
      <c r="BO21" s="73" t="s">
        <v>456</v>
      </c>
      <c r="BP21" s="142">
        <f t="shared" si="1"/>
        <v>45108</v>
      </c>
      <c r="BQ21" s="214" t="s">
        <v>1041</v>
      </c>
      <c r="BR21" s="214" t="s">
        <v>1487</v>
      </c>
      <c r="BS21" s="139"/>
      <c r="BT21" s="139"/>
      <c r="BU21" s="178">
        <v>10</v>
      </c>
      <c r="BV21" s="210" t="s">
        <v>1137</v>
      </c>
      <c r="BW21" s="493"/>
      <c r="BX21" s="139"/>
      <c r="BY21" s="139"/>
      <c r="BZ21" s="462"/>
      <c r="CA21" s="566"/>
    </row>
    <row r="22" spans="1:79" ht="65.25" customHeight="1" x14ac:dyDescent="0.25">
      <c r="A22" s="538"/>
      <c r="B22" s="538"/>
      <c r="C22" s="538"/>
      <c r="D22" s="467"/>
      <c r="E22" s="467"/>
      <c r="F22" s="467"/>
      <c r="G22" s="514"/>
      <c r="H22" s="467"/>
      <c r="I22" s="514"/>
      <c r="J22" s="542"/>
      <c r="K22" s="245" t="s">
        <v>192</v>
      </c>
      <c r="L22" s="244" t="s">
        <v>180</v>
      </c>
      <c r="M22" s="15" t="s">
        <v>102</v>
      </c>
      <c r="N22" s="245" t="s">
        <v>193</v>
      </c>
      <c r="O22" s="247"/>
      <c r="P22" s="247" t="s">
        <v>569</v>
      </c>
      <c r="Q22" s="244" t="s">
        <v>857</v>
      </c>
      <c r="R22" s="248">
        <v>100</v>
      </c>
      <c r="S22" s="248">
        <v>5</v>
      </c>
      <c r="T22" s="248">
        <v>0</v>
      </c>
      <c r="U22" s="240">
        <v>0</v>
      </c>
      <c r="V22" s="240">
        <v>0</v>
      </c>
      <c r="W22" s="240">
        <v>0</v>
      </c>
      <c r="X22" s="262">
        <v>0</v>
      </c>
      <c r="Y22" s="240">
        <f>+T22</f>
        <v>0</v>
      </c>
      <c r="Z22" s="263">
        <f>+Y22/R22</f>
        <v>0</v>
      </c>
      <c r="AA22" s="190"/>
      <c r="AB22" s="190"/>
      <c r="AC22" s="559"/>
      <c r="AD22" s="559"/>
      <c r="AE22" s="526"/>
      <c r="AF22" s="526"/>
      <c r="AG22" s="514"/>
      <c r="AH22" s="581"/>
      <c r="AI22" s="467"/>
      <c r="AJ22" s="356" t="s">
        <v>802</v>
      </c>
      <c r="AK22" s="8"/>
      <c r="AL22" s="65"/>
      <c r="AM22" s="65"/>
      <c r="AN22" s="193">
        <v>0</v>
      </c>
      <c r="AO22" s="193">
        <v>0</v>
      </c>
      <c r="AP22" s="173"/>
      <c r="AQ22" s="173"/>
      <c r="AR22" s="357"/>
      <c r="AS22" s="105"/>
      <c r="AT22" s="105"/>
      <c r="AU22" s="83"/>
      <c r="AV22" s="65"/>
      <c r="AW22" s="83"/>
      <c r="AX22" s="460"/>
      <c r="AY22" s="494"/>
      <c r="AZ22" s="563"/>
      <c r="BA22" s="499"/>
      <c r="BB22" s="499"/>
      <c r="BC22" s="467"/>
      <c r="BD22" s="497"/>
      <c r="BE22" s="497"/>
      <c r="BF22" s="499"/>
      <c r="BG22" s="499"/>
      <c r="BH22" s="399"/>
      <c r="BI22" s="399"/>
      <c r="BJ22" s="401"/>
      <c r="BK22" s="423"/>
      <c r="BL22" s="73"/>
      <c r="BM22" s="130"/>
      <c r="BN22" s="130"/>
      <c r="BO22" s="73"/>
      <c r="BP22" s="73"/>
      <c r="BQ22" s="214"/>
      <c r="BR22" s="214"/>
      <c r="BS22" s="139"/>
      <c r="BT22" s="139"/>
      <c r="BU22" s="178">
        <v>11</v>
      </c>
      <c r="BV22" s="140"/>
      <c r="BW22" s="140"/>
      <c r="BX22" s="139"/>
      <c r="BY22" s="139"/>
      <c r="BZ22" s="462"/>
      <c r="CA22" s="566"/>
    </row>
    <row r="23" spans="1:79" ht="90" x14ac:dyDescent="0.25">
      <c r="A23" s="538"/>
      <c r="B23" s="538"/>
      <c r="C23" s="538"/>
      <c r="D23" s="467"/>
      <c r="E23" s="467"/>
      <c r="F23" s="468"/>
      <c r="G23" s="521"/>
      <c r="H23" s="468"/>
      <c r="I23" s="521"/>
      <c r="J23" s="542"/>
      <c r="K23" s="245" t="s">
        <v>194</v>
      </c>
      <c r="L23" s="244" t="s">
        <v>195</v>
      </c>
      <c r="M23" s="15">
        <v>0</v>
      </c>
      <c r="N23" s="245" t="s">
        <v>196</v>
      </c>
      <c r="O23" s="247"/>
      <c r="P23" s="247" t="s">
        <v>569</v>
      </c>
      <c r="Q23" s="244" t="s">
        <v>890</v>
      </c>
      <c r="R23" s="248">
        <v>1</v>
      </c>
      <c r="S23" s="248">
        <v>1</v>
      </c>
      <c r="T23" s="248">
        <v>1</v>
      </c>
      <c r="U23" s="233">
        <v>0</v>
      </c>
      <c r="V23" s="240">
        <v>0</v>
      </c>
      <c r="W23" s="240">
        <v>0</v>
      </c>
      <c r="X23" s="262">
        <v>0</v>
      </c>
      <c r="Y23" s="240">
        <f>+T23</f>
        <v>1</v>
      </c>
      <c r="Z23" s="263">
        <f>+Y23/R23</f>
        <v>1</v>
      </c>
      <c r="AA23" s="190"/>
      <c r="AB23" s="190"/>
      <c r="AC23" s="560"/>
      <c r="AD23" s="560"/>
      <c r="AE23" s="534"/>
      <c r="AF23" s="534"/>
      <c r="AG23" s="514"/>
      <c r="AH23" s="581"/>
      <c r="AI23" s="468"/>
      <c r="AJ23" s="356" t="s">
        <v>803</v>
      </c>
      <c r="AK23" s="8"/>
      <c r="AL23" s="65"/>
      <c r="AM23" s="65"/>
      <c r="AN23" s="194">
        <v>0</v>
      </c>
      <c r="AO23" s="194">
        <v>0</v>
      </c>
      <c r="AP23" s="173"/>
      <c r="AQ23" s="173"/>
      <c r="AR23" s="357"/>
      <c r="AS23" s="105"/>
      <c r="AT23" s="105"/>
      <c r="AU23" s="83"/>
      <c r="AV23" s="65"/>
      <c r="AW23" s="83"/>
      <c r="AX23" s="460"/>
      <c r="AY23" s="494"/>
      <c r="AZ23" s="564"/>
      <c r="BA23" s="500"/>
      <c r="BB23" s="500"/>
      <c r="BC23" s="468"/>
      <c r="BD23" s="497"/>
      <c r="BE23" s="497"/>
      <c r="BF23" s="500"/>
      <c r="BG23" s="500"/>
      <c r="BH23" s="399"/>
      <c r="BI23" s="399"/>
      <c r="BJ23" s="401"/>
      <c r="BK23" s="423"/>
      <c r="BL23" s="73"/>
      <c r="BM23" s="130"/>
      <c r="BN23" s="130"/>
      <c r="BO23" s="73"/>
      <c r="BP23" s="73"/>
      <c r="BQ23" s="214"/>
      <c r="BR23" s="214" t="s">
        <v>1488</v>
      </c>
      <c r="BS23" s="139"/>
      <c r="BT23" s="139"/>
      <c r="BU23" s="178">
        <v>12</v>
      </c>
      <c r="BV23" s="140"/>
      <c r="BW23" s="210" t="s">
        <v>1495</v>
      </c>
      <c r="BX23" s="139"/>
      <c r="BY23" s="139"/>
      <c r="BZ23" s="463"/>
      <c r="CA23" s="567"/>
    </row>
    <row r="24" spans="1:79" ht="66" customHeight="1" x14ac:dyDescent="0.25">
      <c r="A24" s="6"/>
      <c r="B24" s="43"/>
      <c r="C24" s="43"/>
      <c r="D24" s="44"/>
      <c r="E24" s="45"/>
      <c r="F24" s="44"/>
      <c r="G24" s="69"/>
      <c r="H24" s="44"/>
      <c r="I24" s="69"/>
      <c r="J24" s="658" t="s">
        <v>706</v>
      </c>
      <c r="K24" s="659"/>
      <c r="L24" s="659"/>
      <c r="M24" s="659"/>
      <c r="N24" s="659"/>
      <c r="O24" s="659"/>
      <c r="P24" s="659"/>
      <c r="Q24" s="659"/>
      <c r="R24" s="659"/>
      <c r="S24" s="659"/>
      <c r="T24" s="659"/>
      <c r="U24" s="659"/>
      <c r="V24" s="659"/>
      <c r="W24" s="660"/>
      <c r="X24" s="265">
        <f>AVERAGE(X10:X23)</f>
        <v>6.3538782972055369E-2</v>
      </c>
      <c r="Y24" s="266"/>
      <c r="Z24" s="267">
        <f>AVERAGE(Z10:Z23)</f>
        <v>0.53440185185185185</v>
      </c>
      <c r="AA24" s="203"/>
      <c r="AB24" s="203"/>
      <c r="AC24" s="57"/>
      <c r="AD24" s="57"/>
      <c r="AE24" s="44"/>
      <c r="AF24" s="44"/>
      <c r="AG24" s="428" t="s">
        <v>402</v>
      </c>
      <c r="AH24" s="429"/>
      <c r="AI24" s="429"/>
      <c r="AJ24" s="429"/>
      <c r="AK24" s="429"/>
      <c r="AL24" s="429"/>
      <c r="AM24" s="429"/>
      <c r="AN24" s="429"/>
      <c r="AO24" s="429"/>
      <c r="AP24" s="429"/>
      <c r="AQ24" s="430"/>
      <c r="AR24" s="359">
        <f>AVERAGE(AR10:AR23)</f>
        <v>0.43083333333333335</v>
      </c>
      <c r="AS24" s="104"/>
      <c r="AT24" s="104"/>
      <c r="AU24" s="57"/>
      <c r="AV24" s="69"/>
      <c r="AW24" s="57"/>
      <c r="AX24" s="44"/>
      <c r="AY24" s="44"/>
      <c r="AZ24" s="57"/>
      <c r="BA24" s="57"/>
      <c r="BB24" s="57"/>
      <c r="BC24" s="44"/>
      <c r="BD24" s="44"/>
      <c r="BE24" s="44"/>
      <c r="BF24" s="44"/>
      <c r="BG24" s="44"/>
      <c r="BH24" s="400"/>
      <c r="BI24" s="400"/>
      <c r="BJ24" s="402"/>
      <c r="BK24" s="424"/>
      <c r="BL24" s="4"/>
      <c r="BM24" s="4"/>
      <c r="BN24" s="4"/>
      <c r="BO24" s="4"/>
      <c r="BP24" s="4"/>
      <c r="BQ24" s="206"/>
      <c r="BR24" s="206"/>
      <c r="BS24" s="4"/>
      <c r="BT24" s="4"/>
      <c r="BU24" s="176"/>
      <c r="BV24" s="21"/>
      <c r="BW24" s="21"/>
      <c r="BX24" s="4"/>
      <c r="BY24" s="4"/>
      <c r="BZ24" s="4"/>
      <c r="CA24" s="21"/>
    </row>
    <row r="25" spans="1:79" ht="150" x14ac:dyDescent="0.25">
      <c r="A25" s="545" t="s">
        <v>709</v>
      </c>
      <c r="B25" s="545" t="s">
        <v>740</v>
      </c>
      <c r="C25" s="545" t="s">
        <v>74</v>
      </c>
      <c r="D25" s="460" t="s">
        <v>86</v>
      </c>
      <c r="E25" s="460" t="s">
        <v>87</v>
      </c>
      <c r="F25" s="460" t="s">
        <v>88</v>
      </c>
      <c r="G25" s="464">
        <v>1</v>
      </c>
      <c r="H25" s="460" t="s">
        <v>230</v>
      </c>
      <c r="I25" s="464">
        <v>1</v>
      </c>
      <c r="J25" s="551" t="s">
        <v>145</v>
      </c>
      <c r="K25" s="543" t="s">
        <v>197</v>
      </c>
      <c r="L25" s="460" t="s">
        <v>198</v>
      </c>
      <c r="M25" s="460" t="s">
        <v>199</v>
      </c>
      <c r="N25" s="543" t="s">
        <v>200</v>
      </c>
      <c r="O25" s="579"/>
      <c r="P25" s="579" t="s">
        <v>569</v>
      </c>
      <c r="Q25" s="460" t="s">
        <v>859</v>
      </c>
      <c r="R25" s="611">
        <v>1010</v>
      </c>
      <c r="S25" s="611">
        <v>362</v>
      </c>
      <c r="T25" s="611">
        <v>648</v>
      </c>
      <c r="U25" s="501">
        <v>72</v>
      </c>
      <c r="V25" s="501">
        <v>85</v>
      </c>
      <c r="W25" s="502">
        <f>+V25+U25</f>
        <v>157</v>
      </c>
      <c r="X25" s="531">
        <f>+W25/S25</f>
        <v>0.43370165745856354</v>
      </c>
      <c r="Y25" s="502">
        <f>+W25+T25</f>
        <v>805</v>
      </c>
      <c r="Z25" s="504">
        <f>+Y25/R25</f>
        <v>0.79702970297029707</v>
      </c>
      <c r="AA25" s="501"/>
      <c r="AB25" s="501"/>
      <c r="AC25" s="558" t="s">
        <v>810</v>
      </c>
      <c r="AD25" s="558" t="s">
        <v>811</v>
      </c>
      <c r="AE25" s="525" t="s">
        <v>812</v>
      </c>
      <c r="AF25" s="525" t="s">
        <v>813</v>
      </c>
      <c r="AG25" s="464" t="s">
        <v>742</v>
      </c>
      <c r="AH25" s="475">
        <v>2020130010102</v>
      </c>
      <c r="AI25" s="466" t="s">
        <v>404</v>
      </c>
      <c r="AJ25" s="5" t="s">
        <v>460</v>
      </c>
      <c r="AK25" s="8" t="s">
        <v>859</v>
      </c>
      <c r="AL25" s="65">
        <v>362</v>
      </c>
      <c r="AM25" s="70">
        <v>0.3</v>
      </c>
      <c r="AN25" s="194">
        <v>72</v>
      </c>
      <c r="AO25" s="194">
        <v>85</v>
      </c>
      <c r="AP25" s="169"/>
      <c r="AQ25" s="169"/>
      <c r="AR25" s="169">
        <f>+(AN25+AO25)/AL25</f>
        <v>0.43370165745856354</v>
      </c>
      <c r="AS25" s="105">
        <v>44986</v>
      </c>
      <c r="AT25" s="105">
        <v>45291</v>
      </c>
      <c r="AU25" s="83">
        <f>AT25-AS25</f>
        <v>305</v>
      </c>
      <c r="AV25" s="65">
        <v>362</v>
      </c>
      <c r="AW25" s="86"/>
      <c r="AX25" s="494" t="s">
        <v>517</v>
      </c>
      <c r="AY25" s="494" t="s">
        <v>476</v>
      </c>
      <c r="AZ25" s="495" t="s">
        <v>456</v>
      </c>
      <c r="BA25" s="476">
        <v>123500000</v>
      </c>
      <c r="BB25" s="476">
        <v>123500000</v>
      </c>
      <c r="BC25" s="494" t="s">
        <v>575</v>
      </c>
      <c r="BD25" s="484" t="s">
        <v>743</v>
      </c>
      <c r="BE25" s="484" t="s">
        <v>577</v>
      </c>
      <c r="BF25" s="476">
        <v>94900000</v>
      </c>
      <c r="BG25" s="476">
        <v>10400000</v>
      </c>
      <c r="BH25" s="408">
        <v>123500000</v>
      </c>
      <c r="BI25" s="408">
        <v>10400000</v>
      </c>
      <c r="BJ25" s="425">
        <f>+BI25/BH25</f>
        <v>8.4210526315789472E-2</v>
      </c>
      <c r="BK25" s="408">
        <f>+BI25</f>
        <v>10400000</v>
      </c>
      <c r="BL25" s="73" t="s">
        <v>820</v>
      </c>
      <c r="BM25" s="130" t="s">
        <v>821</v>
      </c>
      <c r="BN25" s="130" t="s">
        <v>822</v>
      </c>
      <c r="BO25" s="73" t="s">
        <v>456</v>
      </c>
      <c r="BP25" s="142">
        <f>AS25</f>
        <v>44986</v>
      </c>
      <c r="BQ25" s="214" t="s">
        <v>1042</v>
      </c>
      <c r="BR25" s="214"/>
      <c r="BS25" s="139"/>
      <c r="BT25" s="139"/>
      <c r="BU25" s="179">
        <v>1</v>
      </c>
      <c r="BV25" s="211" t="s">
        <v>1141</v>
      </c>
      <c r="BW25" s="210" t="s">
        <v>1356</v>
      </c>
      <c r="BX25" s="139"/>
      <c r="BY25" s="139"/>
      <c r="BZ25" s="73" t="s">
        <v>845</v>
      </c>
      <c r="CA25" s="144" t="s">
        <v>962</v>
      </c>
    </row>
    <row r="26" spans="1:79" ht="191.25" x14ac:dyDescent="0.25">
      <c r="A26" s="545"/>
      <c r="B26" s="545"/>
      <c r="C26" s="545"/>
      <c r="D26" s="460"/>
      <c r="E26" s="460"/>
      <c r="F26" s="460"/>
      <c r="G26" s="464"/>
      <c r="H26" s="460"/>
      <c r="I26" s="464"/>
      <c r="J26" s="551"/>
      <c r="K26" s="543"/>
      <c r="L26" s="460"/>
      <c r="M26" s="460"/>
      <c r="N26" s="543"/>
      <c r="O26" s="579"/>
      <c r="P26" s="579"/>
      <c r="Q26" s="460"/>
      <c r="R26" s="611"/>
      <c r="S26" s="611"/>
      <c r="T26" s="611"/>
      <c r="U26" s="501"/>
      <c r="V26" s="501"/>
      <c r="W26" s="512"/>
      <c r="X26" s="532"/>
      <c r="Y26" s="512"/>
      <c r="Z26" s="530"/>
      <c r="AA26" s="501"/>
      <c r="AB26" s="501"/>
      <c r="AC26" s="559"/>
      <c r="AD26" s="559"/>
      <c r="AE26" s="526"/>
      <c r="AF26" s="526"/>
      <c r="AG26" s="464"/>
      <c r="AH26" s="475"/>
      <c r="AI26" s="467"/>
      <c r="AJ26" s="5" t="s">
        <v>461</v>
      </c>
      <c r="AK26" s="8" t="s">
        <v>891</v>
      </c>
      <c r="AL26" s="82">
        <v>40</v>
      </c>
      <c r="AM26" s="71">
        <v>0.35</v>
      </c>
      <c r="AN26" s="194">
        <v>0</v>
      </c>
      <c r="AO26" s="194">
        <v>0</v>
      </c>
      <c r="AP26" s="171"/>
      <c r="AQ26" s="171"/>
      <c r="AR26" s="169"/>
      <c r="AS26" s="105">
        <v>45108</v>
      </c>
      <c r="AT26" s="105">
        <v>45291</v>
      </c>
      <c r="AU26" s="83">
        <f>AT26-AS26</f>
        <v>183</v>
      </c>
      <c r="AV26" s="65">
        <v>40</v>
      </c>
      <c r="AW26" s="113"/>
      <c r="AX26" s="494"/>
      <c r="AY26" s="494"/>
      <c r="AZ26" s="495"/>
      <c r="BA26" s="476"/>
      <c r="BB26" s="476"/>
      <c r="BC26" s="494"/>
      <c r="BD26" s="484"/>
      <c r="BE26" s="484"/>
      <c r="BF26" s="476"/>
      <c r="BG26" s="476"/>
      <c r="BH26" s="409"/>
      <c r="BI26" s="409"/>
      <c r="BJ26" s="426"/>
      <c r="BK26" s="409"/>
      <c r="BL26" s="73" t="s">
        <v>820</v>
      </c>
      <c r="BM26" s="130" t="s">
        <v>824</v>
      </c>
      <c r="BN26" s="130" t="s">
        <v>825</v>
      </c>
      <c r="BO26" s="73" t="s">
        <v>456</v>
      </c>
      <c r="BP26" s="142">
        <f>AS26</f>
        <v>45108</v>
      </c>
      <c r="BQ26" s="214" t="s">
        <v>1043</v>
      </c>
      <c r="BR26" s="214" t="s">
        <v>1278</v>
      </c>
      <c r="BS26" s="139"/>
      <c r="BT26" s="139"/>
      <c r="BU26" s="179">
        <v>2</v>
      </c>
      <c r="BV26" s="210" t="s">
        <v>1142</v>
      </c>
      <c r="BW26" s="210" t="s">
        <v>1357</v>
      </c>
      <c r="BX26" s="139"/>
      <c r="BY26" s="139"/>
      <c r="BZ26" s="73" t="s">
        <v>846</v>
      </c>
      <c r="CA26" s="144" t="s">
        <v>854</v>
      </c>
    </row>
    <row r="27" spans="1:79" ht="90" x14ac:dyDescent="0.25">
      <c r="A27" s="545"/>
      <c r="B27" s="545"/>
      <c r="C27" s="545"/>
      <c r="D27" s="460"/>
      <c r="E27" s="460"/>
      <c r="F27" s="460"/>
      <c r="G27" s="464"/>
      <c r="H27" s="460"/>
      <c r="I27" s="464"/>
      <c r="J27" s="551"/>
      <c r="K27" s="543"/>
      <c r="L27" s="460" t="s">
        <v>178</v>
      </c>
      <c r="M27" s="460"/>
      <c r="N27" s="543"/>
      <c r="O27" s="579"/>
      <c r="P27" s="579"/>
      <c r="Q27" s="460"/>
      <c r="R27" s="611"/>
      <c r="S27" s="611"/>
      <c r="T27" s="611"/>
      <c r="U27" s="501"/>
      <c r="V27" s="501"/>
      <c r="W27" s="503"/>
      <c r="X27" s="533"/>
      <c r="Y27" s="503"/>
      <c r="Z27" s="505"/>
      <c r="AA27" s="501"/>
      <c r="AB27" s="501"/>
      <c r="AC27" s="559"/>
      <c r="AD27" s="559"/>
      <c r="AE27" s="526"/>
      <c r="AF27" s="526"/>
      <c r="AG27" s="464"/>
      <c r="AH27" s="475"/>
      <c r="AI27" s="467"/>
      <c r="AJ27" s="5" t="s">
        <v>459</v>
      </c>
      <c r="AK27" s="8"/>
      <c r="AL27" s="65">
        <v>1</v>
      </c>
      <c r="AM27" s="70">
        <v>0.05</v>
      </c>
      <c r="AN27" s="194">
        <v>0</v>
      </c>
      <c r="AO27" s="194">
        <v>1</v>
      </c>
      <c r="AP27" s="169"/>
      <c r="AQ27" s="169"/>
      <c r="AR27" s="169">
        <f>+(AN27+AO27)/AL27</f>
        <v>1</v>
      </c>
      <c r="AS27" s="105">
        <v>44958</v>
      </c>
      <c r="AT27" s="105">
        <v>45291</v>
      </c>
      <c r="AU27" s="83">
        <f>AT27-AS27</f>
        <v>333</v>
      </c>
      <c r="AV27" s="65"/>
      <c r="AW27" s="114"/>
      <c r="AX27" s="494"/>
      <c r="AY27" s="494"/>
      <c r="AZ27" s="495"/>
      <c r="BA27" s="476"/>
      <c r="BB27" s="476"/>
      <c r="BC27" s="494"/>
      <c r="BD27" s="484"/>
      <c r="BE27" s="484"/>
      <c r="BF27" s="476"/>
      <c r="BG27" s="476"/>
      <c r="BH27" s="409"/>
      <c r="BI27" s="409"/>
      <c r="BJ27" s="426"/>
      <c r="BK27" s="409"/>
      <c r="BL27" s="73" t="s">
        <v>820</v>
      </c>
      <c r="BM27" s="130" t="s">
        <v>826</v>
      </c>
      <c r="BN27" s="143" t="s">
        <v>827</v>
      </c>
      <c r="BO27" s="73" t="s">
        <v>456</v>
      </c>
      <c r="BP27" s="142">
        <f>AS27</f>
        <v>44958</v>
      </c>
      <c r="BQ27" s="214"/>
      <c r="BR27" s="214"/>
      <c r="BS27" s="139"/>
      <c r="BT27" s="139"/>
      <c r="BU27" s="179">
        <v>3</v>
      </c>
      <c r="BV27" s="210"/>
      <c r="BW27" s="210" t="s">
        <v>1358</v>
      </c>
      <c r="BX27" s="139"/>
      <c r="BY27" s="139"/>
      <c r="BZ27" s="461"/>
      <c r="CA27" s="565"/>
    </row>
    <row r="28" spans="1:79" ht="165" x14ac:dyDescent="0.25">
      <c r="A28" s="545"/>
      <c r="B28" s="545"/>
      <c r="C28" s="545"/>
      <c r="D28" s="460"/>
      <c r="E28" s="460"/>
      <c r="F28" s="460"/>
      <c r="G28" s="464"/>
      <c r="H28" s="460"/>
      <c r="I28" s="464"/>
      <c r="J28" s="551"/>
      <c r="K28" s="5" t="s">
        <v>201</v>
      </c>
      <c r="L28" s="8" t="s">
        <v>198</v>
      </c>
      <c r="M28" s="8" t="s">
        <v>202</v>
      </c>
      <c r="N28" s="5" t="s">
        <v>203</v>
      </c>
      <c r="O28" s="13"/>
      <c r="P28" s="13" t="s">
        <v>569</v>
      </c>
      <c r="Q28" s="8" t="s">
        <v>859</v>
      </c>
      <c r="R28" s="58">
        <v>600</v>
      </c>
      <c r="S28" s="58">
        <v>271</v>
      </c>
      <c r="T28" s="58">
        <v>329</v>
      </c>
      <c r="U28" s="190">
        <v>0</v>
      </c>
      <c r="V28" s="190">
        <v>122</v>
      </c>
      <c r="W28" s="240">
        <f>+V28+U28</f>
        <v>122</v>
      </c>
      <c r="X28" s="263">
        <f>+W28/S28</f>
        <v>0.45018450184501846</v>
      </c>
      <c r="Y28" s="240">
        <f>+W28+T28</f>
        <v>451</v>
      </c>
      <c r="Z28" s="263">
        <f>+Y28/R28</f>
        <v>0.75166666666666671</v>
      </c>
      <c r="AA28" s="190"/>
      <c r="AB28" s="190"/>
      <c r="AC28" s="559"/>
      <c r="AD28" s="559"/>
      <c r="AE28" s="526"/>
      <c r="AF28" s="526"/>
      <c r="AG28" s="464"/>
      <c r="AH28" s="475"/>
      <c r="AI28" s="467"/>
      <c r="AJ28" s="5" t="s">
        <v>458</v>
      </c>
      <c r="AK28" s="8" t="s">
        <v>859</v>
      </c>
      <c r="AL28" s="65">
        <v>271</v>
      </c>
      <c r="AM28" s="70">
        <v>0.3</v>
      </c>
      <c r="AN28" s="194">
        <v>0</v>
      </c>
      <c r="AO28" s="194">
        <v>122</v>
      </c>
      <c r="AP28" s="169"/>
      <c r="AQ28" s="169"/>
      <c r="AR28" s="169">
        <f>+(AN28+AO28)/AL28</f>
        <v>0.45018450184501846</v>
      </c>
      <c r="AS28" s="105">
        <v>45017</v>
      </c>
      <c r="AT28" s="105">
        <v>45291</v>
      </c>
      <c r="AU28" s="83">
        <f>AT28-AS28</f>
        <v>274</v>
      </c>
      <c r="AV28" s="65">
        <v>271</v>
      </c>
      <c r="AW28" s="114"/>
      <c r="AX28" s="494"/>
      <c r="AY28" s="494"/>
      <c r="AZ28" s="495"/>
      <c r="BA28" s="476"/>
      <c r="BB28" s="476"/>
      <c r="BC28" s="494"/>
      <c r="BD28" s="484"/>
      <c r="BE28" s="484"/>
      <c r="BF28" s="476"/>
      <c r="BG28" s="476"/>
      <c r="BH28" s="409"/>
      <c r="BI28" s="409"/>
      <c r="BJ28" s="426"/>
      <c r="BK28" s="409"/>
      <c r="BL28" s="73" t="s">
        <v>820</v>
      </c>
      <c r="BM28" s="130" t="s">
        <v>821</v>
      </c>
      <c r="BN28" s="130" t="s">
        <v>822</v>
      </c>
      <c r="BO28" s="73" t="s">
        <v>456</v>
      </c>
      <c r="BP28" s="142">
        <f>AS28</f>
        <v>45017</v>
      </c>
      <c r="BQ28" s="214"/>
      <c r="BR28" s="214" t="s">
        <v>1279</v>
      </c>
      <c r="BS28" s="139"/>
      <c r="BT28" s="139"/>
      <c r="BU28" s="179">
        <v>4</v>
      </c>
      <c r="BV28" s="210"/>
      <c r="BW28" s="210" t="s">
        <v>1359</v>
      </c>
      <c r="BX28" s="139"/>
      <c r="BY28" s="139"/>
      <c r="BZ28" s="462"/>
      <c r="CA28" s="566"/>
    </row>
    <row r="29" spans="1:79" ht="409.5" x14ac:dyDescent="0.25">
      <c r="A29" s="545"/>
      <c r="B29" s="545"/>
      <c r="C29" s="545"/>
      <c r="D29" s="460"/>
      <c r="E29" s="460"/>
      <c r="F29" s="460"/>
      <c r="G29" s="464"/>
      <c r="H29" s="460"/>
      <c r="I29" s="464"/>
      <c r="J29" s="551"/>
      <c r="K29" s="5" t="s">
        <v>204</v>
      </c>
      <c r="L29" s="8" t="s">
        <v>198</v>
      </c>
      <c r="M29" s="8" t="s">
        <v>205</v>
      </c>
      <c r="N29" s="5" t="s">
        <v>206</v>
      </c>
      <c r="O29" s="13"/>
      <c r="P29" s="13" t="s">
        <v>569</v>
      </c>
      <c r="Q29" s="8" t="s">
        <v>861</v>
      </c>
      <c r="R29" s="58">
        <v>100</v>
      </c>
      <c r="S29" s="58">
        <v>33</v>
      </c>
      <c r="T29" s="58">
        <v>67</v>
      </c>
      <c r="U29" s="191">
        <v>310</v>
      </c>
      <c r="V29" s="190">
        <v>0</v>
      </c>
      <c r="W29" s="240">
        <f>+V29+U29</f>
        <v>310</v>
      </c>
      <c r="X29" s="262">
        <v>1</v>
      </c>
      <c r="Y29" s="240">
        <f>+W29+T29</f>
        <v>377</v>
      </c>
      <c r="Z29" s="262">
        <v>1</v>
      </c>
      <c r="AA29" s="190"/>
      <c r="AB29" s="190"/>
      <c r="AC29" s="560"/>
      <c r="AD29" s="560"/>
      <c r="AE29" s="526"/>
      <c r="AF29" s="526"/>
      <c r="AG29" s="464"/>
      <c r="AH29" s="475"/>
      <c r="AI29" s="467"/>
      <c r="AJ29" s="360" t="s">
        <v>804</v>
      </c>
      <c r="AK29" s="361"/>
      <c r="AL29" s="82"/>
      <c r="AM29" s="71"/>
      <c r="AN29" s="194">
        <v>310</v>
      </c>
      <c r="AO29" s="194">
        <v>0</v>
      </c>
      <c r="AP29" s="175"/>
      <c r="AQ29" s="175"/>
      <c r="AR29" s="169"/>
      <c r="AS29" s="106"/>
      <c r="AT29" s="106"/>
      <c r="AU29" s="87"/>
      <c r="AV29" s="82"/>
      <c r="AW29" s="87"/>
      <c r="AX29" s="494"/>
      <c r="AY29" s="494"/>
      <c r="AZ29" s="495"/>
      <c r="BA29" s="476"/>
      <c r="BB29" s="476"/>
      <c r="BC29" s="494"/>
      <c r="BD29" s="484"/>
      <c r="BE29" s="484"/>
      <c r="BF29" s="476"/>
      <c r="BG29" s="476"/>
      <c r="BH29" s="409"/>
      <c r="BI29" s="409"/>
      <c r="BJ29" s="426"/>
      <c r="BK29" s="409"/>
      <c r="BL29" s="73"/>
      <c r="BM29" s="130"/>
      <c r="BN29" s="130"/>
      <c r="BO29" s="73"/>
      <c r="BP29" s="73"/>
      <c r="BQ29" s="214" t="s">
        <v>1044</v>
      </c>
      <c r="BR29" s="214"/>
      <c r="BS29" s="139"/>
      <c r="BT29" s="139"/>
      <c r="BU29" s="179">
        <v>5</v>
      </c>
      <c r="BV29" s="210" t="s">
        <v>1143</v>
      </c>
      <c r="BW29" s="210"/>
      <c r="BX29" s="139"/>
      <c r="BY29" s="139"/>
      <c r="BZ29" s="463"/>
      <c r="CA29" s="567"/>
    </row>
    <row r="30" spans="1:79" ht="30" customHeight="1" x14ac:dyDescent="0.25">
      <c r="A30" s="6"/>
      <c r="B30" s="43"/>
      <c r="C30" s="43"/>
      <c r="D30" s="44"/>
      <c r="E30" s="45"/>
      <c r="F30" s="44"/>
      <c r="G30" s="69"/>
      <c r="H30" s="44"/>
      <c r="I30" s="69"/>
      <c r="J30" s="658" t="s">
        <v>145</v>
      </c>
      <c r="K30" s="659"/>
      <c r="L30" s="659"/>
      <c r="M30" s="659"/>
      <c r="N30" s="659"/>
      <c r="O30" s="659"/>
      <c r="P30" s="659"/>
      <c r="Q30" s="659"/>
      <c r="R30" s="659"/>
      <c r="S30" s="659"/>
      <c r="T30" s="659"/>
      <c r="U30" s="659"/>
      <c r="V30" s="659"/>
      <c r="W30" s="660"/>
      <c r="X30" s="270">
        <f>AVERAGE(X25:X29)</f>
        <v>0.62796205310119402</v>
      </c>
      <c r="Y30" s="268"/>
      <c r="Z30" s="269">
        <f>AVERAGE(Z25:Z29)</f>
        <v>0.84956545654565463</v>
      </c>
      <c r="AA30" s="203"/>
      <c r="AB30" s="203"/>
      <c r="AC30" s="57"/>
      <c r="AD30" s="57"/>
      <c r="AE30" s="44"/>
      <c r="AF30" s="44"/>
      <c r="AG30" s="428" t="s">
        <v>742</v>
      </c>
      <c r="AH30" s="429"/>
      <c r="AI30" s="429"/>
      <c r="AJ30" s="429"/>
      <c r="AK30" s="429"/>
      <c r="AL30" s="429"/>
      <c r="AM30" s="429"/>
      <c r="AN30" s="429"/>
      <c r="AO30" s="429"/>
      <c r="AP30" s="429"/>
      <c r="AQ30" s="430"/>
      <c r="AR30" s="359">
        <f>AVERAGE(AR25:AR29)</f>
        <v>0.62796205310119391</v>
      </c>
      <c r="AS30" s="104"/>
      <c r="AT30" s="104"/>
      <c r="AU30" s="57"/>
      <c r="AV30" s="69"/>
      <c r="AW30" s="57"/>
      <c r="AX30" s="44"/>
      <c r="AY30" s="44"/>
      <c r="AZ30" s="57"/>
      <c r="BA30" s="57"/>
      <c r="BB30" s="57"/>
      <c r="BC30" s="44"/>
      <c r="BD30" s="44"/>
      <c r="BE30" s="44"/>
      <c r="BF30" s="57"/>
      <c r="BG30" s="57"/>
      <c r="BH30" s="410"/>
      <c r="BI30" s="410"/>
      <c r="BJ30" s="427"/>
      <c r="BK30" s="410"/>
      <c r="BL30" s="4"/>
      <c r="BM30" s="4"/>
      <c r="BN30" s="4"/>
      <c r="BO30" s="4"/>
      <c r="BP30" s="4"/>
      <c r="BQ30" s="206"/>
      <c r="BR30" s="206"/>
      <c r="BS30" s="4"/>
      <c r="BT30" s="4"/>
      <c r="BU30" s="176"/>
      <c r="BV30" s="21"/>
      <c r="BW30" s="21"/>
      <c r="BX30" s="4"/>
      <c r="BY30" s="4"/>
      <c r="BZ30" s="4"/>
      <c r="CA30" s="21"/>
    </row>
    <row r="31" spans="1:79" ht="120" x14ac:dyDescent="0.25">
      <c r="A31" s="537" t="s">
        <v>709</v>
      </c>
      <c r="B31" s="537" t="s">
        <v>740</v>
      </c>
      <c r="C31" s="537" t="s">
        <v>73</v>
      </c>
      <c r="D31" s="466" t="s">
        <v>89</v>
      </c>
      <c r="E31" s="466" t="s">
        <v>90</v>
      </c>
      <c r="F31" s="466" t="s">
        <v>91</v>
      </c>
      <c r="G31" s="633">
        <v>0.16</v>
      </c>
      <c r="H31" s="466" t="s">
        <v>444</v>
      </c>
      <c r="I31" s="664">
        <v>0.17</v>
      </c>
      <c r="J31" s="541" t="s">
        <v>146</v>
      </c>
      <c r="K31" s="5" t="s">
        <v>207</v>
      </c>
      <c r="L31" s="8" t="s">
        <v>208</v>
      </c>
      <c r="M31" s="17" t="s">
        <v>209</v>
      </c>
      <c r="N31" s="5" t="s">
        <v>210</v>
      </c>
      <c r="O31" s="13"/>
      <c r="P31" s="13" t="s">
        <v>569</v>
      </c>
      <c r="Q31" s="8" t="s">
        <v>858</v>
      </c>
      <c r="R31" s="58">
        <v>800</v>
      </c>
      <c r="S31" s="58">
        <v>270</v>
      </c>
      <c r="T31" s="58">
        <v>66</v>
      </c>
      <c r="U31" s="190">
        <v>0</v>
      </c>
      <c r="V31" s="190">
        <v>0</v>
      </c>
      <c r="W31" s="240">
        <f>+V31+U31</f>
        <v>0</v>
      </c>
      <c r="X31" s="263">
        <v>0</v>
      </c>
      <c r="Y31" s="240">
        <f>+W31+T31</f>
        <v>66</v>
      </c>
      <c r="Z31" s="263">
        <f>+Y31/R31</f>
        <v>8.2500000000000004E-2</v>
      </c>
      <c r="AA31" s="190"/>
      <c r="AB31" s="190"/>
      <c r="AC31" s="558" t="s">
        <v>810</v>
      </c>
      <c r="AD31" s="558" t="s">
        <v>811</v>
      </c>
      <c r="AE31" s="525" t="s">
        <v>812</v>
      </c>
      <c r="AF31" s="525" t="s">
        <v>813</v>
      </c>
      <c r="AG31" s="520" t="s">
        <v>744</v>
      </c>
      <c r="AH31" s="527">
        <v>2020130010101</v>
      </c>
      <c r="AI31" s="466" t="s">
        <v>405</v>
      </c>
      <c r="AJ31" s="5" t="s">
        <v>805</v>
      </c>
      <c r="AK31" s="8"/>
      <c r="AL31" s="65"/>
      <c r="AM31" s="65"/>
      <c r="AN31" s="193">
        <v>0</v>
      </c>
      <c r="AO31" s="193">
        <v>0</v>
      </c>
      <c r="AP31" s="173"/>
      <c r="AQ31" s="173"/>
      <c r="AR31" s="173"/>
      <c r="AS31" s="105"/>
      <c r="AT31" s="105"/>
      <c r="AU31" s="83"/>
      <c r="AV31" s="65"/>
      <c r="AW31" s="83"/>
      <c r="AX31" s="494" t="s">
        <v>520</v>
      </c>
      <c r="AY31" s="494" t="s">
        <v>477</v>
      </c>
      <c r="AZ31" s="495" t="s">
        <v>456</v>
      </c>
      <c r="BA31" s="476">
        <v>100000000</v>
      </c>
      <c r="BB31" s="476">
        <v>100000000</v>
      </c>
      <c r="BC31" s="494" t="s">
        <v>575</v>
      </c>
      <c r="BD31" s="484" t="s">
        <v>745</v>
      </c>
      <c r="BE31" s="484" t="s">
        <v>578</v>
      </c>
      <c r="BF31" s="476">
        <v>92000000</v>
      </c>
      <c r="BG31" s="476">
        <v>0</v>
      </c>
      <c r="BH31" s="366"/>
      <c r="BI31" s="366"/>
      <c r="BJ31" s="366"/>
      <c r="BK31" s="366"/>
      <c r="BL31" s="73"/>
      <c r="BM31" s="130"/>
      <c r="BN31" s="130"/>
      <c r="BO31" s="73"/>
      <c r="BP31" s="73"/>
      <c r="BQ31" s="214" t="s">
        <v>1069</v>
      </c>
      <c r="BR31" s="214" t="s">
        <v>1247</v>
      </c>
      <c r="BS31" s="139"/>
      <c r="BT31" s="139"/>
      <c r="BU31" s="180">
        <v>1</v>
      </c>
      <c r="BV31" s="210" t="s">
        <v>1170</v>
      </c>
      <c r="BW31" s="210" t="s">
        <v>1360</v>
      </c>
      <c r="BX31" s="139"/>
      <c r="BY31" s="139"/>
      <c r="BZ31" s="73" t="s">
        <v>845</v>
      </c>
      <c r="CA31" s="144" t="s">
        <v>962</v>
      </c>
    </row>
    <row r="32" spans="1:79" ht="255" x14ac:dyDescent="0.25">
      <c r="A32" s="538"/>
      <c r="B32" s="538"/>
      <c r="C32" s="538"/>
      <c r="D32" s="467"/>
      <c r="E32" s="467"/>
      <c r="F32" s="467"/>
      <c r="G32" s="634"/>
      <c r="H32" s="467"/>
      <c r="I32" s="563"/>
      <c r="J32" s="542"/>
      <c r="K32" s="5" t="s">
        <v>211</v>
      </c>
      <c r="L32" s="8" t="s">
        <v>212</v>
      </c>
      <c r="M32" s="8" t="s">
        <v>213</v>
      </c>
      <c r="N32" s="5" t="s">
        <v>214</v>
      </c>
      <c r="O32" s="13"/>
      <c r="P32" s="13" t="s">
        <v>569</v>
      </c>
      <c r="Q32" s="8" t="s">
        <v>862</v>
      </c>
      <c r="R32" s="58">
        <v>500</v>
      </c>
      <c r="S32" s="58">
        <v>160</v>
      </c>
      <c r="T32" s="58">
        <v>100</v>
      </c>
      <c r="U32" s="190">
        <v>0</v>
      </c>
      <c r="V32" s="190">
        <v>23</v>
      </c>
      <c r="W32" s="240">
        <f>+V32+U32</f>
        <v>23</v>
      </c>
      <c r="X32" s="263">
        <f>+W32/S32</f>
        <v>0.14374999999999999</v>
      </c>
      <c r="Y32" s="240">
        <f>+W32+T32</f>
        <v>123</v>
      </c>
      <c r="Z32" s="263">
        <f>+Y32/R32</f>
        <v>0.246</v>
      </c>
      <c r="AA32" s="190"/>
      <c r="AB32" s="190"/>
      <c r="AC32" s="559"/>
      <c r="AD32" s="559"/>
      <c r="AE32" s="526"/>
      <c r="AF32" s="526"/>
      <c r="AG32" s="514"/>
      <c r="AH32" s="528"/>
      <c r="AI32" s="467"/>
      <c r="AJ32" s="5" t="s">
        <v>462</v>
      </c>
      <c r="AK32" s="8" t="s">
        <v>862</v>
      </c>
      <c r="AL32" s="65">
        <v>160</v>
      </c>
      <c r="AM32" s="70">
        <v>0.2</v>
      </c>
      <c r="AN32" s="193">
        <v>0</v>
      </c>
      <c r="AO32" s="193">
        <v>23</v>
      </c>
      <c r="AP32" s="169"/>
      <c r="AQ32" s="169"/>
      <c r="AR32" s="169">
        <f>+(AN32+AO32)/AL32</f>
        <v>0.14374999999999999</v>
      </c>
      <c r="AS32" s="105">
        <v>44986</v>
      </c>
      <c r="AT32" s="105">
        <v>45291</v>
      </c>
      <c r="AU32" s="83">
        <f>AT32-AS32</f>
        <v>305</v>
      </c>
      <c r="AV32" s="65">
        <v>160</v>
      </c>
      <c r="AW32" s="83"/>
      <c r="AX32" s="494"/>
      <c r="AY32" s="494"/>
      <c r="AZ32" s="495"/>
      <c r="BA32" s="476"/>
      <c r="BB32" s="476"/>
      <c r="BC32" s="494"/>
      <c r="BD32" s="484"/>
      <c r="BE32" s="484"/>
      <c r="BF32" s="476"/>
      <c r="BG32" s="476"/>
      <c r="BH32" s="408">
        <v>100000000</v>
      </c>
      <c r="BI32" s="408">
        <v>0</v>
      </c>
      <c r="BJ32" s="411">
        <v>0</v>
      </c>
      <c r="BK32" s="408">
        <v>0</v>
      </c>
      <c r="BL32" s="73" t="s">
        <v>820</v>
      </c>
      <c r="BM32" s="130" t="s">
        <v>823</v>
      </c>
      <c r="BN32" s="130" t="s">
        <v>822</v>
      </c>
      <c r="BO32" s="73" t="s">
        <v>456</v>
      </c>
      <c r="BP32" s="142">
        <f>AS32</f>
        <v>44986</v>
      </c>
      <c r="BQ32" s="199" t="s">
        <v>1070</v>
      </c>
      <c r="BR32" s="214" t="s">
        <v>1248</v>
      </c>
      <c r="BS32" s="139"/>
      <c r="BT32" s="139"/>
      <c r="BU32" s="180">
        <v>2</v>
      </c>
      <c r="BV32" s="210" t="s">
        <v>1171</v>
      </c>
      <c r="BW32" s="210" t="s">
        <v>1361</v>
      </c>
      <c r="BX32" s="139"/>
      <c r="BY32" s="139"/>
      <c r="BZ32" s="73" t="s">
        <v>846</v>
      </c>
      <c r="CA32" s="144" t="s">
        <v>854</v>
      </c>
    </row>
    <row r="33" spans="1:79" ht="75" x14ac:dyDescent="0.25">
      <c r="A33" s="538"/>
      <c r="B33" s="538"/>
      <c r="C33" s="538"/>
      <c r="D33" s="467"/>
      <c r="E33" s="467"/>
      <c r="F33" s="467"/>
      <c r="G33" s="634"/>
      <c r="H33" s="467"/>
      <c r="I33" s="563"/>
      <c r="J33" s="542"/>
      <c r="K33" s="457" t="s">
        <v>215</v>
      </c>
      <c r="L33" s="466" t="s">
        <v>208</v>
      </c>
      <c r="M33" s="466" t="s">
        <v>216</v>
      </c>
      <c r="N33" s="457" t="s">
        <v>217</v>
      </c>
      <c r="O33" s="469"/>
      <c r="P33" s="469" t="s">
        <v>569</v>
      </c>
      <c r="Q33" s="466" t="s">
        <v>859</v>
      </c>
      <c r="R33" s="520">
        <v>2200</v>
      </c>
      <c r="S33" s="520">
        <v>194</v>
      </c>
      <c r="T33" s="520">
        <v>2006</v>
      </c>
      <c r="U33" s="452">
        <v>72</v>
      </c>
      <c r="V33" s="452">
        <v>44</v>
      </c>
      <c r="W33" s="452">
        <f>+V33+U33</f>
        <v>116</v>
      </c>
      <c r="X33" s="531">
        <f>+W33/S33</f>
        <v>0.59793814432989689</v>
      </c>
      <c r="Y33" s="452">
        <f>+W33+T33</f>
        <v>2122</v>
      </c>
      <c r="Z33" s="531">
        <f>+Y33/R33</f>
        <v>0.96454545454545459</v>
      </c>
      <c r="AA33" s="452"/>
      <c r="AB33" s="452"/>
      <c r="AC33" s="559"/>
      <c r="AD33" s="559"/>
      <c r="AE33" s="526"/>
      <c r="AF33" s="526"/>
      <c r="AG33" s="514"/>
      <c r="AH33" s="528"/>
      <c r="AI33" s="467"/>
      <c r="AJ33" s="5" t="s">
        <v>464</v>
      </c>
      <c r="AK33" s="8" t="s">
        <v>859</v>
      </c>
      <c r="AL33" s="65">
        <v>194</v>
      </c>
      <c r="AM33" s="70">
        <v>0.4</v>
      </c>
      <c r="AN33" s="193">
        <v>72</v>
      </c>
      <c r="AO33" s="193">
        <v>44</v>
      </c>
      <c r="AP33" s="169"/>
      <c r="AQ33" s="169"/>
      <c r="AR33" s="169">
        <f>+(AN33+AO33)/AL33</f>
        <v>0.59793814432989689</v>
      </c>
      <c r="AS33" s="105">
        <v>44986</v>
      </c>
      <c r="AT33" s="105">
        <v>45291</v>
      </c>
      <c r="AU33" s="83">
        <f>AT33-AS33</f>
        <v>305</v>
      </c>
      <c r="AV33" s="65">
        <v>194</v>
      </c>
      <c r="AW33" s="83"/>
      <c r="AX33" s="494"/>
      <c r="AY33" s="494"/>
      <c r="AZ33" s="495"/>
      <c r="BA33" s="476"/>
      <c r="BB33" s="476"/>
      <c r="BC33" s="494"/>
      <c r="BD33" s="484"/>
      <c r="BE33" s="484"/>
      <c r="BF33" s="476"/>
      <c r="BG33" s="476"/>
      <c r="BH33" s="409"/>
      <c r="BI33" s="409"/>
      <c r="BJ33" s="412"/>
      <c r="BK33" s="409"/>
      <c r="BL33" s="73" t="s">
        <v>820</v>
      </c>
      <c r="BM33" s="130" t="s">
        <v>821</v>
      </c>
      <c r="BN33" s="130" t="s">
        <v>822</v>
      </c>
      <c r="BO33" s="73" t="s">
        <v>456</v>
      </c>
      <c r="BP33" s="142">
        <f>AS33</f>
        <v>44986</v>
      </c>
      <c r="BQ33" s="217" t="s">
        <v>1071</v>
      </c>
      <c r="BR33" s="224" t="s">
        <v>1249</v>
      </c>
      <c r="BS33" s="139"/>
      <c r="BT33" s="139"/>
      <c r="BU33" s="180">
        <v>3</v>
      </c>
      <c r="BV33" s="210" t="s">
        <v>1172</v>
      </c>
      <c r="BW33" s="210" t="s">
        <v>1362</v>
      </c>
      <c r="BX33" s="139"/>
      <c r="BY33" s="139"/>
      <c r="BZ33" s="461"/>
      <c r="CA33" s="574"/>
    </row>
    <row r="34" spans="1:79" ht="90" customHeight="1" x14ac:dyDescent="0.25">
      <c r="A34" s="578"/>
      <c r="B34" s="578"/>
      <c r="C34" s="578"/>
      <c r="D34" s="468"/>
      <c r="E34" s="468"/>
      <c r="F34" s="468"/>
      <c r="G34" s="635"/>
      <c r="H34" s="468"/>
      <c r="I34" s="564"/>
      <c r="J34" s="582"/>
      <c r="K34" s="459"/>
      <c r="L34" s="468"/>
      <c r="M34" s="468"/>
      <c r="N34" s="459"/>
      <c r="O34" s="471"/>
      <c r="P34" s="471" t="s">
        <v>569</v>
      </c>
      <c r="Q34" s="468"/>
      <c r="R34" s="521"/>
      <c r="S34" s="521"/>
      <c r="T34" s="521"/>
      <c r="U34" s="456"/>
      <c r="V34" s="453"/>
      <c r="W34" s="453"/>
      <c r="X34" s="533"/>
      <c r="Y34" s="453"/>
      <c r="Z34" s="533"/>
      <c r="AA34" s="453"/>
      <c r="AB34" s="453"/>
      <c r="AC34" s="560"/>
      <c r="AD34" s="560"/>
      <c r="AE34" s="526"/>
      <c r="AF34" s="526"/>
      <c r="AG34" s="521"/>
      <c r="AH34" s="529"/>
      <c r="AI34" s="467"/>
      <c r="AJ34" s="5" t="s">
        <v>463</v>
      </c>
      <c r="AK34" s="8" t="s">
        <v>892</v>
      </c>
      <c r="AL34" s="65">
        <v>3</v>
      </c>
      <c r="AM34" s="70">
        <v>0.4</v>
      </c>
      <c r="AN34" s="194">
        <v>0</v>
      </c>
      <c r="AO34" s="194">
        <v>0</v>
      </c>
      <c r="AP34" s="169"/>
      <c r="AQ34" s="169"/>
      <c r="AR34" s="169">
        <f>+(AN34+AO34)/AL34</f>
        <v>0</v>
      </c>
      <c r="AS34" s="105">
        <v>45047</v>
      </c>
      <c r="AT34" s="105">
        <v>45291</v>
      </c>
      <c r="AU34" s="83">
        <f>AT34-AS34</f>
        <v>244</v>
      </c>
      <c r="AV34" s="65">
        <v>40</v>
      </c>
      <c r="AW34" s="81"/>
      <c r="AX34" s="494"/>
      <c r="AY34" s="494"/>
      <c r="AZ34" s="495"/>
      <c r="BA34" s="476"/>
      <c r="BB34" s="476"/>
      <c r="BC34" s="494"/>
      <c r="BD34" s="484"/>
      <c r="BE34" s="484"/>
      <c r="BF34" s="476"/>
      <c r="BG34" s="476"/>
      <c r="BH34" s="409"/>
      <c r="BI34" s="409"/>
      <c r="BJ34" s="412"/>
      <c r="BK34" s="409"/>
      <c r="BL34" s="73" t="s">
        <v>820</v>
      </c>
      <c r="BM34" s="130" t="s">
        <v>824</v>
      </c>
      <c r="BN34" s="130" t="s">
        <v>825</v>
      </c>
      <c r="BO34" s="73" t="s">
        <v>456</v>
      </c>
      <c r="BP34" s="142">
        <f>AS34</f>
        <v>45047</v>
      </c>
      <c r="BQ34" s="217"/>
      <c r="BR34" s="224"/>
      <c r="BS34" s="139"/>
      <c r="BT34" s="139"/>
      <c r="BU34" s="180">
        <v>4</v>
      </c>
      <c r="BV34" s="140"/>
      <c r="BW34" s="140"/>
      <c r="BX34" s="139"/>
      <c r="BY34" s="139"/>
      <c r="BZ34" s="463"/>
      <c r="CA34" s="574"/>
    </row>
    <row r="35" spans="1:79" ht="51.75" customHeight="1" x14ac:dyDescent="0.25">
      <c r="A35" s="6"/>
      <c r="B35" s="43"/>
      <c r="C35" s="43"/>
      <c r="D35" s="44"/>
      <c r="E35" s="45"/>
      <c r="F35" s="44"/>
      <c r="G35" s="69"/>
      <c r="H35" s="44"/>
      <c r="I35" s="69"/>
      <c r="J35" s="658" t="s">
        <v>146</v>
      </c>
      <c r="K35" s="659"/>
      <c r="L35" s="659"/>
      <c r="M35" s="659"/>
      <c r="N35" s="659"/>
      <c r="O35" s="659"/>
      <c r="P35" s="659"/>
      <c r="Q35" s="659"/>
      <c r="R35" s="659"/>
      <c r="S35" s="659"/>
      <c r="T35" s="659"/>
      <c r="U35" s="659"/>
      <c r="V35" s="659"/>
      <c r="W35" s="660"/>
      <c r="X35" s="270">
        <f>AVERAGE(X31:X34)</f>
        <v>0.24722938144329895</v>
      </c>
      <c r="Y35" s="264"/>
      <c r="Z35" s="270">
        <f>AVERAGE(Z31:Z34)</f>
        <v>0.43101515151515152</v>
      </c>
      <c r="AA35" s="203"/>
      <c r="AB35" s="203"/>
      <c r="AC35" s="57"/>
      <c r="AD35" s="57"/>
      <c r="AE35" s="44"/>
      <c r="AF35" s="44"/>
      <c r="AG35" s="428" t="s">
        <v>744</v>
      </c>
      <c r="AH35" s="429"/>
      <c r="AI35" s="429"/>
      <c r="AJ35" s="429"/>
      <c r="AK35" s="429"/>
      <c r="AL35" s="429"/>
      <c r="AM35" s="429"/>
      <c r="AN35" s="429"/>
      <c r="AO35" s="429"/>
      <c r="AP35" s="429"/>
      <c r="AQ35" s="430"/>
      <c r="AR35" s="359">
        <f>AVERAGE(AR31:AR34)</f>
        <v>0.24722938144329895</v>
      </c>
      <c r="AS35" s="104"/>
      <c r="AT35" s="104"/>
      <c r="AU35" s="57"/>
      <c r="AV35" s="69"/>
      <c r="AW35" s="57"/>
      <c r="AX35" s="44"/>
      <c r="AY35" s="44"/>
      <c r="AZ35" s="57"/>
      <c r="BA35" s="57"/>
      <c r="BB35" s="57"/>
      <c r="BC35" s="44"/>
      <c r="BD35" s="44"/>
      <c r="BE35" s="44"/>
      <c r="BF35" s="57"/>
      <c r="BG35" s="57"/>
      <c r="BH35" s="410"/>
      <c r="BI35" s="410"/>
      <c r="BJ35" s="413"/>
      <c r="BK35" s="410"/>
      <c r="BL35" s="4"/>
      <c r="BM35" s="4"/>
      <c r="BN35" s="4"/>
      <c r="BO35" s="4"/>
      <c r="BP35" s="4"/>
      <c r="BQ35" s="206"/>
      <c r="BR35" s="206"/>
      <c r="BS35" s="4"/>
      <c r="BT35" s="4"/>
      <c r="BU35" s="176"/>
      <c r="BV35" s="21"/>
      <c r="BW35" s="21"/>
      <c r="BX35" s="4"/>
      <c r="BY35" s="4"/>
      <c r="BZ35" s="4"/>
      <c r="CA35" s="21"/>
    </row>
    <row r="36" spans="1:79" ht="51.75" customHeight="1" x14ac:dyDescent="0.25">
      <c r="A36" s="271"/>
      <c r="B36" s="272"/>
      <c r="C36" s="661" t="s">
        <v>73</v>
      </c>
      <c r="D36" s="662"/>
      <c r="E36" s="662"/>
      <c r="F36" s="662"/>
      <c r="G36" s="662"/>
      <c r="H36" s="662"/>
      <c r="I36" s="662"/>
      <c r="J36" s="662"/>
      <c r="K36" s="662"/>
      <c r="L36" s="662"/>
      <c r="M36" s="662"/>
      <c r="N36" s="662"/>
      <c r="O36" s="662"/>
      <c r="P36" s="662"/>
      <c r="Q36" s="662"/>
      <c r="R36" s="662"/>
      <c r="S36" s="662"/>
      <c r="T36" s="662"/>
      <c r="U36" s="662"/>
      <c r="V36" s="662"/>
      <c r="W36" s="663"/>
      <c r="X36" s="349">
        <f>+(X24+X30+X35+X217)/4</f>
        <v>0.2346825543791371</v>
      </c>
      <c r="Y36" s="352"/>
      <c r="Z36" s="349">
        <f>+(Z24+Z30+Z35+Z217)/4</f>
        <v>0.60999561497816446</v>
      </c>
      <c r="AA36" s="203"/>
      <c r="AB36" s="203"/>
      <c r="AC36" s="274"/>
      <c r="AD36" s="274"/>
      <c r="AE36" s="273"/>
      <c r="AF36" s="273"/>
      <c r="AG36" s="275"/>
      <c r="AH36" s="273"/>
      <c r="AI36" s="273"/>
      <c r="AJ36" s="48"/>
      <c r="AK36" s="44"/>
      <c r="AL36" s="69"/>
      <c r="AM36" s="69"/>
      <c r="AN36" s="275"/>
      <c r="AO36" s="275"/>
      <c r="AP36" s="69"/>
      <c r="AQ36" s="69"/>
      <c r="AR36" s="69"/>
      <c r="AS36" s="104"/>
      <c r="AT36" s="104"/>
      <c r="AU36" s="57"/>
      <c r="AV36" s="69"/>
      <c r="AW36" s="57"/>
      <c r="AX36" s="273"/>
      <c r="AY36" s="273"/>
      <c r="AZ36" s="274"/>
      <c r="BA36" s="274"/>
      <c r="BB36" s="274"/>
      <c r="BC36" s="273"/>
      <c r="BD36" s="273"/>
      <c r="BE36" s="273"/>
      <c r="BF36" s="274"/>
      <c r="BG36" s="274"/>
      <c r="BH36" s="274"/>
      <c r="BI36" s="274"/>
      <c r="BJ36" s="274"/>
      <c r="BK36" s="274"/>
      <c r="BL36" s="4"/>
      <c r="BM36" s="4"/>
      <c r="BN36" s="4"/>
      <c r="BO36" s="4"/>
      <c r="BP36" s="4"/>
      <c r="BQ36" s="206"/>
      <c r="BR36" s="206"/>
      <c r="BS36" s="4"/>
      <c r="BT36" s="4"/>
      <c r="BU36" s="176"/>
      <c r="BV36" s="21"/>
      <c r="BW36" s="21"/>
      <c r="BX36" s="4"/>
      <c r="BY36" s="4"/>
      <c r="BZ36" s="4"/>
      <c r="CA36" s="21"/>
    </row>
    <row r="37" spans="1:79" ht="51.75" customHeight="1" x14ac:dyDescent="0.25">
      <c r="A37" s="271"/>
      <c r="B37" s="585" t="s">
        <v>740</v>
      </c>
      <c r="C37" s="586"/>
      <c r="D37" s="586"/>
      <c r="E37" s="586"/>
      <c r="F37" s="586"/>
      <c r="G37" s="586"/>
      <c r="H37" s="586"/>
      <c r="I37" s="586"/>
      <c r="J37" s="586"/>
      <c r="K37" s="586"/>
      <c r="L37" s="586"/>
      <c r="M37" s="586"/>
      <c r="N37" s="586"/>
      <c r="O37" s="586"/>
      <c r="P37" s="586"/>
      <c r="Q37" s="586"/>
      <c r="R37" s="586"/>
      <c r="S37" s="586"/>
      <c r="T37" s="586"/>
      <c r="U37" s="586"/>
      <c r="V37" s="586"/>
      <c r="W37" s="587"/>
      <c r="X37" s="353">
        <f>+(X36+X226)/2</f>
        <v>0.61734127718956855</v>
      </c>
      <c r="Y37" s="354"/>
      <c r="Z37" s="353">
        <f>+(Z36+Z226)/2</f>
        <v>0.80499780748908223</v>
      </c>
      <c r="AA37" s="203"/>
      <c r="AB37" s="203"/>
      <c r="AC37" s="274"/>
      <c r="AD37" s="274"/>
      <c r="AE37" s="273"/>
      <c r="AF37" s="273"/>
      <c r="AG37" s="275"/>
      <c r="AH37" s="273"/>
      <c r="AI37" s="273"/>
      <c r="AJ37" s="48"/>
      <c r="AK37" s="44"/>
      <c r="AL37" s="69"/>
      <c r="AM37" s="69"/>
      <c r="AN37" s="275"/>
      <c r="AO37" s="275"/>
      <c r="AP37" s="69"/>
      <c r="AQ37" s="69"/>
      <c r="AR37" s="69"/>
      <c r="AS37" s="104"/>
      <c r="AT37" s="104"/>
      <c r="AU37" s="57"/>
      <c r="AV37" s="69"/>
      <c r="AW37" s="57"/>
      <c r="AX37" s="273"/>
      <c r="AY37" s="273"/>
      <c r="AZ37" s="274"/>
      <c r="BA37" s="274"/>
      <c r="BB37" s="274"/>
      <c r="BC37" s="273"/>
      <c r="BD37" s="273"/>
      <c r="BE37" s="273"/>
      <c r="BF37" s="274"/>
      <c r="BG37" s="274"/>
      <c r="BH37" s="274"/>
      <c r="BI37" s="274"/>
      <c r="BJ37" s="274"/>
      <c r="BK37" s="274"/>
      <c r="BL37" s="4"/>
      <c r="BM37" s="4"/>
      <c r="BN37" s="4"/>
      <c r="BO37" s="4"/>
      <c r="BP37" s="4"/>
      <c r="BQ37" s="206"/>
      <c r="BR37" s="206"/>
      <c r="BS37" s="4"/>
      <c r="BT37" s="4"/>
      <c r="BU37" s="176"/>
      <c r="BV37" s="21"/>
      <c r="BW37" s="21"/>
      <c r="BX37" s="4"/>
      <c r="BY37" s="4"/>
      <c r="BZ37" s="4"/>
      <c r="CA37" s="21"/>
    </row>
    <row r="38" spans="1:79" ht="144" customHeight="1" x14ac:dyDescent="0.25">
      <c r="A38" s="537" t="s">
        <v>711</v>
      </c>
      <c r="B38" s="537" t="s">
        <v>746</v>
      </c>
      <c r="C38" s="537" t="s">
        <v>75</v>
      </c>
      <c r="D38" s="466" t="s">
        <v>92</v>
      </c>
      <c r="E38" s="466" t="s">
        <v>93</v>
      </c>
      <c r="F38" s="8" t="s">
        <v>94</v>
      </c>
      <c r="G38" s="70">
        <v>1</v>
      </c>
      <c r="H38" s="8" t="s">
        <v>444</v>
      </c>
      <c r="I38" s="70">
        <v>1</v>
      </c>
      <c r="J38" s="541" t="s">
        <v>147</v>
      </c>
      <c r="K38" s="543" t="s">
        <v>979</v>
      </c>
      <c r="L38" s="8" t="s">
        <v>218</v>
      </c>
      <c r="M38" s="466" t="s">
        <v>219</v>
      </c>
      <c r="N38" s="5" t="s">
        <v>220</v>
      </c>
      <c r="O38" s="13"/>
      <c r="P38" s="13" t="s">
        <v>569</v>
      </c>
      <c r="Q38" s="8" t="s">
        <v>863</v>
      </c>
      <c r="R38" s="58">
        <v>427</v>
      </c>
      <c r="S38" s="58">
        <v>79</v>
      </c>
      <c r="T38" s="58">
        <v>348</v>
      </c>
      <c r="U38" s="190">
        <v>37</v>
      </c>
      <c r="V38" s="190">
        <v>30</v>
      </c>
      <c r="W38" s="240">
        <f>+V38+U38</f>
        <v>67</v>
      </c>
      <c r="X38" s="263">
        <f>+W38/S38</f>
        <v>0.84810126582278478</v>
      </c>
      <c r="Y38" s="240">
        <f>+W38+T38</f>
        <v>415</v>
      </c>
      <c r="Z38" s="263">
        <f>+Y38/R38</f>
        <v>0.97189695550351285</v>
      </c>
      <c r="AA38" s="190"/>
      <c r="AB38" s="190"/>
      <c r="AC38" s="558" t="s">
        <v>810</v>
      </c>
      <c r="AD38" s="558" t="s">
        <v>811</v>
      </c>
      <c r="AE38" s="525" t="s">
        <v>814</v>
      </c>
      <c r="AF38" s="525" t="s">
        <v>815</v>
      </c>
      <c r="AG38" s="520" t="s">
        <v>747</v>
      </c>
      <c r="AH38" s="527">
        <v>2021130010221</v>
      </c>
      <c r="AI38" s="466" t="s">
        <v>406</v>
      </c>
      <c r="AJ38" s="5" t="s">
        <v>465</v>
      </c>
      <c r="AK38" s="8" t="s">
        <v>863</v>
      </c>
      <c r="AL38" s="65">
        <v>79</v>
      </c>
      <c r="AM38" s="70">
        <v>0.3</v>
      </c>
      <c r="AN38" s="194">
        <v>37</v>
      </c>
      <c r="AO38" s="194">
        <v>30</v>
      </c>
      <c r="AP38" s="169"/>
      <c r="AQ38" s="169"/>
      <c r="AR38" s="169">
        <f>+(AN38+AO38)/AL38</f>
        <v>0.84810126582278478</v>
      </c>
      <c r="AS38" s="88">
        <v>44927</v>
      </c>
      <c r="AT38" s="88">
        <v>45291</v>
      </c>
      <c r="AU38" s="46">
        <f>+AT38-AS38</f>
        <v>364</v>
      </c>
      <c r="AV38" s="89">
        <v>395</v>
      </c>
      <c r="AW38" s="46"/>
      <c r="AX38" s="461" t="s">
        <v>516</v>
      </c>
      <c r="AY38" s="461" t="s">
        <v>478</v>
      </c>
      <c r="AZ38" s="479" t="s">
        <v>456</v>
      </c>
      <c r="BA38" s="396">
        <v>325000000</v>
      </c>
      <c r="BB38" s="396">
        <v>445000000</v>
      </c>
      <c r="BC38" s="485" t="s">
        <v>575</v>
      </c>
      <c r="BD38" s="482" t="s">
        <v>748</v>
      </c>
      <c r="BE38" s="482" t="s">
        <v>579</v>
      </c>
      <c r="BF38" s="396">
        <v>254600000</v>
      </c>
      <c r="BG38" s="396">
        <v>66100000</v>
      </c>
      <c r="BH38" s="399">
        <v>3767783178</v>
      </c>
      <c r="BI38" s="399">
        <v>119600000</v>
      </c>
      <c r="BJ38" s="401">
        <f>+BI38/BH38</f>
        <v>3.1742803221358827E-2</v>
      </c>
      <c r="BK38" s="399">
        <v>115500000</v>
      </c>
      <c r="BL38" s="73" t="s">
        <v>820</v>
      </c>
      <c r="BM38" s="130" t="s">
        <v>828</v>
      </c>
      <c r="BN38" s="130" t="s">
        <v>822</v>
      </c>
      <c r="BO38" s="73" t="s">
        <v>456</v>
      </c>
      <c r="BP38" s="142">
        <f>AS38</f>
        <v>44927</v>
      </c>
      <c r="BQ38" s="214" t="s">
        <v>1226</v>
      </c>
      <c r="BR38" s="214" t="s">
        <v>1345</v>
      </c>
      <c r="BS38" s="139"/>
      <c r="BT38" s="139"/>
      <c r="BU38" s="181">
        <v>1</v>
      </c>
      <c r="BV38" s="210" t="s">
        <v>1235</v>
      </c>
      <c r="BW38" s="210" t="s">
        <v>1363</v>
      </c>
      <c r="BX38" s="139"/>
      <c r="BY38" s="139"/>
      <c r="BZ38" s="73" t="s">
        <v>848</v>
      </c>
      <c r="CA38" s="144" t="s">
        <v>965</v>
      </c>
    </row>
    <row r="39" spans="1:79" ht="195" x14ac:dyDescent="0.25">
      <c r="A39" s="538"/>
      <c r="B39" s="538"/>
      <c r="C39" s="538"/>
      <c r="D39" s="467"/>
      <c r="E39" s="467"/>
      <c r="F39" s="466" t="s">
        <v>95</v>
      </c>
      <c r="G39" s="513">
        <v>0.7</v>
      </c>
      <c r="H39" s="466" t="s">
        <v>444</v>
      </c>
      <c r="I39" s="513">
        <v>1</v>
      </c>
      <c r="J39" s="542"/>
      <c r="K39" s="543"/>
      <c r="L39" s="466" t="s">
        <v>218</v>
      </c>
      <c r="M39" s="467"/>
      <c r="N39" s="12" t="s">
        <v>221</v>
      </c>
      <c r="O39" s="11"/>
      <c r="P39" s="11" t="s">
        <v>569</v>
      </c>
      <c r="Q39" s="7" t="s">
        <v>864</v>
      </c>
      <c r="R39" s="58">
        <v>299</v>
      </c>
      <c r="S39" s="58">
        <v>45</v>
      </c>
      <c r="T39" s="58">
        <v>282</v>
      </c>
      <c r="U39" s="190">
        <v>18</v>
      </c>
      <c r="V39" s="190">
        <v>27</v>
      </c>
      <c r="W39" s="253">
        <f>+V39+U39</f>
        <v>45</v>
      </c>
      <c r="X39" s="263">
        <f>+W39/S39</f>
        <v>1</v>
      </c>
      <c r="Y39" s="253">
        <f>+W39+T39</f>
        <v>327</v>
      </c>
      <c r="Z39" s="263">
        <v>1</v>
      </c>
      <c r="AA39" s="190"/>
      <c r="AB39" s="190"/>
      <c r="AC39" s="559"/>
      <c r="AD39" s="559"/>
      <c r="AE39" s="526"/>
      <c r="AF39" s="526"/>
      <c r="AG39" s="514"/>
      <c r="AH39" s="528"/>
      <c r="AI39" s="467"/>
      <c r="AJ39" s="5" t="s">
        <v>466</v>
      </c>
      <c r="AK39" s="7" t="s">
        <v>864</v>
      </c>
      <c r="AL39" s="65">
        <v>45</v>
      </c>
      <c r="AM39" s="70">
        <v>0.2</v>
      </c>
      <c r="AN39" s="194">
        <v>18</v>
      </c>
      <c r="AO39" s="194">
        <v>27</v>
      </c>
      <c r="AP39" s="169"/>
      <c r="AQ39" s="169"/>
      <c r="AR39" s="169">
        <f>+(AN39+AO39)/AL39</f>
        <v>1</v>
      </c>
      <c r="AS39" s="88">
        <v>44986</v>
      </c>
      <c r="AT39" s="88">
        <v>45291</v>
      </c>
      <c r="AU39" s="46">
        <f>+AT39-AS39</f>
        <v>305</v>
      </c>
      <c r="AV39" s="89">
        <v>315</v>
      </c>
      <c r="AW39" s="46"/>
      <c r="AX39" s="462"/>
      <c r="AY39" s="462"/>
      <c r="AZ39" s="480"/>
      <c r="BA39" s="397"/>
      <c r="BB39" s="397"/>
      <c r="BC39" s="486"/>
      <c r="BD39" s="483"/>
      <c r="BE39" s="483"/>
      <c r="BF39" s="397"/>
      <c r="BG39" s="397"/>
      <c r="BH39" s="399"/>
      <c r="BI39" s="399"/>
      <c r="BJ39" s="401"/>
      <c r="BK39" s="399"/>
      <c r="BL39" s="73" t="s">
        <v>820</v>
      </c>
      <c r="BM39" s="130" t="s">
        <v>828</v>
      </c>
      <c r="BN39" s="130" t="s">
        <v>822</v>
      </c>
      <c r="BO39" s="73" t="s">
        <v>456</v>
      </c>
      <c r="BP39" s="142">
        <f t="shared" ref="BP39:BP51" si="2">AS39</f>
        <v>44986</v>
      </c>
      <c r="BQ39" s="214" t="s">
        <v>1227</v>
      </c>
      <c r="BR39" s="214" t="s">
        <v>1346</v>
      </c>
      <c r="BS39" s="139"/>
      <c r="BT39" s="139"/>
      <c r="BU39" s="181">
        <v>2</v>
      </c>
      <c r="BV39" s="210" t="s">
        <v>1236</v>
      </c>
      <c r="BW39" s="210" t="s">
        <v>1364</v>
      </c>
      <c r="BX39" s="139"/>
      <c r="BY39" s="139"/>
      <c r="BZ39" s="73" t="s">
        <v>845</v>
      </c>
      <c r="CA39" s="144" t="s">
        <v>962</v>
      </c>
    </row>
    <row r="40" spans="1:79" ht="375" x14ac:dyDescent="0.25">
      <c r="A40" s="538"/>
      <c r="B40" s="538"/>
      <c r="C40" s="538"/>
      <c r="D40" s="467"/>
      <c r="E40" s="467"/>
      <c r="F40" s="467"/>
      <c r="G40" s="546"/>
      <c r="H40" s="467"/>
      <c r="I40" s="514"/>
      <c r="J40" s="542"/>
      <c r="K40" s="543"/>
      <c r="L40" s="467"/>
      <c r="M40" s="467"/>
      <c r="N40" s="457" t="s">
        <v>222</v>
      </c>
      <c r="O40" s="469" t="s">
        <v>569</v>
      </c>
      <c r="P40" s="466"/>
      <c r="Q40" s="466" t="s">
        <v>865</v>
      </c>
      <c r="R40" s="598">
        <v>256</v>
      </c>
      <c r="S40" s="598">
        <v>330</v>
      </c>
      <c r="T40" s="598">
        <v>26</v>
      </c>
      <c r="U40" s="502">
        <v>57</v>
      </c>
      <c r="V40" s="502">
        <v>31</v>
      </c>
      <c r="W40" s="502">
        <f>+V40+U40</f>
        <v>88</v>
      </c>
      <c r="X40" s="531">
        <f>+W40/S40</f>
        <v>0.26666666666666666</v>
      </c>
      <c r="Y40" s="502">
        <f>+W40+T40</f>
        <v>114</v>
      </c>
      <c r="Z40" s="531">
        <f>+Y40/R40</f>
        <v>0.4453125</v>
      </c>
      <c r="AA40" s="502"/>
      <c r="AB40" s="502"/>
      <c r="AC40" s="559"/>
      <c r="AD40" s="559"/>
      <c r="AE40" s="526"/>
      <c r="AF40" s="526"/>
      <c r="AG40" s="514"/>
      <c r="AH40" s="528"/>
      <c r="AI40" s="467"/>
      <c r="AJ40" s="5" t="s">
        <v>467</v>
      </c>
      <c r="AK40" s="8" t="s">
        <v>864</v>
      </c>
      <c r="AL40" s="65">
        <v>26</v>
      </c>
      <c r="AM40" s="70">
        <v>0.3</v>
      </c>
      <c r="AN40" s="194">
        <v>0</v>
      </c>
      <c r="AO40" s="194">
        <v>25</v>
      </c>
      <c r="AP40" s="169"/>
      <c r="AQ40" s="169"/>
      <c r="AR40" s="169">
        <f>+(AN40+AO40)/AL40</f>
        <v>0.96153846153846156</v>
      </c>
      <c r="AS40" s="88">
        <v>44986</v>
      </c>
      <c r="AT40" s="88">
        <v>45291</v>
      </c>
      <c r="AU40" s="46">
        <f>+AT40-AS40</f>
        <v>305</v>
      </c>
      <c r="AV40" s="89">
        <v>250</v>
      </c>
      <c r="AW40" s="46"/>
      <c r="AX40" s="462"/>
      <c r="AY40" s="462"/>
      <c r="AZ40" s="480"/>
      <c r="BA40" s="397"/>
      <c r="BB40" s="397"/>
      <c r="BC40" s="486"/>
      <c r="BD40" s="483"/>
      <c r="BE40" s="483"/>
      <c r="BF40" s="397"/>
      <c r="BG40" s="397"/>
      <c r="BH40" s="399"/>
      <c r="BI40" s="399"/>
      <c r="BJ40" s="401"/>
      <c r="BK40" s="399"/>
      <c r="BL40" s="73" t="s">
        <v>820</v>
      </c>
      <c r="BM40" s="130" t="s">
        <v>828</v>
      </c>
      <c r="BN40" s="130" t="s">
        <v>822</v>
      </c>
      <c r="BO40" s="73" t="s">
        <v>456</v>
      </c>
      <c r="BP40" s="142">
        <f t="shared" si="2"/>
        <v>44986</v>
      </c>
      <c r="BQ40" s="214" t="s">
        <v>1228</v>
      </c>
      <c r="BR40" s="214" t="s">
        <v>1347</v>
      </c>
      <c r="BS40" s="139"/>
      <c r="BT40" s="139"/>
      <c r="BU40" s="181">
        <v>3</v>
      </c>
      <c r="BV40" s="210" t="s">
        <v>1237</v>
      </c>
      <c r="BW40" s="210" t="s">
        <v>1365</v>
      </c>
      <c r="BX40" s="139"/>
      <c r="BY40" s="139"/>
      <c r="BZ40" s="73" t="s">
        <v>849</v>
      </c>
      <c r="CA40" s="144" t="s">
        <v>963</v>
      </c>
    </row>
    <row r="41" spans="1:79" ht="76.5" x14ac:dyDescent="0.25">
      <c r="A41" s="538"/>
      <c r="B41" s="538"/>
      <c r="C41" s="538"/>
      <c r="D41" s="467"/>
      <c r="E41" s="467"/>
      <c r="F41" s="468"/>
      <c r="G41" s="547"/>
      <c r="H41" s="468"/>
      <c r="I41" s="521"/>
      <c r="J41" s="542"/>
      <c r="K41" s="543"/>
      <c r="L41" s="468"/>
      <c r="M41" s="467"/>
      <c r="N41" s="459"/>
      <c r="O41" s="471"/>
      <c r="P41" s="468"/>
      <c r="Q41" s="468"/>
      <c r="R41" s="599"/>
      <c r="S41" s="599"/>
      <c r="T41" s="599"/>
      <c r="U41" s="503"/>
      <c r="V41" s="503"/>
      <c r="W41" s="503"/>
      <c r="X41" s="533"/>
      <c r="Y41" s="503"/>
      <c r="Z41" s="533"/>
      <c r="AA41" s="503"/>
      <c r="AB41" s="503"/>
      <c r="AC41" s="559"/>
      <c r="AD41" s="559"/>
      <c r="AE41" s="526"/>
      <c r="AF41" s="526"/>
      <c r="AG41" s="514"/>
      <c r="AH41" s="528"/>
      <c r="AI41" s="467"/>
      <c r="AJ41" s="5" t="s">
        <v>468</v>
      </c>
      <c r="AK41" s="8"/>
      <c r="AL41" s="65">
        <v>1</v>
      </c>
      <c r="AM41" s="70">
        <v>0.1</v>
      </c>
      <c r="AN41" s="194">
        <v>1</v>
      </c>
      <c r="AO41" s="194">
        <v>0</v>
      </c>
      <c r="AP41" s="169"/>
      <c r="AQ41" s="169"/>
      <c r="AR41" s="169">
        <f>+(AN41+AO41)/AL41</f>
        <v>1</v>
      </c>
      <c r="AS41" s="88">
        <v>45017</v>
      </c>
      <c r="AT41" s="88">
        <v>45138</v>
      </c>
      <c r="AU41" s="46">
        <f>+AT41-AS41</f>
        <v>121</v>
      </c>
      <c r="AV41" s="89"/>
      <c r="AW41" s="46"/>
      <c r="AX41" s="462"/>
      <c r="AY41" s="462"/>
      <c r="AZ41" s="480"/>
      <c r="BA41" s="397"/>
      <c r="BB41" s="397"/>
      <c r="BC41" s="486"/>
      <c r="BD41" s="483"/>
      <c r="BE41" s="483"/>
      <c r="BF41" s="397"/>
      <c r="BG41" s="397"/>
      <c r="BH41" s="399"/>
      <c r="BI41" s="399"/>
      <c r="BJ41" s="401"/>
      <c r="BK41" s="399"/>
      <c r="BL41" s="73" t="s">
        <v>820</v>
      </c>
      <c r="BM41" s="130" t="s">
        <v>824</v>
      </c>
      <c r="BN41" s="130" t="s">
        <v>825</v>
      </c>
      <c r="BO41" s="73" t="s">
        <v>456</v>
      </c>
      <c r="BP41" s="142">
        <f t="shared" si="2"/>
        <v>45017</v>
      </c>
      <c r="BQ41" s="214" t="s">
        <v>1229</v>
      </c>
      <c r="BR41" s="214"/>
      <c r="BS41" s="139"/>
      <c r="BT41" s="139"/>
      <c r="BU41" s="181">
        <v>4</v>
      </c>
      <c r="BV41" s="211" t="s">
        <v>1238</v>
      </c>
      <c r="BW41" s="211"/>
      <c r="BX41" s="139"/>
      <c r="BY41" s="139"/>
      <c r="BZ41" s="73" t="s">
        <v>847</v>
      </c>
      <c r="CA41" s="144" t="s">
        <v>850</v>
      </c>
    </row>
    <row r="42" spans="1:79" ht="150" x14ac:dyDescent="0.25">
      <c r="A42" s="538"/>
      <c r="B42" s="538"/>
      <c r="C42" s="538"/>
      <c r="D42" s="467"/>
      <c r="E42" s="467"/>
      <c r="F42" s="7" t="s">
        <v>96</v>
      </c>
      <c r="G42" s="71">
        <v>0.4</v>
      </c>
      <c r="H42" s="7" t="s">
        <v>444</v>
      </c>
      <c r="I42" s="71">
        <v>0.36</v>
      </c>
      <c r="J42" s="542"/>
      <c r="K42" s="543"/>
      <c r="L42" s="7" t="s">
        <v>218</v>
      </c>
      <c r="M42" s="467"/>
      <c r="N42" s="12" t="s">
        <v>223</v>
      </c>
      <c r="O42" s="50"/>
      <c r="P42" s="11" t="s">
        <v>569</v>
      </c>
      <c r="Q42" s="7" t="s">
        <v>863</v>
      </c>
      <c r="R42" s="59">
        <v>171</v>
      </c>
      <c r="S42" s="59">
        <v>26</v>
      </c>
      <c r="T42" s="59">
        <v>149</v>
      </c>
      <c r="U42" s="191">
        <v>0</v>
      </c>
      <c r="V42" s="191">
        <v>25</v>
      </c>
      <c r="W42" s="233">
        <f>+V42+U42</f>
        <v>25</v>
      </c>
      <c r="X42" s="259">
        <f>+W42/S42</f>
        <v>0.96153846153846156</v>
      </c>
      <c r="Y42" s="233">
        <f>+W42+T42</f>
        <v>174</v>
      </c>
      <c r="Z42" s="259">
        <v>1</v>
      </c>
      <c r="AA42" s="191"/>
      <c r="AB42" s="191"/>
      <c r="AC42" s="559"/>
      <c r="AD42" s="559"/>
      <c r="AE42" s="526"/>
      <c r="AF42" s="526"/>
      <c r="AG42" s="514"/>
      <c r="AH42" s="528"/>
      <c r="AI42" s="467"/>
      <c r="AJ42" s="12" t="s">
        <v>469</v>
      </c>
      <c r="AK42" s="7" t="s">
        <v>895</v>
      </c>
      <c r="AL42" s="60">
        <v>15</v>
      </c>
      <c r="AM42" s="71">
        <v>0.1</v>
      </c>
      <c r="AN42" s="194">
        <v>0</v>
      </c>
      <c r="AO42" s="194">
        <v>1</v>
      </c>
      <c r="AP42" s="171"/>
      <c r="AQ42" s="171"/>
      <c r="AR42" s="169">
        <f>+(AN42+AO42)/AL42</f>
        <v>6.6666666666666666E-2</v>
      </c>
      <c r="AS42" s="107">
        <v>45017</v>
      </c>
      <c r="AT42" s="107">
        <v>45260</v>
      </c>
      <c r="AU42" s="46">
        <f>+AT42-AS42</f>
        <v>243</v>
      </c>
      <c r="AV42" s="60">
        <v>15</v>
      </c>
      <c r="AW42" s="80"/>
      <c r="AX42" s="462"/>
      <c r="AY42" s="462"/>
      <c r="AZ42" s="480"/>
      <c r="BA42" s="397"/>
      <c r="BB42" s="397"/>
      <c r="BC42" s="486"/>
      <c r="BD42" s="483"/>
      <c r="BE42" s="483"/>
      <c r="BF42" s="397"/>
      <c r="BG42" s="397"/>
      <c r="BH42" s="399"/>
      <c r="BI42" s="399"/>
      <c r="BJ42" s="401"/>
      <c r="BK42" s="399"/>
      <c r="BL42" s="73" t="s">
        <v>820</v>
      </c>
      <c r="BM42" s="130" t="s">
        <v>828</v>
      </c>
      <c r="BN42" s="130" t="s">
        <v>822</v>
      </c>
      <c r="BO42" s="73" t="s">
        <v>456</v>
      </c>
      <c r="BP42" s="142">
        <f t="shared" si="2"/>
        <v>45017</v>
      </c>
      <c r="BQ42" s="214"/>
      <c r="BR42" s="225" t="s">
        <v>1348</v>
      </c>
      <c r="BS42" s="139"/>
      <c r="BT42" s="139"/>
      <c r="BU42" s="181">
        <v>5</v>
      </c>
      <c r="BV42" s="140"/>
      <c r="BW42" s="210" t="s">
        <v>1366</v>
      </c>
      <c r="BX42" s="139"/>
      <c r="BY42" s="139"/>
      <c r="BZ42" s="461"/>
      <c r="CA42" s="461"/>
    </row>
    <row r="43" spans="1:79" ht="26.25" x14ac:dyDescent="0.25">
      <c r="A43" s="538"/>
      <c r="B43" s="538"/>
      <c r="C43" s="538"/>
      <c r="D43" s="467"/>
      <c r="E43" s="467"/>
      <c r="F43" s="298"/>
      <c r="G43" s="311"/>
      <c r="H43" s="298"/>
      <c r="I43" s="311"/>
      <c r="J43" s="542"/>
      <c r="K43" s="543"/>
      <c r="L43" s="298"/>
      <c r="M43" s="467"/>
      <c r="N43" s="299"/>
      <c r="O43" s="50"/>
      <c r="P43" s="297"/>
      <c r="Q43" s="298"/>
      <c r="R43" s="307"/>
      <c r="S43" s="307"/>
      <c r="T43" s="307"/>
      <c r="U43" s="290"/>
      <c r="V43" s="290"/>
      <c r="W43" s="290"/>
      <c r="X43" s="294"/>
      <c r="Y43" s="290"/>
      <c r="Z43" s="294"/>
      <c r="AA43" s="290"/>
      <c r="AB43" s="290"/>
      <c r="AC43" s="559"/>
      <c r="AD43" s="559"/>
      <c r="AE43" s="526"/>
      <c r="AF43" s="526"/>
      <c r="AG43" s="428" t="s">
        <v>747</v>
      </c>
      <c r="AH43" s="429"/>
      <c r="AI43" s="429"/>
      <c r="AJ43" s="429"/>
      <c r="AK43" s="429"/>
      <c r="AL43" s="429"/>
      <c r="AM43" s="429"/>
      <c r="AN43" s="429"/>
      <c r="AO43" s="429"/>
      <c r="AP43" s="429"/>
      <c r="AQ43" s="430"/>
      <c r="AR43" s="359">
        <f>AVERAGE(AR38:AR42)</f>
        <v>0.77526127880558271</v>
      </c>
      <c r="AS43" s="107"/>
      <c r="AT43" s="107"/>
      <c r="AU43" s="278"/>
      <c r="AV43" s="296"/>
      <c r="AW43" s="301"/>
      <c r="AX43" s="282"/>
      <c r="AY43" s="282"/>
      <c r="AZ43" s="285"/>
      <c r="BA43" s="283"/>
      <c r="BB43" s="283"/>
      <c r="BC43" s="286"/>
      <c r="BD43" s="288"/>
      <c r="BE43" s="288"/>
      <c r="BF43" s="283"/>
      <c r="BG43" s="283"/>
      <c r="BH43" s="399"/>
      <c r="BI43" s="399"/>
      <c r="BJ43" s="401"/>
      <c r="BK43" s="399"/>
      <c r="BL43" s="277"/>
      <c r="BM43" s="130"/>
      <c r="BN43" s="130"/>
      <c r="BO43" s="277"/>
      <c r="BP43" s="142"/>
      <c r="BQ43" s="214"/>
      <c r="BR43" s="225"/>
      <c r="BS43" s="139"/>
      <c r="BT43" s="139"/>
      <c r="BU43" s="181"/>
      <c r="BV43" s="140"/>
      <c r="BW43" s="210"/>
      <c r="BX43" s="139"/>
      <c r="BY43" s="139"/>
      <c r="BZ43" s="462"/>
      <c r="CA43" s="462"/>
    </row>
    <row r="44" spans="1:79" ht="225" x14ac:dyDescent="0.25">
      <c r="A44" s="538"/>
      <c r="B44" s="538"/>
      <c r="C44" s="538"/>
      <c r="D44" s="467"/>
      <c r="E44" s="468"/>
      <c r="F44" s="8" t="s">
        <v>97</v>
      </c>
      <c r="G44" s="70">
        <v>1</v>
      </c>
      <c r="H44" s="8" t="s">
        <v>444</v>
      </c>
      <c r="I44" s="70">
        <v>0.5</v>
      </c>
      <c r="J44" s="542"/>
      <c r="K44" s="543"/>
      <c r="L44" s="8" t="s">
        <v>224</v>
      </c>
      <c r="M44" s="468"/>
      <c r="N44" s="5" t="s">
        <v>225</v>
      </c>
      <c r="O44" s="13"/>
      <c r="P44" s="13" t="s">
        <v>569</v>
      </c>
      <c r="Q44" s="8" t="s">
        <v>863</v>
      </c>
      <c r="R44" s="58">
        <v>427</v>
      </c>
      <c r="S44" s="58">
        <v>75</v>
      </c>
      <c r="T44" s="58">
        <v>147</v>
      </c>
      <c r="U44" s="190">
        <v>0</v>
      </c>
      <c r="V44" s="190">
        <v>0</v>
      </c>
      <c r="W44" s="254">
        <f>+V44+U44</f>
        <v>0</v>
      </c>
      <c r="X44" s="259">
        <f>+W44/S44</f>
        <v>0</v>
      </c>
      <c r="Y44" s="254">
        <f>+W44+T44</f>
        <v>147</v>
      </c>
      <c r="Z44" s="263">
        <f>+Y44/R44</f>
        <v>0.34426229508196721</v>
      </c>
      <c r="AA44" s="190"/>
      <c r="AB44" s="190"/>
      <c r="AC44" s="559"/>
      <c r="AD44" s="559"/>
      <c r="AE44" s="526"/>
      <c r="AF44" s="526"/>
      <c r="AG44" s="520" t="s">
        <v>749</v>
      </c>
      <c r="AH44" s="472">
        <v>2021130010219</v>
      </c>
      <c r="AI44" s="466" t="s">
        <v>407</v>
      </c>
      <c r="AJ44" s="5" t="s">
        <v>470</v>
      </c>
      <c r="AK44" s="8" t="s">
        <v>863</v>
      </c>
      <c r="AL44" s="65">
        <v>330</v>
      </c>
      <c r="AM44" s="70">
        <v>0.3</v>
      </c>
      <c r="AN44" s="194">
        <v>57</v>
      </c>
      <c r="AO44" s="194">
        <v>31</v>
      </c>
      <c r="AP44" s="169"/>
      <c r="AQ44" s="169"/>
      <c r="AR44" s="169">
        <f t="shared" ref="AR44:AR52" si="3">+(AN44+AO44)/AL44</f>
        <v>0.26666666666666666</v>
      </c>
      <c r="AS44" s="88">
        <v>45047</v>
      </c>
      <c r="AT44" s="88">
        <v>45291</v>
      </c>
      <c r="AU44" s="46">
        <f t="shared" ref="AU44:AU51" si="4">+AT44-AS44</f>
        <v>244</v>
      </c>
      <c r="AV44" s="120">
        <v>6.6</v>
      </c>
      <c r="AW44" s="46"/>
      <c r="AX44" s="461" t="s">
        <v>516</v>
      </c>
      <c r="AY44" s="461" t="s">
        <v>478</v>
      </c>
      <c r="AZ44" s="479" t="s">
        <v>456</v>
      </c>
      <c r="BA44" s="396">
        <v>2500000000</v>
      </c>
      <c r="BB44" s="396">
        <v>3122783178</v>
      </c>
      <c r="BC44" s="485" t="s">
        <v>575</v>
      </c>
      <c r="BD44" s="482" t="s">
        <v>749</v>
      </c>
      <c r="BE44" s="482" t="s">
        <v>580</v>
      </c>
      <c r="BF44" s="396">
        <v>771106109</v>
      </c>
      <c r="BG44" s="396">
        <v>26000000</v>
      </c>
      <c r="BH44" s="399"/>
      <c r="BI44" s="399"/>
      <c r="BJ44" s="401"/>
      <c r="BK44" s="399"/>
      <c r="BL44" s="73" t="s">
        <v>820</v>
      </c>
      <c r="BM44" s="130" t="s">
        <v>829</v>
      </c>
      <c r="BN44" s="130" t="s">
        <v>830</v>
      </c>
      <c r="BO44" s="8" t="s">
        <v>456</v>
      </c>
      <c r="BP44" s="142">
        <f t="shared" si="2"/>
        <v>45047</v>
      </c>
      <c r="BQ44" s="214" t="s">
        <v>1230</v>
      </c>
      <c r="BR44" s="214" t="s">
        <v>1349</v>
      </c>
      <c r="BS44" s="139"/>
      <c r="BT44" s="139"/>
      <c r="BU44" s="181">
        <v>6</v>
      </c>
      <c r="BV44" s="210" t="s">
        <v>1242</v>
      </c>
      <c r="BW44" s="210" t="s">
        <v>1367</v>
      </c>
      <c r="BX44" s="139"/>
      <c r="BY44" s="139"/>
      <c r="BZ44" s="462"/>
      <c r="CA44" s="462"/>
    </row>
    <row r="45" spans="1:79" ht="87" customHeight="1" x14ac:dyDescent="0.25">
      <c r="A45" s="538"/>
      <c r="B45" s="538"/>
      <c r="C45" s="538"/>
      <c r="D45" s="467"/>
      <c r="E45" s="466" t="s">
        <v>98</v>
      </c>
      <c r="F45" s="466" t="s">
        <v>99</v>
      </c>
      <c r="G45" s="513">
        <v>1</v>
      </c>
      <c r="H45" s="466" t="s">
        <v>444</v>
      </c>
      <c r="I45" s="513">
        <v>1</v>
      </c>
      <c r="J45" s="542"/>
      <c r="K45" s="543"/>
      <c r="L45" s="466" t="s">
        <v>226</v>
      </c>
      <c r="M45" s="466" t="s">
        <v>227</v>
      </c>
      <c r="N45" s="457" t="s">
        <v>228</v>
      </c>
      <c r="O45" s="469" t="s">
        <v>569</v>
      </c>
      <c r="P45" s="466"/>
      <c r="Q45" s="466" t="s">
        <v>895</v>
      </c>
      <c r="R45" s="520">
        <v>36</v>
      </c>
      <c r="S45" s="520">
        <v>15</v>
      </c>
      <c r="T45" s="520">
        <v>41</v>
      </c>
      <c r="U45" s="452">
        <v>0</v>
      </c>
      <c r="V45" s="452">
        <v>1</v>
      </c>
      <c r="W45" s="452">
        <f>+V45+U45</f>
        <v>1</v>
      </c>
      <c r="X45" s="531">
        <f>+W45/S45</f>
        <v>6.6666666666666666E-2</v>
      </c>
      <c r="Y45" s="452">
        <f>+W45+T45</f>
        <v>42</v>
      </c>
      <c r="Z45" s="454">
        <v>1</v>
      </c>
      <c r="AA45" s="452"/>
      <c r="AB45" s="452"/>
      <c r="AC45" s="559"/>
      <c r="AD45" s="559"/>
      <c r="AE45" s="526"/>
      <c r="AF45" s="526"/>
      <c r="AG45" s="514"/>
      <c r="AH45" s="473"/>
      <c r="AI45" s="467"/>
      <c r="AJ45" s="5" t="s">
        <v>729</v>
      </c>
      <c r="AK45" s="8" t="s">
        <v>904</v>
      </c>
      <c r="AL45" s="65">
        <v>3</v>
      </c>
      <c r="AM45" s="70">
        <v>0.15</v>
      </c>
      <c r="AN45" s="194">
        <v>0</v>
      </c>
      <c r="AO45" s="194">
        <v>0</v>
      </c>
      <c r="AP45" s="169"/>
      <c r="AQ45" s="169"/>
      <c r="AR45" s="169">
        <f t="shared" si="3"/>
        <v>0</v>
      </c>
      <c r="AS45" s="88">
        <v>44986</v>
      </c>
      <c r="AT45" s="88">
        <v>45107</v>
      </c>
      <c r="AU45" s="46">
        <f t="shared" si="4"/>
        <v>121</v>
      </c>
      <c r="AV45" s="120">
        <v>6.6</v>
      </c>
      <c r="AW45" s="46"/>
      <c r="AX45" s="462"/>
      <c r="AY45" s="462"/>
      <c r="AZ45" s="480"/>
      <c r="BA45" s="397"/>
      <c r="BB45" s="397"/>
      <c r="BC45" s="486"/>
      <c r="BD45" s="483"/>
      <c r="BE45" s="483"/>
      <c r="BF45" s="397"/>
      <c r="BG45" s="397"/>
      <c r="BH45" s="399"/>
      <c r="BI45" s="399"/>
      <c r="BJ45" s="401"/>
      <c r="BK45" s="399"/>
      <c r="BL45" s="73" t="s">
        <v>820</v>
      </c>
      <c r="BM45" s="130" t="s">
        <v>829</v>
      </c>
      <c r="BN45" s="130" t="s">
        <v>830</v>
      </c>
      <c r="BO45" s="8" t="s">
        <v>456</v>
      </c>
      <c r="BP45" s="142">
        <f t="shared" si="2"/>
        <v>44986</v>
      </c>
      <c r="BQ45" s="214" t="s">
        <v>1231</v>
      </c>
      <c r="BR45" s="226"/>
      <c r="BS45" s="139"/>
      <c r="BT45" s="139"/>
      <c r="BU45" s="181">
        <v>7</v>
      </c>
      <c r="BV45" s="740" t="s">
        <v>1234</v>
      </c>
      <c r="BW45" s="575" t="s">
        <v>1368</v>
      </c>
      <c r="BX45" s="139"/>
      <c r="BY45" s="139"/>
      <c r="BZ45" s="462"/>
      <c r="CA45" s="462"/>
    </row>
    <row r="46" spans="1:79" ht="51" customHeight="1" x14ac:dyDescent="0.25">
      <c r="A46" s="538"/>
      <c r="B46" s="538"/>
      <c r="C46" s="538"/>
      <c r="D46" s="467"/>
      <c r="E46" s="467"/>
      <c r="F46" s="467"/>
      <c r="G46" s="546"/>
      <c r="H46" s="467"/>
      <c r="I46" s="514"/>
      <c r="J46" s="542"/>
      <c r="K46" s="543"/>
      <c r="L46" s="467"/>
      <c r="M46" s="467"/>
      <c r="N46" s="458"/>
      <c r="O46" s="470"/>
      <c r="P46" s="467"/>
      <c r="Q46" s="467"/>
      <c r="R46" s="514"/>
      <c r="S46" s="514"/>
      <c r="T46" s="514"/>
      <c r="U46" s="456"/>
      <c r="V46" s="456"/>
      <c r="W46" s="456"/>
      <c r="X46" s="532"/>
      <c r="Y46" s="456"/>
      <c r="Z46" s="456"/>
      <c r="AA46" s="456"/>
      <c r="AB46" s="456"/>
      <c r="AC46" s="559"/>
      <c r="AD46" s="559"/>
      <c r="AE46" s="526"/>
      <c r="AF46" s="526"/>
      <c r="AG46" s="514"/>
      <c r="AH46" s="473"/>
      <c r="AI46" s="467"/>
      <c r="AJ46" s="5" t="s">
        <v>730</v>
      </c>
      <c r="AK46" s="8" t="s">
        <v>904</v>
      </c>
      <c r="AL46" s="65">
        <v>1</v>
      </c>
      <c r="AM46" s="70">
        <v>0.05</v>
      </c>
      <c r="AN46" s="194">
        <v>0</v>
      </c>
      <c r="AO46" s="194">
        <v>0</v>
      </c>
      <c r="AP46" s="169"/>
      <c r="AQ46" s="169"/>
      <c r="AR46" s="169">
        <f t="shared" si="3"/>
        <v>0</v>
      </c>
      <c r="AS46" s="88">
        <v>44958</v>
      </c>
      <c r="AT46" s="88">
        <v>45046</v>
      </c>
      <c r="AU46" s="46">
        <f t="shared" si="4"/>
        <v>88</v>
      </c>
      <c r="AV46" s="120">
        <v>6.6</v>
      </c>
      <c r="AW46" s="46"/>
      <c r="AX46" s="462"/>
      <c r="AY46" s="462"/>
      <c r="AZ46" s="480"/>
      <c r="BA46" s="397"/>
      <c r="BB46" s="397"/>
      <c r="BC46" s="486"/>
      <c r="BD46" s="483"/>
      <c r="BE46" s="483"/>
      <c r="BF46" s="397"/>
      <c r="BG46" s="397"/>
      <c r="BH46" s="399"/>
      <c r="BI46" s="399"/>
      <c r="BJ46" s="401"/>
      <c r="BK46" s="399"/>
      <c r="BL46" s="73" t="s">
        <v>820</v>
      </c>
      <c r="BM46" s="130" t="s">
        <v>829</v>
      </c>
      <c r="BN46" s="130" t="s">
        <v>830</v>
      </c>
      <c r="BO46" s="8" t="s">
        <v>456</v>
      </c>
      <c r="BP46" s="142">
        <f t="shared" si="2"/>
        <v>44958</v>
      </c>
      <c r="BQ46" s="214" t="s">
        <v>1231</v>
      </c>
      <c r="BR46" s="214"/>
      <c r="BS46" s="139"/>
      <c r="BT46" s="139"/>
      <c r="BU46" s="181">
        <v>8</v>
      </c>
      <c r="BV46" s="741"/>
      <c r="BW46" s="741"/>
      <c r="BX46" s="139"/>
      <c r="BY46" s="139"/>
      <c r="BZ46" s="462"/>
      <c r="CA46" s="462"/>
    </row>
    <row r="47" spans="1:79" ht="30" x14ac:dyDescent="0.25">
      <c r="A47" s="538"/>
      <c r="B47" s="538"/>
      <c r="C47" s="538"/>
      <c r="D47" s="467"/>
      <c r="E47" s="467"/>
      <c r="F47" s="467"/>
      <c r="G47" s="546"/>
      <c r="H47" s="467"/>
      <c r="I47" s="514"/>
      <c r="J47" s="542"/>
      <c r="K47" s="543"/>
      <c r="L47" s="467"/>
      <c r="M47" s="467"/>
      <c r="N47" s="458"/>
      <c r="O47" s="470"/>
      <c r="P47" s="467"/>
      <c r="Q47" s="467"/>
      <c r="R47" s="514"/>
      <c r="S47" s="514"/>
      <c r="T47" s="514"/>
      <c r="U47" s="456"/>
      <c r="V47" s="456"/>
      <c r="W47" s="456"/>
      <c r="X47" s="532"/>
      <c r="Y47" s="456"/>
      <c r="Z47" s="456"/>
      <c r="AA47" s="456"/>
      <c r="AB47" s="456"/>
      <c r="AC47" s="559"/>
      <c r="AD47" s="559"/>
      <c r="AE47" s="526"/>
      <c r="AF47" s="526"/>
      <c r="AG47" s="514"/>
      <c r="AH47" s="473"/>
      <c r="AI47" s="467"/>
      <c r="AJ47" s="5" t="s">
        <v>471</v>
      </c>
      <c r="AK47" s="8" t="s">
        <v>905</v>
      </c>
      <c r="AL47" s="65">
        <v>3</v>
      </c>
      <c r="AM47" s="70">
        <v>0.1</v>
      </c>
      <c r="AN47" s="194">
        <v>0</v>
      </c>
      <c r="AO47" s="194">
        <v>0</v>
      </c>
      <c r="AP47" s="169"/>
      <c r="AQ47" s="169"/>
      <c r="AR47" s="169">
        <f t="shared" si="3"/>
        <v>0</v>
      </c>
      <c r="AS47" s="88">
        <v>44958</v>
      </c>
      <c r="AT47" s="88">
        <v>45046</v>
      </c>
      <c r="AU47" s="46">
        <f t="shared" si="4"/>
        <v>88</v>
      </c>
      <c r="AV47" s="120">
        <v>6.6</v>
      </c>
      <c r="AW47" s="46"/>
      <c r="AX47" s="462"/>
      <c r="AY47" s="462"/>
      <c r="AZ47" s="480"/>
      <c r="BA47" s="397"/>
      <c r="BB47" s="397"/>
      <c r="BC47" s="486"/>
      <c r="BD47" s="483"/>
      <c r="BE47" s="483"/>
      <c r="BF47" s="397"/>
      <c r="BG47" s="397"/>
      <c r="BH47" s="399"/>
      <c r="BI47" s="399"/>
      <c r="BJ47" s="401"/>
      <c r="BK47" s="399"/>
      <c r="BL47" s="73" t="s">
        <v>820</v>
      </c>
      <c r="BM47" s="130" t="s">
        <v>831</v>
      </c>
      <c r="BN47" s="130" t="s">
        <v>830</v>
      </c>
      <c r="BO47" s="8" t="s">
        <v>456</v>
      </c>
      <c r="BP47" s="142">
        <f t="shared" si="2"/>
        <v>44958</v>
      </c>
      <c r="BQ47" s="214" t="s">
        <v>1231</v>
      </c>
      <c r="BR47" s="214"/>
      <c r="BS47" s="139"/>
      <c r="BT47" s="139"/>
      <c r="BU47" s="181">
        <v>9</v>
      </c>
      <c r="BV47" s="742"/>
      <c r="BW47" s="742"/>
      <c r="BX47" s="139"/>
      <c r="BY47" s="139"/>
      <c r="BZ47" s="462"/>
      <c r="CA47" s="462"/>
    </row>
    <row r="48" spans="1:79" ht="66" customHeight="1" x14ac:dyDescent="0.25">
      <c r="A48" s="538"/>
      <c r="B48" s="538"/>
      <c r="C48" s="538"/>
      <c r="D48" s="467"/>
      <c r="E48" s="467"/>
      <c r="F48" s="467"/>
      <c r="G48" s="546"/>
      <c r="H48" s="467"/>
      <c r="I48" s="514"/>
      <c r="J48" s="542"/>
      <c r="K48" s="543"/>
      <c r="L48" s="467"/>
      <c r="M48" s="467"/>
      <c r="N48" s="458"/>
      <c r="O48" s="470"/>
      <c r="P48" s="467"/>
      <c r="Q48" s="467"/>
      <c r="R48" s="514"/>
      <c r="S48" s="514"/>
      <c r="T48" s="514"/>
      <c r="U48" s="456"/>
      <c r="V48" s="456"/>
      <c r="W48" s="456"/>
      <c r="X48" s="532"/>
      <c r="Y48" s="456"/>
      <c r="Z48" s="456"/>
      <c r="AA48" s="456"/>
      <c r="AB48" s="456"/>
      <c r="AC48" s="559"/>
      <c r="AD48" s="559"/>
      <c r="AE48" s="526"/>
      <c r="AF48" s="526"/>
      <c r="AG48" s="514"/>
      <c r="AH48" s="473"/>
      <c r="AI48" s="467"/>
      <c r="AJ48" s="5" t="s">
        <v>727</v>
      </c>
      <c r="AK48" s="8" t="s">
        <v>866</v>
      </c>
      <c r="AL48" s="65">
        <v>1</v>
      </c>
      <c r="AM48" s="70">
        <v>0.1</v>
      </c>
      <c r="AN48" s="194">
        <v>0</v>
      </c>
      <c r="AO48" s="194">
        <v>0</v>
      </c>
      <c r="AP48" s="169"/>
      <c r="AQ48" s="169"/>
      <c r="AR48" s="169">
        <f t="shared" si="3"/>
        <v>0</v>
      </c>
      <c r="AS48" s="88">
        <v>45017</v>
      </c>
      <c r="AT48" s="88">
        <v>45168</v>
      </c>
      <c r="AU48" s="46">
        <f t="shared" si="4"/>
        <v>151</v>
      </c>
      <c r="AV48" s="89"/>
      <c r="AW48" s="46"/>
      <c r="AX48" s="462"/>
      <c r="AY48" s="462"/>
      <c r="AZ48" s="480"/>
      <c r="BA48" s="397"/>
      <c r="BB48" s="397"/>
      <c r="BC48" s="486"/>
      <c r="BD48" s="483"/>
      <c r="BE48" s="483"/>
      <c r="BF48" s="397"/>
      <c r="BG48" s="397"/>
      <c r="BH48" s="399"/>
      <c r="BI48" s="399"/>
      <c r="BJ48" s="401"/>
      <c r="BK48" s="399"/>
      <c r="BL48" s="73" t="s">
        <v>820</v>
      </c>
      <c r="BM48" s="130" t="s">
        <v>823</v>
      </c>
      <c r="BN48" s="130" t="s">
        <v>832</v>
      </c>
      <c r="BO48" s="8" t="s">
        <v>456</v>
      </c>
      <c r="BP48" s="142">
        <f t="shared" si="2"/>
        <v>45017</v>
      </c>
      <c r="BQ48" s="214"/>
      <c r="BR48" s="214"/>
      <c r="BS48" s="139"/>
      <c r="BT48" s="139"/>
      <c r="BU48" s="181">
        <v>10</v>
      </c>
      <c r="BV48" s="140"/>
      <c r="BW48" s="140"/>
      <c r="BX48" s="139"/>
      <c r="BY48" s="139"/>
      <c r="BZ48" s="462"/>
      <c r="CA48" s="462"/>
    </row>
    <row r="49" spans="1:79" ht="75" x14ac:dyDescent="0.25">
      <c r="A49" s="538"/>
      <c r="B49" s="538"/>
      <c r="C49" s="538"/>
      <c r="D49" s="467"/>
      <c r="E49" s="467"/>
      <c r="F49" s="467"/>
      <c r="G49" s="546"/>
      <c r="H49" s="467"/>
      <c r="I49" s="514"/>
      <c r="J49" s="542"/>
      <c r="K49" s="543"/>
      <c r="L49" s="467"/>
      <c r="M49" s="467"/>
      <c r="N49" s="458"/>
      <c r="O49" s="470"/>
      <c r="P49" s="467"/>
      <c r="Q49" s="467"/>
      <c r="R49" s="514"/>
      <c r="S49" s="514"/>
      <c r="T49" s="514"/>
      <c r="U49" s="456"/>
      <c r="V49" s="456"/>
      <c r="W49" s="456"/>
      <c r="X49" s="532"/>
      <c r="Y49" s="456"/>
      <c r="Z49" s="456"/>
      <c r="AA49" s="456"/>
      <c r="AB49" s="456"/>
      <c r="AC49" s="559"/>
      <c r="AD49" s="559"/>
      <c r="AE49" s="526"/>
      <c r="AF49" s="526"/>
      <c r="AG49" s="514"/>
      <c r="AH49" s="473"/>
      <c r="AI49" s="467"/>
      <c r="AJ49" s="5" t="s">
        <v>983</v>
      </c>
      <c r="AK49" s="8" t="s">
        <v>984</v>
      </c>
      <c r="AL49" s="65">
        <v>1</v>
      </c>
      <c r="AM49" s="70">
        <v>0.05</v>
      </c>
      <c r="AN49" s="194">
        <v>0</v>
      </c>
      <c r="AO49" s="194">
        <v>1</v>
      </c>
      <c r="AP49" s="169"/>
      <c r="AQ49" s="169"/>
      <c r="AR49" s="169">
        <f t="shared" si="3"/>
        <v>1</v>
      </c>
      <c r="AS49" s="88">
        <v>45017</v>
      </c>
      <c r="AT49" s="88">
        <v>45291</v>
      </c>
      <c r="AU49" s="46">
        <f t="shared" si="4"/>
        <v>274</v>
      </c>
      <c r="AV49" s="89"/>
      <c r="AW49" s="46"/>
      <c r="AX49" s="462"/>
      <c r="AY49" s="462"/>
      <c r="AZ49" s="480"/>
      <c r="BA49" s="397"/>
      <c r="BB49" s="397"/>
      <c r="BC49" s="486"/>
      <c r="BD49" s="483"/>
      <c r="BE49" s="483"/>
      <c r="BF49" s="397"/>
      <c r="BG49" s="397"/>
      <c r="BH49" s="399"/>
      <c r="BI49" s="399"/>
      <c r="BJ49" s="401"/>
      <c r="BK49" s="399"/>
      <c r="BL49" s="73"/>
      <c r="BM49" s="130"/>
      <c r="BN49" s="130"/>
      <c r="BO49" s="8"/>
      <c r="BP49" s="142"/>
      <c r="BQ49" s="214" t="s">
        <v>443</v>
      </c>
      <c r="BR49" s="214"/>
      <c r="BS49" s="139"/>
      <c r="BT49" s="139"/>
      <c r="BU49" s="181">
        <v>11</v>
      </c>
      <c r="BV49" s="140"/>
      <c r="BW49" s="210" t="s">
        <v>1369</v>
      </c>
      <c r="BX49" s="139"/>
      <c r="BY49" s="139"/>
      <c r="BZ49" s="462"/>
      <c r="CA49" s="462"/>
    </row>
    <row r="50" spans="1:79" ht="49.5" customHeight="1" x14ac:dyDescent="0.25">
      <c r="A50" s="538"/>
      <c r="B50" s="538"/>
      <c r="C50" s="538"/>
      <c r="D50" s="467"/>
      <c r="E50" s="467"/>
      <c r="F50" s="467"/>
      <c r="G50" s="546"/>
      <c r="H50" s="467"/>
      <c r="I50" s="514"/>
      <c r="J50" s="542"/>
      <c r="K50" s="543"/>
      <c r="L50" s="467"/>
      <c r="M50" s="467"/>
      <c r="N50" s="458"/>
      <c r="O50" s="470"/>
      <c r="P50" s="467"/>
      <c r="Q50" s="467"/>
      <c r="R50" s="514"/>
      <c r="S50" s="514"/>
      <c r="T50" s="514"/>
      <c r="U50" s="456"/>
      <c r="V50" s="456"/>
      <c r="W50" s="456"/>
      <c r="X50" s="532"/>
      <c r="Y50" s="456"/>
      <c r="Z50" s="456"/>
      <c r="AA50" s="456"/>
      <c r="AB50" s="456"/>
      <c r="AC50" s="559"/>
      <c r="AD50" s="559"/>
      <c r="AE50" s="526"/>
      <c r="AF50" s="526"/>
      <c r="AG50" s="514"/>
      <c r="AH50" s="473"/>
      <c r="AI50" s="467"/>
      <c r="AJ50" s="5" t="s">
        <v>731</v>
      </c>
      <c r="AK50" s="8" t="s">
        <v>864</v>
      </c>
      <c r="AL50" s="65">
        <v>1</v>
      </c>
      <c r="AM50" s="70">
        <v>0.1</v>
      </c>
      <c r="AN50" s="194">
        <v>0</v>
      </c>
      <c r="AO50" s="194">
        <v>0</v>
      </c>
      <c r="AP50" s="169"/>
      <c r="AQ50" s="169"/>
      <c r="AR50" s="169">
        <f t="shared" si="3"/>
        <v>0</v>
      </c>
      <c r="AS50" s="88">
        <v>45017</v>
      </c>
      <c r="AT50" s="88">
        <v>45168</v>
      </c>
      <c r="AU50" s="46">
        <f t="shared" si="4"/>
        <v>151</v>
      </c>
      <c r="AV50" s="89">
        <v>990</v>
      </c>
      <c r="AW50" s="46"/>
      <c r="AX50" s="462"/>
      <c r="AY50" s="462"/>
      <c r="AZ50" s="480"/>
      <c r="BA50" s="397"/>
      <c r="BB50" s="397"/>
      <c r="BC50" s="486"/>
      <c r="BD50" s="483"/>
      <c r="BE50" s="483"/>
      <c r="BF50" s="397"/>
      <c r="BG50" s="397"/>
      <c r="BH50" s="399"/>
      <c r="BI50" s="399"/>
      <c r="BJ50" s="401"/>
      <c r="BK50" s="399"/>
      <c r="BL50" s="73" t="s">
        <v>820</v>
      </c>
      <c r="BM50" s="130" t="s">
        <v>823</v>
      </c>
      <c r="BN50" s="130" t="s">
        <v>832</v>
      </c>
      <c r="BO50" s="8" t="s">
        <v>456</v>
      </c>
      <c r="BP50" s="142">
        <f t="shared" si="2"/>
        <v>45017</v>
      </c>
      <c r="BQ50" s="214"/>
      <c r="BR50" s="214"/>
      <c r="BS50" s="139"/>
      <c r="BT50" s="139"/>
      <c r="BU50" s="181">
        <v>12</v>
      </c>
      <c r="BV50" s="140"/>
      <c r="BW50" s="140"/>
      <c r="BX50" s="139"/>
      <c r="BY50" s="139"/>
      <c r="BZ50" s="462"/>
      <c r="CA50" s="462"/>
    </row>
    <row r="51" spans="1:79" ht="75" x14ac:dyDescent="0.25">
      <c r="A51" s="538"/>
      <c r="B51" s="538"/>
      <c r="C51" s="538"/>
      <c r="D51" s="467"/>
      <c r="E51" s="467"/>
      <c r="F51" s="467"/>
      <c r="G51" s="546"/>
      <c r="H51" s="467"/>
      <c r="I51" s="514"/>
      <c r="J51" s="542"/>
      <c r="K51" s="543"/>
      <c r="L51" s="467"/>
      <c r="M51" s="467"/>
      <c r="N51" s="458"/>
      <c r="O51" s="470"/>
      <c r="P51" s="467"/>
      <c r="Q51" s="467"/>
      <c r="R51" s="514"/>
      <c r="S51" s="514"/>
      <c r="T51" s="514"/>
      <c r="U51" s="453"/>
      <c r="V51" s="456"/>
      <c r="W51" s="453"/>
      <c r="X51" s="533"/>
      <c r="Y51" s="453"/>
      <c r="Z51" s="453"/>
      <c r="AA51" s="456"/>
      <c r="AB51" s="456"/>
      <c r="AC51" s="559"/>
      <c r="AD51" s="559"/>
      <c r="AE51" s="526"/>
      <c r="AF51" s="526"/>
      <c r="AG51" s="514"/>
      <c r="AH51" s="473"/>
      <c r="AI51" s="467"/>
      <c r="AJ51" s="5" t="s">
        <v>479</v>
      </c>
      <c r="AK51" s="8"/>
      <c r="AL51" s="65">
        <v>1</v>
      </c>
      <c r="AM51" s="70">
        <v>0.1</v>
      </c>
      <c r="AN51" s="194">
        <v>0</v>
      </c>
      <c r="AO51" s="194">
        <v>1</v>
      </c>
      <c r="AP51" s="169"/>
      <c r="AQ51" s="169"/>
      <c r="AR51" s="169">
        <f t="shared" si="3"/>
        <v>1</v>
      </c>
      <c r="AS51" s="88">
        <v>44927</v>
      </c>
      <c r="AT51" s="88">
        <v>45291</v>
      </c>
      <c r="AU51" s="46">
        <f t="shared" si="4"/>
        <v>364</v>
      </c>
      <c r="AV51" s="89"/>
      <c r="AW51" s="46"/>
      <c r="AX51" s="462"/>
      <c r="AY51" s="462"/>
      <c r="AZ51" s="480"/>
      <c r="BA51" s="397"/>
      <c r="BB51" s="397"/>
      <c r="BC51" s="486"/>
      <c r="BD51" s="483"/>
      <c r="BE51" s="483"/>
      <c r="BF51" s="397"/>
      <c r="BG51" s="397"/>
      <c r="BH51" s="399"/>
      <c r="BI51" s="399"/>
      <c r="BJ51" s="401"/>
      <c r="BK51" s="399"/>
      <c r="BL51" s="73" t="s">
        <v>820</v>
      </c>
      <c r="BM51" s="130" t="s">
        <v>828</v>
      </c>
      <c r="BN51" s="130" t="s">
        <v>832</v>
      </c>
      <c r="BO51" s="8" t="s">
        <v>456</v>
      </c>
      <c r="BP51" s="142">
        <f t="shared" si="2"/>
        <v>44927</v>
      </c>
      <c r="BQ51" s="214"/>
      <c r="BR51" s="214" t="s">
        <v>1350</v>
      </c>
      <c r="BS51" s="139"/>
      <c r="BT51" s="139"/>
      <c r="BU51" s="181">
        <v>13</v>
      </c>
      <c r="BV51" s="140"/>
      <c r="BW51" s="210" t="s">
        <v>1370</v>
      </c>
      <c r="BX51" s="139"/>
      <c r="BY51" s="139"/>
      <c r="BZ51" s="462"/>
      <c r="CA51" s="462"/>
    </row>
    <row r="52" spans="1:79" s="125" customFormat="1" ht="75" x14ac:dyDescent="0.25">
      <c r="A52" s="538"/>
      <c r="B52" s="538"/>
      <c r="C52" s="538"/>
      <c r="D52" s="467"/>
      <c r="E52" s="468"/>
      <c r="F52" s="468"/>
      <c r="G52" s="547"/>
      <c r="H52" s="468"/>
      <c r="I52" s="521"/>
      <c r="J52" s="542"/>
      <c r="K52" s="543"/>
      <c r="L52" s="468"/>
      <c r="M52" s="468"/>
      <c r="N52" s="5" t="s">
        <v>229</v>
      </c>
      <c r="O52" s="13" t="s">
        <v>569</v>
      </c>
      <c r="P52" s="13"/>
      <c r="Q52" s="8" t="s">
        <v>866</v>
      </c>
      <c r="R52" s="58">
        <v>1</v>
      </c>
      <c r="S52" s="165" t="s">
        <v>570</v>
      </c>
      <c r="T52" s="58">
        <v>1</v>
      </c>
      <c r="U52" s="196" t="s">
        <v>1027</v>
      </c>
      <c r="V52" s="196" t="s">
        <v>1027</v>
      </c>
      <c r="W52" s="196"/>
      <c r="X52" s="196"/>
      <c r="Y52" s="256">
        <v>1</v>
      </c>
      <c r="Z52" s="196">
        <v>1</v>
      </c>
      <c r="AA52" s="196" t="s">
        <v>1027</v>
      </c>
      <c r="AB52" s="196" t="s">
        <v>1027</v>
      </c>
      <c r="AC52" s="559"/>
      <c r="AD52" s="559"/>
      <c r="AE52" s="526"/>
      <c r="AF52" s="526"/>
      <c r="AG52" s="521"/>
      <c r="AH52" s="474"/>
      <c r="AI52" s="468"/>
      <c r="AJ52" s="5" t="s">
        <v>459</v>
      </c>
      <c r="AK52" s="8"/>
      <c r="AL52" s="65">
        <v>1</v>
      </c>
      <c r="AM52" s="70">
        <v>0.05</v>
      </c>
      <c r="AN52" s="194">
        <v>0</v>
      </c>
      <c r="AO52" s="194">
        <v>1</v>
      </c>
      <c r="AP52" s="169"/>
      <c r="AQ52" s="169"/>
      <c r="AR52" s="169">
        <f t="shared" si="3"/>
        <v>1</v>
      </c>
      <c r="AS52" s="88">
        <v>44958</v>
      </c>
      <c r="AT52" s="88">
        <v>45291</v>
      </c>
      <c r="AU52" s="46">
        <f>+AT52-AS52</f>
        <v>333</v>
      </c>
      <c r="AV52" s="89"/>
      <c r="AW52" s="46"/>
      <c r="AX52" s="463"/>
      <c r="AY52" s="463"/>
      <c r="AZ52" s="481"/>
      <c r="BA52" s="398"/>
      <c r="BB52" s="398"/>
      <c r="BC52" s="487"/>
      <c r="BD52" s="488"/>
      <c r="BE52" s="488"/>
      <c r="BF52" s="398"/>
      <c r="BG52" s="398"/>
      <c r="BH52" s="399"/>
      <c r="BI52" s="399"/>
      <c r="BJ52" s="401"/>
      <c r="BK52" s="399"/>
      <c r="BL52" s="73" t="s">
        <v>820</v>
      </c>
      <c r="BM52" s="130" t="s">
        <v>833</v>
      </c>
      <c r="BN52" s="130" t="s">
        <v>827</v>
      </c>
      <c r="BO52" s="8" t="s">
        <v>456</v>
      </c>
      <c r="BP52" s="142">
        <f>AS52</f>
        <v>44958</v>
      </c>
      <c r="BQ52" s="214"/>
      <c r="BR52" s="214"/>
      <c r="BS52" s="139"/>
      <c r="BT52" s="139"/>
      <c r="BU52" s="181">
        <v>14</v>
      </c>
      <c r="BV52" s="140"/>
      <c r="BW52" s="210" t="s">
        <v>1371</v>
      </c>
      <c r="BX52" s="139"/>
      <c r="BY52" s="139"/>
      <c r="BZ52" s="462"/>
      <c r="CA52" s="462"/>
    </row>
    <row r="53" spans="1:79" s="125" customFormat="1" ht="56.25" customHeight="1" x14ac:dyDescent="0.25">
      <c r="A53" s="538"/>
      <c r="B53" s="538"/>
      <c r="C53" s="538"/>
      <c r="D53" s="467"/>
      <c r="E53" s="302"/>
      <c r="F53" s="302"/>
      <c r="G53" s="319"/>
      <c r="H53" s="302"/>
      <c r="I53" s="305"/>
      <c r="J53" s="542"/>
      <c r="K53" s="543"/>
      <c r="L53" s="302"/>
      <c r="M53" s="302"/>
      <c r="N53" s="304"/>
      <c r="O53" s="312"/>
      <c r="P53" s="312"/>
      <c r="Q53" s="300"/>
      <c r="R53" s="317"/>
      <c r="S53" s="165"/>
      <c r="T53" s="317"/>
      <c r="U53" s="196"/>
      <c r="V53" s="196"/>
      <c r="W53" s="196"/>
      <c r="X53" s="196"/>
      <c r="Y53" s="256"/>
      <c r="Z53" s="196"/>
      <c r="AA53" s="196"/>
      <c r="AB53" s="196"/>
      <c r="AC53" s="559"/>
      <c r="AD53" s="559"/>
      <c r="AE53" s="526"/>
      <c r="AF53" s="526"/>
      <c r="AG53" s="428" t="s">
        <v>749</v>
      </c>
      <c r="AH53" s="429"/>
      <c r="AI53" s="429"/>
      <c r="AJ53" s="429"/>
      <c r="AK53" s="429"/>
      <c r="AL53" s="429"/>
      <c r="AM53" s="429"/>
      <c r="AN53" s="429"/>
      <c r="AO53" s="429"/>
      <c r="AP53" s="429"/>
      <c r="AQ53" s="430"/>
      <c r="AR53" s="359">
        <f>AVERAGE(AR44:AR52)</f>
        <v>0.36296296296296293</v>
      </c>
      <c r="AS53" s="88"/>
      <c r="AT53" s="88"/>
      <c r="AU53" s="278"/>
      <c r="AV53" s="89"/>
      <c r="AW53" s="278"/>
      <c r="AX53" s="282"/>
      <c r="AY53" s="282"/>
      <c r="AZ53" s="285"/>
      <c r="BA53" s="283"/>
      <c r="BB53" s="283"/>
      <c r="BC53" s="286"/>
      <c r="BD53" s="288"/>
      <c r="BE53" s="288"/>
      <c r="BF53" s="283"/>
      <c r="BG53" s="283"/>
      <c r="BH53" s="399"/>
      <c r="BI53" s="399"/>
      <c r="BJ53" s="401"/>
      <c r="BK53" s="399"/>
      <c r="BL53" s="277"/>
      <c r="BM53" s="130"/>
      <c r="BN53" s="130"/>
      <c r="BO53" s="300"/>
      <c r="BP53" s="142"/>
      <c r="BQ53" s="214"/>
      <c r="BR53" s="214"/>
      <c r="BS53" s="139"/>
      <c r="BT53" s="139"/>
      <c r="BU53" s="181"/>
      <c r="BV53" s="140"/>
      <c r="BW53" s="210"/>
      <c r="BX53" s="139"/>
      <c r="BY53" s="139"/>
      <c r="BZ53" s="462"/>
      <c r="CA53" s="462"/>
    </row>
    <row r="54" spans="1:79" s="125" customFormat="1" ht="75" x14ac:dyDescent="0.25">
      <c r="A54" s="538"/>
      <c r="B54" s="538"/>
      <c r="C54" s="538"/>
      <c r="D54" s="467"/>
      <c r="E54" s="466">
        <v>0</v>
      </c>
      <c r="F54" s="466" t="s">
        <v>100</v>
      </c>
      <c r="G54" s="520">
        <v>1</v>
      </c>
      <c r="H54" s="466" t="s">
        <v>230</v>
      </c>
      <c r="I54" s="735">
        <v>0.75</v>
      </c>
      <c r="J54" s="542"/>
      <c r="K54" s="543"/>
      <c r="L54" s="466" t="s">
        <v>230</v>
      </c>
      <c r="M54" s="466" t="s">
        <v>231</v>
      </c>
      <c r="N54" s="5" t="s">
        <v>232</v>
      </c>
      <c r="O54" s="13" t="s">
        <v>569</v>
      </c>
      <c r="P54" s="13"/>
      <c r="Q54" s="8" t="s">
        <v>867</v>
      </c>
      <c r="R54" s="58">
        <v>1</v>
      </c>
      <c r="S54" s="62">
        <v>0.75</v>
      </c>
      <c r="T54" s="62">
        <v>0.25</v>
      </c>
      <c r="U54" s="197">
        <v>0</v>
      </c>
      <c r="V54" s="198">
        <v>0.02</v>
      </c>
      <c r="W54" s="241">
        <f>+U54+V54</f>
        <v>0.02</v>
      </c>
      <c r="X54" s="263">
        <f>+W54/S54</f>
        <v>2.6666666666666668E-2</v>
      </c>
      <c r="Y54" s="263">
        <f>+W54+T54</f>
        <v>0.27</v>
      </c>
      <c r="Z54" s="263">
        <f>+Y54</f>
        <v>0.27</v>
      </c>
      <c r="AA54" s="198"/>
      <c r="AB54" s="198"/>
      <c r="AC54" s="559"/>
      <c r="AD54" s="559"/>
      <c r="AE54" s="526"/>
      <c r="AF54" s="526"/>
      <c r="AG54" s="520" t="s">
        <v>750</v>
      </c>
      <c r="AH54" s="472">
        <v>2021130010220</v>
      </c>
      <c r="AI54" s="466" t="s">
        <v>408</v>
      </c>
      <c r="AJ54" s="164" t="s">
        <v>1016</v>
      </c>
      <c r="AK54" s="164"/>
      <c r="AL54" s="164"/>
      <c r="AM54" s="164"/>
      <c r="AN54" s="194">
        <v>0</v>
      </c>
      <c r="AO54" s="194">
        <v>0.02</v>
      </c>
      <c r="AP54" s="182"/>
      <c r="AQ54" s="182"/>
      <c r="AR54" s="182"/>
      <c r="AS54" s="164"/>
      <c r="AT54" s="164"/>
      <c r="AU54" s="164"/>
      <c r="AV54" s="164"/>
      <c r="AW54" s="46"/>
      <c r="AX54" s="461" t="s">
        <v>516</v>
      </c>
      <c r="AY54" s="461" t="s">
        <v>478</v>
      </c>
      <c r="AZ54" s="479" t="s">
        <v>456</v>
      </c>
      <c r="BA54" s="396">
        <v>200000000</v>
      </c>
      <c r="BB54" s="396">
        <v>200000000</v>
      </c>
      <c r="BC54" s="485" t="s">
        <v>575</v>
      </c>
      <c r="BD54" s="482" t="s">
        <v>751</v>
      </c>
      <c r="BE54" s="482" t="s">
        <v>581</v>
      </c>
      <c r="BF54" s="396">
        <v>176900000</v>
      </c>
      <c r="BG54" s="396">
        <v>27500000</v>
      </c>
      <c r="BH54" s="399"/>
      <c r="BI54" s="399"/>
      <c r="BJ54" s="401"/>
      <c r="BK54" s="399"/>
      <c r="BL54" s="164"/>
      <c r="BM54" s="164"/>
      <c r="BN54" s="164"/>
      <c r="BO54" s="164"/>
      <c r="BP54" s="164"/>
      <c r="BQ54" s="214"/>
      <c r="BR54" s="214"/>
      <c r="BS54" s="139"/>
      <c r="BT54" s="139"/>
      <c r="BU54" s="181">
        <v>15</v>
      </c>
      <c r="BV54" s="140"/>
      <c r="BW54" s="210" t="s">
        <v>1372</v>
      </c>
      <c r="BX54" s="139"/>
      <c r="BY54" s="139"/>
      <c r="BZ54" s="462"/>
      <c r="CA54" s="462"/>
    </row>
    <row r="55" spans="1:79" ht="165" x14ac:dyDescent="0.25">
      <c r="A55" s="538"/>
      <c r="B55" s="538"/>
      <c r="C55" s="538"/>
      <c r="D55" s="467"/>
      <c r="E55" s="467"/>
      <c r="F55" s="467"/>
      <c r="G55" s="514"/>
      <c r="H55" s="467"/>
      <c r="I55" s="736"/>
      <c r="J55" s="542"/>
      <c r="K55" s="12" t="s">
        <v>980</v>
      </c>
      <c r="L55" s="467"/>
      <c r="M55" s="467"/>
      <c r="N55" s="5" t="s">
        <v>233</v>
      </c>
      <c r="O55" s="8"/>
      <c r="P55" s="13" t="s">
        <v>569</v>
      </c>
      <c r="Q55" s="8" t="s">
        <v>863</v>
      </c>
      <c r="R55" s="65">
        <v>1</v>
      </c>
      <c r="S55" s="65">
        <v>0.2</v>
      </c>
      <c r="T55" s="65">
        <v>0.8</v>
      </c>
      <c r="U55" s="197">
        <v>0</v>
      </c>
      <c r="V55" s="197">
        <v>0.05</v>
      </c>
      <c r="W55" s="255">
        <f>+U55+V55</f>
        <v>0.05</v>
      </c>
      <c r="X55" s="263">
        <f>+W55/S55</f>
        <v>0.25</v>
      </c>
      <c r="Y55" s="263">
        <f>+W55+T55</f>
        <v>0.85000000000000009</v>
      </c>
      <c r="Z55" s="263">
        <f>+Y55</f>
        <v>0.85000000000000009</v>
      </c>
      <c r="AA55" s="197"/>
      <c r="AB55" s="197"/>
      <c r="AC55" s="559"/>
      <c r="AD55" s="559"/>
      <c r="AE55" s="526"/>
      <c r="AF55" s="526"/>
      <c r="AG55" s="514"/>
      <c r="AH55" s="473"/>
      <c r="AI55" s="467"/>
      <c r="AJ55" s="164" t="s">
        <v>1017</v>
      </c>
      <c r="AK55" s="8"/>
      <c r="AL55" s="65"/>
      <c r="AM55" s="65"/>
      <c r="AN55" s="194">
        <v>0</v>
      </c>
      <c r="AO55" s="194">
        <v>0.05</v>
      </c>
      <c r="AP55" s="173"/>
      <c r="AQ55" s="173"/>
      <c r="AR55" s="173"/>
      <c r="AS55" s="88"/>
      <c r="AT55" s="88"/>
      <c r="AU55" s="46"/>
      <c r="AV55" s="89"/>
      <c r="AW55" s="46"/>
      <c r="AX55" s="462"/>
      <c r="AY55" s="462"/>
      <c r="AZ55" s="480"/>
      <c r="BA55" s="397"/>
      <c r="BB55" s="397"/>
      <c r="BC55" s="486"/>
      <c r="BD55" s="483"/>
      <c r="BE55" s="483"/>
      <c r="BF55" s="397"/>
      <c r="BG55" s="397"/>
      <c r="BH55" s="399"/>
      <c r="BI55" s="399"/>
      <c r="BJ55" s="401"/>
      <c r="BK55" s="399"/>
      <c r="BL55" s="73"/>
      <c r="BM55" s="130"/>
      <c r="BN55" s="130"/>
      <c r="BO55" s="73"/>
      <c r="BP55" s="73"/>
      <c r="BQ55" s="214" t="s">
        <v>1233</v>
      </c>
      <c r="BR55" s="214" t="s">
        <v>1351</v>
      </c>
      <c r="BS55" s="139"/>
      <c r="BT55" s="139"/>
      <c r="BU55" s="181">
        <v>16</v>
      </c>
      <c r="BV55" s="140"/>
      <c r="BW55" s="210" t="s">
        <v>1373</v>
      </c>
      <c r="BX55" s="139"/>
      <c r="BY55" s="139"/>
      <c r="BZ55" s="462"/>
      <c r="CA55" s="462"/>
    </row>
    <row r="56" spans="1:79" ht="120" x14ac:dyDescent="0.25">
      <c r="A56" s="538"/>
      <c r="B56" s="538"/>
      <c r="C56" s="538"/>
      <c r="D56" s="468"/>
      <c r="E56" s="468"/>
      <c r="F56" s="468"/>
      <c r="G56" s="521"/>
      <c r="H56" s="468"/>
      <c r="I56" s="737"/>
      <c r="J56" s="542"/>
      <c r="K56" s="5" t="s">
        <v>981</v>
      </c>
      <c r="L56" s="468"/>
      <c r="M56" s="468"/>
      <c r="N56" s="5" t="s">
        <v>234</v>
      </c>
      <c r="O56" s="13" t="s">
        <v>569</v>
      </c>
      <c r="P56" s="13"/>
      <c r="Q56" s="8" t="s">
        <v>867</v>
      </c>
      <c r="R56" s="58">
        <v>1</v>
      </c>
      <c r="S56" s="67">
        <v>0.9</v>
      </c>
      <c r="T56" s="67">
        <v>0.1</v>
      </c>
      <c r="U56" s="197">
        <v>0.2</v>
      </c>
      <c r="V56" s="198">
        <v>0.03</v>
      </c>
      <c r="W56" s="241">
        <f>+V56+U56</f>
        <v>0.23</v>
      </c>
      <c r="X56" s="263">
        <f>+W56/S56</f>
        <v>0.25555555555555554</v>
      </c>
      <c r="Y56" s="263">
        <f>+W56+T56</f>
        <v>0.33</v>
      </c>
      <c r="Z56" s="263">
        <f>+Y56</f>
        <v>0.33</v>
      </c>
      <c r="AA56" s="201"/>
      <c r="AB56" s="201"/>
      <c r="AC56" s="559"/>
      <c r="AD56" s="559"/>
      <c r="AE56" s="526"/>
      <c r="AF56" s="526"/>
      <c r="AG56" s="514"/>
      <c r="AH56" s="473"/>
      <c r="AI56" s="467"/>
      <c r="AJ56" s="164" t="s">
        <v>1018</v>
      </c>
      <c r="AK56" s="8"/>
      <c r="AL56" s="65"/>
      <c r="AM56" s="65"/>
      <c r="AN56" s="194">
        <v>0.2</v>
      </c>
      <c r="AO56" s="194">
        <v>0.03</v>
      </c>
      <c r="AP56" s="173"/>
      <c r="AQ56" s="173"/>
      <c r="AR56" s="173"/>
      <c r="AS56" s="88"/>
      <c r="AT56" s="88"/>
      <c r="AU56" s="46"/>
      <c r="AV56" s="89"/>
      <c r="AW56" s="46"/>
      <c r="AX56" s="462"/>
      <c r="AY56" s="462"/>
      <c r="AZ56" s="480"/>
      <c r="BA56" s="397"/>
      <c r="BB56" s="397"/>
      <c r="BC56" s="486"/>
      <c r="BD56" s="483"/>
      <c r="BE56" s="483"/>
      <c r="BF56" s="397"/>
      <c r="BG56" s="397"/>
      <c r="BH56" s="399"/>
      <c r="BI56" s="399"/>
      <c r="BJ56" s="401"/>
      <c r="BK56" s="399"/>
      <c r="BL56" s="73"/>
      <c r="BM56" s="130"/>
      <c r="BN56" s="130"/>
      <c r="BO56" s="73"/>
      <c r="BP56" s="73"/>
      <c r="BQ56" s="214"/>
      <c r="BR56" s="217" t="s">
        <v>1352</v>
      </c>
      <c r="BS56" s="139"/>
      <c r="BT56" s="139"/>
      <c r="BU56" s="181">
        <v>17</v>
      </c>
      <c r="BV56" s="210" t="s">
        <v>1239</v>
      </c>
      <c r="BW56" s="210" t="s">
        <v>1374</v>
      </c>
      <c r="BX56" s="139"/>
      <c r="BY56" s="139"/>
      <c r="BZ56" s="462"/>
      <c r="CA56" s="462"/>
    </row>
    <row r="57" spans="1:79" ht="75" x14ac:dyDescent="0.25">
      <c r="A57" s="538"/>
      <c r="B57" s="538"/>
      <c r="C57" s="538"/>
      <c r="D57" s="466" t="s">
        <v>101</v>
      </c>
      <c r="E57" s="466" t="s">
        <v>102</v>
      </c>
      <c r="F57" s="466" t="s">
        <v>103</v>
      </c>
      <c r="G57" s="513">
        <v>0.1</v>
      </c>
      <c r="H57" s="466" t="s">
        <v>444</v>
      </c>
      <c r="I57" s="513">
        <v>0.08</v>
      </c>
      <c r="J57" s="542"/>
      <c r="K57" s="466" t="s">
        <v>982</v>
      </c>
      <c r="L57" s="466" t="s">
        <v>235</v>
      </c>
      <c r="M57" s="466" t="s">
        <v>236</v>
      </c>
      <c r="N57" s="457" t="s">
        <v>237</v>
      </c>
      <c r="O57" s="469"/>
      <c r="P57" s="469" t="s">
        <v>569</v>
      </c>
      <c r="Q57" s="466" t="s">
        <v>861</v>
      </c>
      <c r="R57" s="598">
        <v>82059</v>
      </c>
      <c r="S57" s="598">
        <v>25118</v>
      </c>
      <c r="T57" s="598">
        <v>56941</v>
      </c>
      <c r="U57" s="502">
        <v>1967</v>
      </c>
      <c r="V57" s="502">
        <v>9728</v>
      </c>
      <c r="W57" s="502">
        <f>+V57+U57</f>
        <v>11695</v>
      </c>
      <c r="X57" s="531">
        <f>+W57/S57</f>
        <v>0.46560235687554741</v>
      </c>
      <c r="Y57" s="502">
        <f>+W57+T57</f>
        <v>68636</v>
      </c>
      <c r="Z57" s="531">
        <f>+Y57/R57</f>
        <v>0.836422574001633</v>
      </c>
      <c r="AA57" s="502"/>
      <c r="AB57" s="502"/>
      <c r="AC57" s="559"/>
      <c r="AD57" s="559"/>
      <c r="AE57" s="526"/>
      <c r="AF57" s="526"/>
      <c r="AG57" s="514"/>
      <c r="AH57" s="473"/>
      <c r="AI57" s="467"/>
      <c r="AJ57" s="5" t="s">
        <v>474</v>
      </c>
      <c r="AK57" s="8" t="s">
        <v>864</v>
      </c>
      <c r="AL57" s="65">
        <v>1</v>
      </c>
      <c r="AM57" s="111">
        <v>0.1</v>
      </c>
      <c r="AN57" s="194">
        <v>0</v>
      </c>
      <c r="AO57" s="194">
        <v>1</v>
      </c>
      <c r="AP57" s="174"/>
      <c r="AQ57" s="174"/>
      <c r="AR57" s="174">
        <f>+(AN57+AO57)/AL57</f>
        <v>1</v>
      </c>
      <c r="AS57" s="88">
        <v>44927</v>
      </c>
      <c r="AT57" s="88">
        <v>45291</v>
      </c>
      <c r="AU57" s="46">
        <f>+AT57-AS57</f>
        <v>364</v>
      </c>
      <c r="AV57" s="163"/>
      <c r="AW57" s="46"/>
      <c r="AX57" s="462"/>
      <c r="AY57" s="462"/>
      <c r="AZ57" s="480"/>
      <c r="BA57" s="397"/>
      <c r="BB57" s="397"/>
      <c r="BC57" s="486"/>
      <c r="BD57" s="483"/>
      <c r="BE57" s="483"/>
      <c r="BF57" s="397"/>
      <c r="BG57" s="397"/>
      <c r="BH57" s="399"/>
      <c r="BI57" s="399"/>
      <c r="BJ57" s="401"/>
      <c r="BK57" s="399"/>
      <c r="BL57" s="73" t="s">
        <v>820</v>
      </c>
      <c r="BM57" s="130" t="s">
        <v>828</v>
      </c>
      <c r="BN57" s="130" t="s">
        <v>822</v>
      </c>
      <c r="BO57" s="73" t="s">
        <v>456</v>
      </c>
      <c r="BP57" s="142">
        <f>AS57</f>
        <v>44927</v>
      </c>
      <c r="BQ57" s="214"/>
      <c r="BR57" s="214"/>
      <c r="BS57" s="139"/>
      <c r="BT57" s="139"/>
      <c r="BU57" s="181">
        <v>18</v>
      </c>
      <c r="BV57" s="210" t="s">
        <v>1240</v>
      </c>
      <c r="BW57" s="210" t="s">
        <v>1375</v>
      </c>
      <c r="BX57" s="139"/>
      <c r="BY57" s="139"/>
      <c r="BZ57" s="462"/>
      <c r="CA57" s="462"/>
    </row>
    <row r="58" spans="1:79" ht="43.5" customHeight="1" x14ac:dyDescent="0.25">
      <c r="A58" s="538"/>
      <c r="B58" s="538"/>
      <c r="C58" s="538"/>
      <c r="D58" s="467"/>
      <c r="E58" s="467"/>
      <c r="F58" s="467"/>
      <c r="G58" s="546"/>
      <c r="H58" s="467"/>
      <c r="I58" s="546"/>
      <c r="J58" s="542"/>
      <c r="K58" s="467"/>
      <c r="L58" s="467"/>
      <c r="M58" s="467"/>
      <c r="N58" s="458"/>
      <c r="O58" s="470"/>
      <c r="P58" s="470"/>
      <c r="Q58" s="467"/>
      <c r="R58" s="600"/>
      <c r="S58" s="600"/>
      <c r="T58" s="600"/>
      <c r="U58" s="512"/>
      <c r="V58" s="512"/>
      <c r="W58" s="512"/>
      <c r="X58" s="532"/>
      <c r="Y58" s="512"/>
      <c r="Z58" s="532"/>
      <c r="AA58" s="512"/>
      <c r="AB58" s="512"/>
      <c r="AC58" s="559"/>
      <c r="AD58" s="559"/>
      <c r="AE58" s="526"/>
      <c r="AF58" s="526"/>
      <c r="AG58" s="514"/>
      <c r="AH58" s="473"/>
      <c r="AI58" s="467"/>
      <c r="AJ58" s="5" t="s">
        <v>475</v>
      </c>
      <c r="AK58" s="8" t="s">
        <v>867</v>
      </c>
      <c r="AL58" s="65">
        <v>1</v>
      </c>
      <c r="AM58" s="111">
        <v>0.15</v>
      </c>
      <c r="AN58" s="194">
        <v>0</v>
      </c>
      <c r="AO58" s="194">
        <v>0</v>
      </c>
      <c r="AP58" s="174"/>
      <c r="AQ58" s="174"/>
      <c r="AR58" s="174">
        <f>+(AN58+AO58)/AL58</f>
        <v>0</v>
      </c>
      <c r="AS58" s="88">
        <v>45017</v>
      </c>
      <c r="AT58" s="88">
        <v>45291</v>
      </c>
      <c r="AU58" s="46">
        <f>+AT58-AS58</f>
        <v>274</v>
      </c>
      <c r="AV58" s="89">
        <v>20</v>
      </c>
      <c r="AW58" s="122"/>
      <c r="AX58" s="462"/>
      <c r="AY58" s="462"/>
      <c r="AZ58" s="480"/>
      <c r="BA58" s="397"/>
      <c r="BB58" s="397"/>
      <c r="BC58" s="486"/>
      <c r="BD58" s="483"/>
      <c r="BE58" s="483"/>
      <c r="BF58" s="397"/>
      <c r="BG58" s="397"/>
      <c r="BH58" s="399"/>
      <c r="BI58" s="399"/>
      <c r="BJ58" s="401"/>
      <c r="BK58" s="399"/>
      <c r="BL58" s="73" t="s">
        <v>820</v>
      </c>
      <c r="BM58" s="130" t="s">
        <v>824</v>
      </c>
      <c r="BN58" s="130" t="s">
        <v>822</v>
      </c>
      <c r="BO58" s="73" t="s">
        <v>456</v>
      </c>
      <c r="BP58" s="142">
        <f>AS58</f>
        <v>45017</v>
      </c>
      <c r="BQ58" s="214"/>
      <c r="BR58" s="214"/>
      <c r="BS58" s="139"/>
      <c r="BT58" s="139"/>
      <c r="BU58" s="181">
        <v>19</v>
      </c>
      <c r="BV58" s="140"/>
      <c r="BW58" s="210"/>
      <c r="BX58" s="139"/>
      <c r="BY58" s="139"/>
      <c r="BZ58" s="462"/>
      <c r="CA58" s="462"/>
    </row>
    <row r="59" spans="1:79" ht="75" x14ac:dyDescent="0.25">
      <c r="A59" s="538"/>
      <c r="B59" s="538"/>
      <c r="C59" s="538"/>
      <c r="D59" s="467"/>
      <c r="E59" s="467"/>
      <c r="F59" s="467"/>
      <c r="G59" s="546"/>
      <c r="H59" s="467"/>
      <c r="I59" s="546"/>
      <c r="J59" s="542"/>
      <c r="K59" s="467"/>
      <c r="L59" s="467"/>
      <c r="M59" s="467"/>
      <c r="N59" s="458"/>
      <c r="O59" s="470"/>
      <c r="P59" s="470"/>
      <c r="Q59" s="467"/>
      <c r="R59" s="600"/>
      <c r="S59" s="600"/>
      <c r="T59" s="600"/>
      <c r="U59" s="512"/>
      <c r="V59" s="512"/>
      <c r="W59" s="512"/>
      <c r="X59" s="532"/>
      <c r="Y59" s="512"/>
      <c r="Z59" s="532"/>
      <c r="AA59" s="512"/>
      <c r="AB59" s="512"/>
      <c r="AC59" s="559"/>
      <c r="AD59" s="559"/>
      <c r="AE59" s="526"/>
      <c r="AF59" s="526"/>
      <c r="AG59" s="514"/>
      <c r="AH59" s="473"/>
      <c r="AI59" s="467"/>
      <c r="AJ59" s="5" t="s">
        <v>728</v>
      </c>
      <c r="AK59" s="8" t="s">
        <v>861</v>
      </c>
      <c r="AL59" s="65">
        <v>1</v>
      </c>
      <c r="AM59" s="111">
        <v>0.25</v>
      </c>
      <c r="AN59" s="194">
        <v>0</v>
      </c>
      <c r="AO59" s="194">
        <v>0</v>
      </c>
      <c r="AP59" s="174"/>
      <c r="AQ59" s="174"/>
      <c r="AR59" s="174">
        <f>+(AN59+AO59)/AL59</f>
        <v>0</v>
      </c>
      <c r="AS59" s="88">
        <v>45200</v>
      </c>
      <c r="AT59" s="88">
        <v>45260</v>
      </c>
      <c r="AU59" s="46">
        <f>+AT59-AS59</f>
        <v>60</v>
      </c>
      <c r="AV59" s="89">
        <v>700</v>
      </c>
      <c r="AW59" s="122"/>
      <c r="AX59" s="462"/>
      <c r="AY59" s="462"/>
      <c r="AZ59" s="480"/>
      <c r="BA59" s="397"/>
      <c r="BB59" s="397"/>
      <c r="BC59" s="486"/>
      <c r="BD59" s="483"/>
      <c r="BE59" s="483"/>
      <c r="BF59" s="397"/>
      <c r="BG59" s="397"/>
      <c r="BH59" s="399"/>
      <c r="BI59" s="399"/>
      <c r="BJ59" s="401"/>
      <c r="BK59" s="399"/>
      <c r="BL59" s="73" t="s">
        <v>820</v>
      </c>
      <c r="BM59" s="130" t="s">
        <v>824</v>
      </c>
      <c r="BN59" s="130" t="s">
        <v>822</v>
      </c>
      <c r="BO59" s="73" t="s">
        <v>456</v>
      </c>
      <c r="BP59" s="142">
        <f>AS59</f>
        <v>45200</v>
      </c>
      <c r="BQ59" s="214"/>
      <c r="BR59" s="230" t="s">
        <v>1353</v>
      </c>
      <c r="BS59" s="139"/>
      <c r="BT59" s="139"/>
      <c r="BU59" s="181">
        <v>20</v>
      </c>
      <c r="BV59" s="140"/>
      <c r="BW59" s="210" t="s">
        <v>1376</v>
      </c>
      <c r="BX59" s="139"/>
      <c r="BY59" s="139"/>
      <c r="BZ59" s="462"/>
      <c r="CA59" s="462"/>
    </row>
    <row r="60" spans="1:79" ht="135" x14ac:dyDescent="0.25">
      <c r="A60" s="578"/>
      <c r="B60" s="578"/>
      <c r="C60" s="578"/>
      <c r="D60" s="468"/>
      <c r="E60" s="468"/>
      <c r="F60" s="468"/>
      <c r="G60" s="547"/>
      <c r="H60" s="468"/>
      <c r="I60" s="547"/>
      <c r="J60" s="582"/>
      <c r="K60" s="468"/>
      <c r="L60" s="468"/>
      <c r="M60" s="468"/>
      <c r="N60" s="459"/>
      <c r="O60" s="471"/>
      <c r="P60" s="471"/>
      <c r="Q60" s="468"/>
      <c r="R60" s="599"/>
      <c r="S60" s="599"/>
      <c r="T60" s="599"/>
      <c r="U60" s="503"/>
      <c r="V60" s="503"/>
      <c r="W60" s="503"/>
      <c r="X60" s="533"/>
      <c r="Y60" s="503"/>
      <c r="Z60" s="533"/>
      <c r="AA60" s="503"/>
      <c r="AB60" s="503"/>
      <c r="AC60" s="560"/>
      <c r="AD60" s="560"/>
      <c r="AE60" s="534"/>
      <c r="AF60" s="534"/>
      <c r="AG60" s="521"/>
      <c r="AH60" s="474"/>
      <c r="AI60" s="468"/>
      <c r="AJ60" s="5" t="s">
        <v>473</v>
      </c>
      <c r="AK60" s="8" t="s">
        <v>867</v>
      </c>
      <c r="AL60" s="65">
        <f>250</f>
        <v>250</v>
      </c>
      <c r="AM60" s="111">
        <v>0.5</v>
      </c>
      <c r="AN60" s="194">
        <v>18</v>
      </c>
      <c r="AO60" s="194">
        <v>156</v>
      </c>
      <c r="AP60" s="174"/>
      <c r="AQ60" s="174"/>
      <c r="AR60" s="174">
        <f>+(AN60+AO60)/AL60</f>
        <v>0.69599999999999995</v>
      </c>
      <c r="AS60" s="88">
        <v>44927</v>
      </c>
      <c r="AT60" s="88">
        <v>45291</v>
      </c>
      <c r="AU60" s="46">
        <f>+AT60-AS60</f>
        <v>364</v>
      </c>
      <c r="AV60" s="89">
        <v>25118</v>
      </c>
      <c r="AW60" s="122"/>
      <c r="AX60" s="463"/>
      <c r="AY60" s="463"/>
      <c r="AZ60" s="481"/>
      <c r="BA60" s="398"/>
      <c r="BB60" s="398"/>
      <c r="BC60" s="487"/>
      <c r="BD60" s="488"/>
      <c r="BE60" s="488"/>
      <c r="BF60" s="398"/>
      <c r="BG60" s="398"/>
      <c r="BH60" s="399"/>
      <c r="BI60" s="399"/>
      <c r="BJ60" s="401"/>
      <c r="BK60" s="399"/>
      <c r="BL60" s="73" t="s">
        <v>820</v>
      </c>
      <c r="BM60" s="130" t="s">
        <v>824</v>
      </c>
      <c r="BN60" s="130" t="s">
        <v>825</v>
      </c>
      <c r="BO60" s="8" t="s">
        <v>456</v>
      </c>
      <c r="BP60" s="142">
        <f>AS60</f>
        <v>44927</v>
      </c>
      <c r="BQ60" s="214" t="s">
        <v>1232</v>
      </c>
      <c r="BR60" s="223" t="s">
        <v>1354</v>
      </c>
      <c r="BS60" s="139"/>
      <c r="BT60" s="139"/>
      <c r="BU60" s="181">
        <v>21</v>
      </c>
      <c r="BV60" s="210" t="s">
        <v>1241</v>
      </c>
      <c r="BW60" s="210" t="s">
        <v>1377</v>
      </c>
      <c r="BX60" s="139"/>
      <c r="BY60" s="139"/>
      <c r="BZ60" s="463"/>
      <c r="CA60" s="463"/>
    </row>
    <row r="61" spans="1:79" ht="80.25" customHeight="1" x14ac:dyDescent="0.25">
      <c r="A61" s="6"/>
      <c r="B61" s="43"/>
      <c r="C61" s="43"/>
      <c r="D61" s="44"/>
      <c r="E61" s="45"/>
      <c r="F61" s="44"/>
      <c r="G61" s="69"/>
      <c r="H61" s="44"/>
      <c r="I61" s="69"/>
      <c r="J61" s="552" t="s">
        <v>147</v>
      </c>
      <c r="K61" s="553"/>
      <c r="L61" s="553"/>
      <c r="M61" s="553"/>
      <c r="N61" s="553"/>
      <c r="O61" s="553"/>
      <c r="P61" s="553"/>
      <c r="Q61" s="553"/>
      <c r="R61" s="553"/>
      <c r="S61" s="553"/>
      <c r="T61" s="553"/>
      <c r="U61" s="553"/>
      <c r="V61" s="553"/>
      <c r="W61" s="554"/>
      <c r="X61" s="270">
        <f>AVERAGE(X38:X60)</f>
        <v>0.41407976397923496</v>
      </c>
      <c r="Y61" s="268"/>
      <c r="Z61" s="269">
        <f>AVERAGE(Z38:Z60)</f>
        <v>0.73162675678064659</v>
      </c>
      <c r="AA61" s="203"/>
      <c r="AB61" s="203"/>
      <c r="AC61" s="57"/>
      <c r="AD61" s="57"/>
      <c r="AE61" s="44"/>
      <c r="AF61" s="44"/>
      <c r="AG61" s="428" t="s">
        <v>750</v>
      </c>
      <c r="AH61" s="429"/>
      <c r="AI61" s="429"/>
      <c r="AJ61" s="429"/>
      <c r="AK61" s="429"/>
      <c r="AL61" s="429"/>
      <c r="AM61" s="429"/>
      <c r="AN61" s="429"/>
      <c r="AO61" s="429"/>
      <c r="AP61" s="429"/>
      <c r="AQ61" s="430"/>
      <c r="AR61" s="359">
        <f>AVERAGE(AR57:AR60)</f>
        <v>0.42399999999999999</v>
      </c>
      <c r="AS61" s="104"/>
      <c r="AT61" s="104"/>
      <c r="AU61" s="57"/>
      <c r="AV61" s="69"/>
      <c r="AW61" s="57"/>
      <c r="AX61" s="44"/>
      <c r="AY61" s="44"/>
      <c r="AZ61" s="57"/>
      <c r="BA61" s="57"/>
      <c r="BB61" s="57"/>
      <c r="BC61" s="44"/>
      <c r="BD61" s="44"/>
      <c r="BE61" s="44"/>
      <c r="BF61" s="57"/>
      <c r="BG61" s="57"/>
      <c r="BH61" s="400"/>
      <c r="BI61" s="400"/>
      <c r="BJ61" s="402"/>
      <c r="BK61" s="400"/>
      <c r="BL61" s="4"/>
      <c r="BM61" s="4"/>
      <c r="BN61" s="4"/>
      <c r="BO61" s="4"/>
      <c r="BP61" s="4"/>
      <c r="BQ61" s="206"/>
      <c r="BR61" s="206"/>
      <c r="BS61" s="4"/>
      <c r="BT61" s="4"/>
      <c r="BU61" s="4"/>
      <c r="BV61" s="21"/>
      <c r="BW61" s="21"/>
      <c r="BX61" s="4"/>
      <c r="BY61" s="4"/>
      <c r="BZ61" s="4"/>
      <c r="CA61" s="21"/>
    </row>
    <row r="62" spans="1:79" ht="80.25" customHeight="1" x14ac:dyDescent="0.25">
      <c r="A62" s="271"/>
      <c r="B62" s="272"/>
      <c r="C62" s="661" t="s">
        <v>75</v>
      </c>
      <c r="D62" s="662"/>
      <c r="E62" s="662"/>
      <c r="F62" s="662"/>
      <c r="G62" s="662"/>
      <c r="H62" s="662"/>
      <c r="I62" s="662"/>
      <c r="J62" s="662"/>
      <c r="K62" s="662"/>
      <c r="L62" s="662"/>
      <c r="M62" s="662"/>
      <c r="N62" s="662"/>
      <c r="O62" s="662"/>
      <c r="P62" s="662"/>
      <c r="Q62" s="662"/>
      <c r="R62" s="662"/>
      <c r="S62" s="662"/>
      <c r="T62" s="662"/>
      <c r="U62" s="662"/>
      <c r="V62" s="662"/>
      <c r="W62" s="663"/>
      <c r="X62" s="323">
        <f>+X61</f>
        <v>0.41407976397923496</v>
      </c>
      <c r="Y62" s="324"/>
      <c r="Z62" s="323">
        <f>+Z61</f>
        <v>0.73162675678064659</v>
      </c>
      <c r="AA62" s="276"/>
      <c r="AB62" s="276"/>
      <c r="AC62" s="274"/>
      <c r="AD62" s="274"/>
      <c r="AE62" s="273"/>
      <c r="AF62" s="273"/>
      <c r="AG62" s="69"/>
      <c r="AH62" s="44"/>
      <c r="AI62" s="273"/>
      <c r="AJ62" s="48"/>
      <c r="AK62" s="44"/>
      <c r="AL62" s="69"/>
      <c r="AM62" s="69"/>
      <c r="AN62" s="69"/>
      <c r="AO62" s="69"/>
      <c r="AP62" s="69"/>
      <c r="AQ62" s="69"/>
      <c r="AR62" s="69"/>
      <c r="AS62" s="104"/>
      <c r="AT62" s="104"/>
      <c r="AU62" s="57"/>
      <c r="AV62" s="69"/>
      <c r="AW62" s="57"/>
      <c r="AX62" s="273"/>
      <c r="AY62" s="273"/>
      <c r="AZ62" s="274"/>
      <c r="BA62" s="274"/>
      <c r="BB62" s="274"/>
      <c r="BC62" s="273"/>
      <c r="BD62" s="44"/>
      <c r="BE62" s="44"/>
      <c r="BF62" s="274"/>
      <c r="BG62" s="274"/>
      <c r="BH62" s="274"/>
      <c r="BI62" s="274"/>
      <c r="BJ62" s="274"/>
      <c r="BK62" s="274"/>
      <c r="BL62" s="4"/>
      <c r="BM62" s="4"/>
      <c r="BN62" s="4"/>
      <c r="BO62" s="4"/>
      <c r="BP62" s="4"/>
      <c r="BQ62" s="206"/>
      <c r="BR62" s="206"/>
      <c r="BS62" s="4"/>
      <c r="BT62" s="4"/>
      <c r="BU62" s="4"/>
      <c r="BV62" s="21"/>
      <c r="BW62" s="21"/>
      <c r="BX62" s="4"/>
      <c r="BY62" s="4"/>
      <c r="BZ62" s="4"/>
      <c r="CA62" s="21"/>
    </row>
    <row r="63" spans="1:79" ht="80.25" customHeight="1" x14ac:dyDescent="0.25">
      <c r="A63" s="271"/>
      <c r="B63" s="585" t="s">
        <v>746</v>
      </c>
      <c r="C63" s="586"/>
      <c r="D63" s="586"/>
      <c r="E63" s="586"/>
      <c r="F63" s="586"/>
      <c r="G63" s="586"/>
      <c r="H63" s="586"/>
      <c r="I63" s="586"/>
      <c r="J63" s="586"/>
      <c r="K63" s="586"/>
      <c r="L63" s="586"/>
      <c r="M63" s="586"/>
      <c r="N63" s="586"/>
      <c r="O63" s="586"/>
      <c r="P63" s="586"/>
      <c r="Q63" s="586"/>
      <c r="R63" s="586"/>
      <c r="S63" s="586"/>
      <c r="T63" s="586"/>
      <c r="U63" s="586"/>
      <c r="V63" s="586"/>
      <c r="W63" s="587"/>
      <c r="X63" s="325">
        <f>+X62</f>
        <v>0.41407976397923496</v>
      </c>
      <c r="Y63" s="326"/>
      <c r="Z63" s="325">
        <f>+Z62</f>
        <v>0.73162675678064659</v>
      </c>
      <c r="AA63" s="276"/>
      <c r="AB63" s="276"/>
      <c r="AC63" s="274"/>
      <c r="AD63" s="274"/>
      <c r="AE63" s="273"/>
      <c r="AF63" s="273"/>
      <c r="AG63" s="69"/>
      <c r="AH63" s="44"/>
      <c r="AI63" s="273"/>
      <c r="AJ63" s="48"/>
      <c r="AK63" s="44"/>
      <c r="AL63" s="69"/>
      <c r="AM63" s="69"/>
      <c r="AN63" s="69"/>
      <c r="AO63" s="69"/>
      <c r="AP63" s="69"/>
      <c r="AQ63" s="69"/>
      <c r="AR63" s="69"/>
      <c r="AS63" s="104"/>
      <c r="AT63" s="104"/>
      <c r="AU63" s="57"/>
      <c r="AV63" s="69"/>
      <c r="AW63" s="57"/>
      <c r="AX63" s="273"/>
      <c r="AY63" s="273"/>
      <c r="AZ63" s="274"/>
      <c r="BA63" s="274"/>
      <c r="BB63" s="274"/>
      <c r="BC63" s="273"/>
      <c r="BD63" s="44"/>
      <c r="BE63" s="44"/>
      <c r="BF63" s="274"/>
      <c r="BG63" s="274"/>
      <c r="BH63" s="274"/>
      <c r="BI63" s="274"/>
      <c r="BJ63" s="274"/>
      <c r="BK63" s="274"/>
      <c r="BL63" s="4"/>
      <c r="BM63" s="4"/>
      <c r="BN63" s="4"/>
      <c r="BO63" s="4"/>
      <c r="BP63" s="4"/>
      <c r="BQ63" s="206"/>
      <c r="BR63" s="206"/>
      <c r="BS63" s="4"/>
      <c r="BT63" s="4"/>
      <c r="BU63" s="4"/>
      <c r="BV63" s="21"/>
      <c r="BW63" s="21"/>
      <c r="BX63" s="4"/>
      <c r="BY63" s="4"/>
      <c r="BZ63" s="4"/>
      <c r="CA63" s="21"/>
    </row>
    <row r="64" spans="1:79" ht="75" x14ac:dyDescent="0.25">
      <c r="A64" s="537" t="s">
        <v>713</v>
      </c>
      <c r="B64" s="537" t="s">
        <v>752</v>
      </c>
      <c r="C64" s="537" t="s">
        <v>76</v>
      </c>
      <c r="D64" s="466" t="s">
        <v>104</v>
      </c>
      <c r="E64" s="466" t="s">
        <v>102</v>
      </c>
      <c r="F64" s="466" t="s">
        <v>105</v>
      </c>
      <c r="G64" s="513">
        <v>1</v>
      </c>
      <c r="H64" s="466" t="s">
        <v>444</v>
      </c>
      <c r="I64" s="513">
        <v>0.3</v>
      </c>
      <c r="J64" s="541" t="s">
        <v>148</v>
      </c>
      <c r="K64" s="466" t="s">
        <v>238</v>
      </c>
      <c r="L64" s="466" t="s">
        <v>198</v>
      </c>
      <c r="M64" s="466" t="s">
        <v>239</v>
      </c>
      <c r="N64" s="457" t="s">
        <v>240</v>
      </c>
      <c r="O64" s="469"/>
      <c r="P64" s="469" t="s">
        <v>569</v>
      </c>
      <c r="Q64" s="466" t="s">
        <v>859</v>
      </c>
      <c r="R64" s="598">
        <v>1000</v>
      </c>
      <c r="S64" s="598">
        <v>136</v>
      </c>
      <c r="T64" s="598">
        <v>864</v>
      </c>
      <c r="U64" s="502">
        <v>0</v>
      </c>
      <c r="V64" s="502">
        <v>155</v>
      </c>
      <c r="W64" s="502">
        <f>+U64+V64</f>
        <v>155</v>
      </c>
      <c r="X64" s="504">
        <v>1</v>
      </c>
      <c r="Y64" s="502">
        <f>+W64+T64</f>
        <v>1019</v>
      </c>
      <c r="Z64" s="504">
        <v>1</v>
      </c>
      <c r="AA64" s="502"/>
      <c r="AB64" s="502"/>
      <c r="AC64" s="558" t="s">
        <v>810</v>
      </c>
      <c r="AD64" s="558" t="s">
        <v>811</v>
      </c>
      <c r="AE64" s="525" t="s">
        <v>816</v>
      </c>
      <c r="AF64" s="525" t="s">
        <v>817</v>
      </c>
      <c r="AG64" s="464" t="s">
        <v>753</v>
      </c>
      <c r="AH64" s="475">
        <v>2021130010213</v>
      </c>
      <c r="AI64" s="466" t="s">
        <v>409</v>
      </c>
      <c r="AJ64" s="5" t="s">
        <v>986</v>
      </c>
      <c r="AK64" s="8" t="s">
        <v>859</v>
      </c>
      <c r="AL64" s="65">
        <v>66</v>
      </c>
      <c r="AM64" s="70">
        <v>0.35</v>
      </c>
      <c r="AN64" s="193">
        <v>0</v>
      </c>
      <c r="AO64" s="193">
        <v>0</v>
      </c>
      <c r="AP64" s="169"/>
      <c r="AQ64" s="169"/>
      <c r="AR64" s="169">
        <f>+(AN64+AO64)/AL64</f>
        <v>0</v>
      </c>
      <c r="AS64" s="88">
        <v>44986</v>
      </c>
      <c r="AT64" s="88">
        <v>45291</v>
      </c>
      <c r="AU64" s="46">
        <f>AT64-AS64</f>
        <v>305</v>
      </c>
      <c r="AV64" s="65">
        <v>66</v>
      </c>
      <c r="AW64" s="115"/>
      <c r="AX64" s="461" t="s">
        <v>517</v>
      </c>
      <c r="AY64" s="461" t="s">
        <v>476</v>
      </c>
      <c r="AZ64" s="479" t="s">
        <v>456</v>
      </c>
      <c r="BA64" s="396">
        <v>65000000</v>
      </c>
      <c r="BB64" s="396">
        <v>57200000</v>
      </c>
      <c r="BC64" s="461" t="s">
        <v>575</v>
      </c>
      <c r="BD64" s="484" t="s">
        <v>753</v>
      </c>
      <c r="BE64" s="484" t="s">
        <v>582</v>
      </c>
      <c r="BF64" s="396">
        <v>43400000</v>
      </c>
      <c r="BG64" s="396">
        <v>0</v>
      </c>
      <c r="BH64" s="399">
        <v>57200000</v>
      </c>
      <c r="BI64" s="399">
        <v>0</v>
      </c>
      <c r="BJ64" s="401">
        <v>0</v>
      </c>
      <c r="BK64" s="399">
        <v>0</v>
      </c>
      <c r="BL64" s="73" t="s">
        <v>820</v>
      </c>
      <c r="BM64" s="130" t="s">
        <v>828</v>
      </c>
      <c r="BN64" s="130" t="s">
        <v>822</v>
      </c>
      <c r="BO64" s="73" t="s">
        <v>456</v>
      </c>
      <c r="BP64" s="142">
        <f>AS64</f>
        <v>44986</v>
      </c>
      <c r="BQ64" s="214"/>
      <c r="BR64" s="214"/>
      <c r="BS64" s="139"/>
      <c r="BT64" s="139"/>
      <c r="BU64" s="179">
        <v>6</v>
      </c>
      <c r="BV64" s="140"/>
      <c r="BW64" s="210" t="s">
        <v>1378</v>
      </c>
      <c r="BX64" s="139"/>
      <c r="BY64" s="139"/>
      <c r="BZ64" s="73" t="s">
        <v>851</v>
      </c>
      <c r="CA64" s="144" t="s">
        <v>970</v>
      </c>
    </row>
    <row r="65" spans="1:79" ht="165" x14ac:dyDescent="0.25">
      <c r="A65" s="538"/>
      <c r="B65" s="538"/>
      <c r="C65" s="538"/>
      <c r="D65" s="467"/>
      <c r="E65" s="467"/>
      <c r="F65" s="467"/>
      <c r="G65" s="546"/>
      <c r="H65" s="467"/>
      <c r="I65" s="546"/>
      <c r="J65" s="542"/>
      <c r="K65" s="468"/>
      <c r="L65" s="468"/>
      <c r="M65" s="468"/>
      <c r="N65" s="459"/>
      <c r="O65" s="471"/>
      <c r="P65" s="471"/>
      <c r="Q65" s="468"/>
      <c r="R65" s="599"/>
      <c r="S65" s="599"/>
      <c r="T65" s="599"/>
      <c r="U65" s="503"/>
      <c r="V65" s="503"/>
      <c r="W65" s="503"/>
      <c r="X65" s="505"/>
      <c r="Y65" s="503"/>
      <c r="Z65" s="505"/>
      <c r="AA65" s="503"/>
      <c r="AB65" s="503"/>
      <c r="AC65" s="559"/>
      <c r="AD65" s="559"/>
      <c r="AE65" s="526"/>
      <c r="AF65" s="526"/>
      <c r="AG65" s="464"/>
      <c r="AH65" s="475"/>
      <c r="AI65" s="467"/>
      <c r="AJ65" s="5" t="s">
        <v>985</v>
      </c>
      <c r="AK65" s="8" t="s">
        <v>859</v>
      </c>
      <c r="AL65" s="65">
        <v>70</v>
      </c>
      <c r="AM65" s="70">
        <v>0.35</v>
      </c>
      <c r="AN65" s="193">
        <v>0</v>
      </c>
      <c r="AO65" s="193">
        <v>8</v>
      </c>
      <c r="AP65" s="169"/>
      <c r="AQ65" s="169"/>
      <c r="AR65" s="169">
        <f>+(AN65+AO65)/AL65</f>
        <v>0.11428571428571428</v>
      </c>
      <c r="AS65" s="88">
        <v>44986</v>
      </c>
      <c r="AT65" s="88">
        <v>45291</v>
      </c>
      <c r="AU65" s="46">
        <f>AT65-AS65</f>
        <v>305</v>
      </c>
      <c r="AV65" s="65">
        <v>70</v>
      </c>
      <c r="AW65" s="115"/>
      <c r="AX65" s="462"/>
      <c r="AY65" s="462"/>
      <c r="AZ65" s="480"/>
      <c r="BA65" s="397"/>
      <c r="BB65" s="397"/>
      <c r="BC65" s="462"/>
      <c r="BD65" s="484"/>
      <c r="BE65" s="484"/>
      <c r="BF65" s="397"/>
      <c r="BG65" s="397"/>
      <c r="BH65" s="399"/>
      <c r="BI65" s="399"/>
      <c r="BJ65" s="401"/>
      <c r="BK65" s="399"/>
      <c r="BL65" s="73" t="s">
        <v>820</v>
      </c>
      <c r="BM65" s="130" t="s">
        <v>828</v>
      </c>
      <c r="BN65" s="130" t="s">
        <v>822</v>
      </c>
      <c r="BO65" s="73" t="s">
        <v>456</v>
      </c>
      <c r="BP65" s="142">
        <f>AS65</f>
        <v>44986</v>
      </c>
      <c r="BQ65" s="214" t="s">
        <v>1045</v>
      </c>
      <c r="BR65" s="214" t="s">
        <v>1268</v>
      </c>
      <c r="BS65" s="139"/>
      <c r="BT65" s="139"/>
      <c r="BU65" s="179">
        <v>7</v>
      </c>
      <c r="BV65" s="210" t="s">
        <v>1144</v>
      </c>
      <c r="BW65" s="210" t="s">
        <v>1379</v>
      </c>
      <c r="BX65" s="139"/>
      <c r="BY65" s="139"/>
      <c r="BZ65" s="73" t="s">
        <v>851</v>
      </c>
      <c r="CA65" s="144" t="s">
        <v>970</v>
      </c>
    </row>
    <row r="66" spans="1:79" ht="102" x14ac:dyDescent="0.25">
      <c r="A66" s="538"/>
      <c r="B66" s="538"/>
      <c r="C66" s="538"/>
      <c r="D66" s="467"/>
      <c r="E66" s="467"/>
      <c r="F66" s="467"/>
      <c r="G66" s="514"/>
      <c r="H66" s="467"/>
      <c r="I66" s="514"/>
      <c r="J66" s="542"/>
      <c r="K66" s="457" t="s">
        <v>241</v>
      </c>
      <c r="L66" s="466" t="s">
        <v>242</v>
      </c>
      <c r="M66" s="466">
        <v>0</v>
      </c>
      <c r="N66" s="457" t="s">
        <v>243</v>
      </c>
      <c r="O66" s="469"/>
      <c r="P66" s="469" t="s">
        <v>569</v>
      </c>
      <c r="Q66" s="466" t="s">
        <v>868</v>
      </c>
      <c r="R66" s="598">
        <v>10</v>
      </c>
      <c r="S66" s="601" t="s">
        <v>570</v>
      </c>
      <c r="T66" s="598">
        <v>15</v>
      </c>
      <c r="U66" s="454" t="s">
        <v>1027</v>
      </c>
      <c r="V66" s="454" t="s">
        <v>1027</v>
      </c>
      <c r="W66" s="454"/>
      <c r="X66" s="454"/>
      <c r="Y66" s="502">
        <f>+T66</f>
        <v>15</v>
      </c>
      <c r="Z66" s="454">
        <v>1</v>
      </c>
      <c r="AA66" s="454" t="s">
        <v>1027</v>
      </c>
      <c r="AB66" s="454" t="s">
        <v>1027</v>
      </c>
      <c r="AC66" s="559"/>
      <c r="AD66" s="559"/>
      <c r="AE66" s="656"/>
      <c r="AF66" s="656"/>
      <c r="AG66" s="464"/>
      <c r="AH66" s="475"/>
      <c r="AI66" s="467"/>
      <c r="AJ66" s="5" t="s">
        <v>732</v>
      </c>
      <c r="AK66" s="8" t="s">
        <v>893</v>
      </c>
      <c r="AL66" s="65">
        <v>1</v>
      </c>
      <c r="AM66" s="70">
        <v>0.25</v>
      </c>
      <c r="AN66" s="193">
        <v>0</v>
      </c>
      <c r="AO66" s="193">
        <v>1</v>
      </c>
      <c r="AP66" s="169"/>
      <c r="AQ66" s="169"/>
      <c r="AR66" s="169">
        <f>+(AN66+AO66)/AL66</f>
        <v>1</v>
      </c>
      <c r="AS66" s="88">
        <v>45017</v>
      </c>
      <c r="AT66" s="88">
        <v>45291</v>
      </c>
      <c r="AU66" s="46">
        <f>AT66-AS66</f>
        <v>274</v>
      </c>
      <c r="AV66" s="89">
        <v>30</v>
      </c>
      <c r="AW66" s="115"/>
      <c r="AX66" s="462"/>
      <c r="AY66" s="462"/>
      <c r="AZ66" s="480"/>
      <c r="BA66" s="397"/>
      <c r="BB66" s="397"/>
      <c r="BC66" s="462"/>
      <c r="BD66" s="484"/>
      <c r="BE66" s="484"/>
      <c r="BF66" s="397"/>
      <c r="BG66" s="397"/>
      <c r="BH66" s="399"/>
      <c r="BI66" s="399"/>
      <c r="BJ66" s="401"/>
      <c r="BK66" s="399"/>
      <c r="BL66" s="73" t="s">
        <v>820</v>
      </c>
      <c r="BM66" s="130" t="s">
        <v>828</v>
      </c>
      <c r="BN66" s="130" t="s">
        <v>822</v>
      </c>
      <c r="BO66" s="73" t="s">
        <v>456</v>
      </c>
      <c r="BP66" s="142">
        <f>AS66</f>
        <v>45017</v>
      </c>
      <c r="BQ66" s="214"/>
      <c r="BR66" s="214"/>
      <c r="BS66" s="139"/>
      <c r="BT66" s="139"/>
      <c r="BU66" s="179">
        <v>8</v>
      </c>
      <c r="BV66" s="140"/>
      <c r="BW66" s="210" t="s">
        <v>1380</v>
      </c>
      <c r="BX66" s="139"/>
      <c r="BY66" s="139"/>
      <c r="BZ66" s="73" t="s">
        <v>845</v>
      </c>
      <c r="CA66" s="144" t="s">
        <v>962</v>
      </c>
    </row>
    <row r="67" spans="1:79" ht="76.5" x14ac:dyDescent="0.25">
      <c r="A67" s="538"/>
      <c r="B67" s="538"/>
      <c r="C67" s="538"/>
      <c r="D67" s="467"/>
      <c r="E67" s="467"/>
      <c r="F67" s="467"/>
      <c r="G67" s="514"/>
      <c r="H67" s="467"/>
      <c r="I67" s="514"/>
      <c r="J67" s="542"/>
      <c r="K67" s="458"/>
      <c r="L67" s="467"/>
      <c r="M67" s="467"/>
      <c r="N67" s="458"/>
      <c r="O67" s="470"/>
      <c r="P67" s="470"/>
      <c r="Q67" s="467"/>
      <c r="R67" s="600"/>
      <c r="S67" s="602"/>
      <c r="T67" s="600"/>
      <c r="U67" s="455"/>
      <c r="V67" s="455"/>
      <c r="W67" s="455"/>
      <c r="X67" s="455"/>
      <c r="Y67" s="503"/>
      <c r="Z67" s="455"/>
      <c r="AA67" s="455"/>
      <c r="AB67" s="455"/>
      <c r="AC67" s="559"/>
      <c r="AD67" s="559"/>
      <c r="AE67" s="656"/>
      <c r="AF67" s="656"/>
      <c r="AG67" s="464"/>
      <c r="AH67" s="475"/>
      <c r="AI67" s="468"/>
      <c r="AJ67" s="5" t="s">
        <v>459</v>
      </c>
      <c r="AK67" s="8"/>
      <c r="AL67" s="65">
        <v>1</v>
      </c>
      <c r="AM67" s="70">
        <v>0.05</v>
      </c>
      <c r="AN67" s="193">
        <v>0</v>
      </c>
      <c r="AO67" s="193">
        <v>1</v>
      </c>
      <c r="AP67" s="169"/>
      <c r="AQ67" s="169"/>
      <c r="AR67" s="169">
        <f>+(AN67+AO67)/AL67</f>
        <v>1</v>
      </c>
      <c r="AS67" s="88">
        <v>44958</v>
      </c>
      <c r="AT67" s="88">
        <v>45291</v>
      </c>
      <c r="AU67" s="46">
        <f>AT67-AS67</f>
        <v>333</v>
      </c>
      <c r="AV67" s="89"/>
      <c r="AW67" s="115"/>
      <c r="AX67" s="463"/>
      <c r="AY67" s="463"/>
      <c r="AZ67" s="481"/>
      <c r="BA67" s="398"/>
      <c r="BB67" s="398"/>
      <c r="BC67" s="463"/>
      <c r="BD67" s="484"/>
      <c r="BE67" s="484"/>
      <c r="BF67" s="398"/>
      <c r="BG67" s="398"/>
      <c r="BH67" s="399"/>
      <c r="BI67" s="399"/>
      <c r="BJ67" s="401"/>
      <c r="BK67" s="399"/>
      <c r="BL67" s="73" t="s">
        <v>820</v>
      </c>
      <c r="BM67" s="130" t="s">
        <v>833</v>
      </c>
      <c r="BN67" s="130" t="s">
        <v>822</v>
      </c>
      <c r="BO67" s="73" t="s">
        <v>456</v>
      </c>
      <c r="BP67" s="142">
        <f>AS67</f>
        <v>44958</v>
      </c>
      <c r="BQ67" s="214"/>
      <c r="BR67" s="214"/>
      <c r="BS67" s="139"/>
      <c r="BT67" s="139"/>
      <c r="BU67" s="179">
        <v>9</v>
      </c>
      <c r="BV67" s="140"/>
      <c r="BW67" s="210" t="s">
        <v>1381</v>
      </c>
      <c r="BX67" s="139"/>
      <c r="BY67" s="139"/>
      <c r="BZ67" s="73" t="s">
        <v>852</v>
      </c>
      <c r="CA67" s="144" t="s">
        <v>964</v>
      </c>
    </row>
    <row r="68" spans="1:79" ht="30.75" customHeight="1" x14ac:dyDescent="0.25">
      <c r="A68" s="538"/>
      <c r="B68" s="538"/>
      <c r="C68" s="538"/>
      <c r="D68" s="467"/>
      <c r="E68" s="467"/>
      <c r="F68" s="467"/>
      <c r="G68" s="514"/>
      <c r="H68" s="467"/>
      <c r="I68" s="514"/>
      <c r="J68" s="542"/>
      <c r="K68" s="303"/>
      <c r="L68" s="302"/>
      <c r="M68" s="302"/>
      <c r="N68" s="303"/>
      <c r="O68" s="306"/>
      <c r="P68" s="306"/>
      <c r="Q68" s="302"/>
      <c r="R68" s="314"/>
      <c r="S68" s="316"/>
      <c r="T68" s="314"/>
      <c r="U68" s="362"/>
      <c r="V68" s="362"/>
      <c r="W68" s="362"/>
      <c r="X68" s="362"/>
      <c r="Y68" s="292"/>
      <c r="Z68" s="362"/>
      <c r="AA68" s="362"/>
      <c r="AB68" s="362"/>
      <c r="AC68" s="559"/>
      <c r="AD68" s="559"/>
      <c r="AE68" s="656"/>
      <c r="AF68" s="656"/>
      <c r="AG68" s="428" t="s">
        <v>753</v>
      </c>
      <c r="AH68" s="429"/>
      <c r="AI68" s="429"/>
      <c r="AJ68" s="429"/>
      <c r="AK68" s="429"/>
      <c r="AL68" s="429"/>
      <c r="AM68" s="429"/>
      <c r="AN68" s="429"/>
      <c r="AO68" s="429"/>
      <c r="AP68" s="429"/>
      <c r="AQ68" s="430"/>
      <c r="AR68" s="359">
        <f>AVERAGE(AR64:AR67)</f>
        <v>0.52857142857142858</v>
      </c>
      <c r="AS68" s="121"/>
      <c r="AT68" s="121"/>
      <c r="AU68" s="284"/>
      <c r="AV68" s="313"/>
      <c r="AW68" s="363"/>
      <c r="AX68" s="282"/>
      <c r="AY68" s="282"/>
      <c r="AZ68" s="285"/>
      <c r="BA68" s="283"/>
      <c r="BB68" s="283"/>
      <c r="BC68" s="282"/>
      <c r="BD68" s="287"/>
      <c r="BE68" s="287"/>
      <c r="BF68" s="283"/>
      <c r="BG68" s="283"/>
      <c r="BH68" s="399"/>
      <c r="BI68" s="399"/>
      <c r="BJ68" s="401"/>
      <c r="BK68" s="399"/>
      <c r="BL68" s="277"/>
      <c r="BM68" s="130"/>
      <c r="BN68" s="130"/>
      <c r="BO68" s="277"/>
      <c r="BP68" s="142"/>
      <c r="BQ68" s="214"/>
      <c r="BR68" s="214"/>
      <c r="BS68" s="139"/>
      <c r="BT68" s="139"/>
      <c r="BU68" s="179"/>
      <c r="BV68" s="140"/>
      <c r="BW68" s="210"/>
      <c r="BX68" s="139"/>
      <c r="BY68" s="139"/>
      <c r="BZ68" s="281"/>
      <c r="CA68" s="308"/>
    </row>
    <row r="69" spans="1:79" ht="225" x14ac:dyDescent="0.25">
      <c r="A69" s="538"/>
      <c r="B69" s="538"/>
      <c r="C69" s="538"/>
      <c r="D69" s="467"/>
      <c r="E69" s="467"/>
      <c r="F69" s="467"/>
      <c r="G69" s="514"/>
      <c r="H69" s="467"/>
      <c r="I69" s="514"/>
      <c r="J69" s="542"/>
      <c r="K69" s="49" t="s">
        <v>244</v>
      </c>
      <c r="L69" s="18" t="s">
        <v>230</v>
      </c>
      <c r="M69" s="18">
        <v>1</v>
      </c>
      <c r="N69" s="49" t="s">
        <v>245</v>
      </c>
      <c r="O69" s="52" t="s">
        <v>569</v>
      </c>
      <c r="P69" s="52"/>
      <c r="Q69" s="18" t="s">
        <v>867</v>
      </c>
      <c r="R69" s="63">
        <v>1</v>
      </c>
      <c r="S69" s="64">
        <v>0.9</v>
      </c>
      <c r="T69" s="64">
        <v>0.1</v>
      </c>
      <c r="U69" s="195">
        <v>0.05</v>
      </c>
      <c r="V69" s="195">
        <v>0.15</v>
      </c>
      <c r="W69" s="234">
        <f>+V69+U69</f>
        <v>0.2</v>
      </c>
      <c r="X69" s="259">
        <f>+W69/S69</f>
        <v>0.22222222222222224</v>
      </c>
      <c r="Y69" s="234">
        <f>+W69+T69</f>
        <v>0.30000000000000004</v>
      </c>
      <c r="Z69" s="259">
        <f>+Y69</f>
        <v>0.30000000000000004</v>
      </c>
      <c r="AA69" s="219"/>
      <c r="AB69" s="219"/>
      <c r="AC69" s="559"/>
      <c r="AD69" s="559"/>
      <c r="AE69" s="656"/>
      <c r="AF69" s="656"/>
      <c r="AG69" s="60" t="s">
        <v>754</v>
      </c>
      <c r="AH69" s="53">
        <v>2021130010214</v>
      </c>
      <c r="AI69" s="7" t="s">
        <v>410</v>
      </c>
      <c r="AJ69" s="12" t="s">
        <v>571</v>
      </c>
      <c r="AK69" s="7"/>
      <c r="AL69" s="60"/>
      <c r="AM69" s="60"/>
      <c r="AN69" s="193" t="s">
        <v>1027</v>
      </c>
      <c r="AO69" s="193" t="s">
        <v>1027</v>
      </c>
      <c r="AP69" s="193" t="s">
        <v>1027</v>
      </c>
      <c r="AQ69" s="193" t="s">
        <v>1027</v>
      </c>
      <c r="AR69" s="194"/>
      <c r="AS69" s="107"/>
      <c r="AT69" s="107"/>
      <c r="AU69" s="80"/>
      <c r="AV69" s="60"/>
      <c r="AW69" s="80"/>
      <c r="AX69" s="167" t="s">
        <v>517</v>
      </c>
      <c r="AY69" s="74" t="s">
        <v>476</v>
      </c>
      <c r="AZ69" s="127" t="s">
        <v>456</v>
      </c>
      <c r="BA69" s="128">
        <v>1</v>
      </c>
      <c r="BB69" s="128">
        <v>0</v>
      </c>
      <c r="BC69" s="74" t="s">
        <v>575</v>
      </c>
      <c r="BD69" s="19" t="s">
        <v>755</v>
      </c>
      <c r="BE69" s="19" t="s">
        <v>583</v>
      </c>
      <c r="BF69" s="128">
        <v>0</v>
      </c>
      <c r="BG69" s="128">
        <v>0</v>
      </c>
      <c r="BH69" s="399"/>
      <c r="BI69" s="399"/>
      <c r="BJ69" s="401"/>
      <c r="BK69" s="399"/>
      <c r="BL69" s="73"/>
      <c r="BM69" s="130"/>
      <c r="BN69" s="130"/>
      <c r="BO69" s="73"/>
      <c r="BP69" s="73"/>
      <c r="BQ69" s="214" t="s">
        <v>1046</v>
      </c>
      <c r="BR69" s="214" t="s">
        <v>1277</v>
      </c>
      <c r="BS69" s="139"/>
      <c r="BT69" s="139"/>
      <c r="BU69" s="179">
        <v>10</v>
      </c>
      <c r="BV69" s="210" t="s">
        <v>1145</v>
      </c>
      <c r="BW69" s="210" t="s">
        <v>1382</v>
      </c>
      <c r="BX69" s="139"/>
      <c r="BY69" s="139"/>
      <c r="BZ69" s="461"/>
      <c r="CA69" s="565"/>
    </row>
    <row r="70" spans="1:79" ht="26.25" x14ac:dyDescent="0.25">
      <c r="A70" s="538"/>
      <c r="B70" s="538"/>
      <c r="C70" s="538"/>
      <c r="D70" s="467"/>
      <c r="E70" s="467"/>
      <c r="F70" s="467"/>
      <c r="G70" s="514"/>
      <c r="H70" s="467"/>
      <c r="I70" s="514"/>
      <c r="J70" s="542"/>
      <c r="K70" s="322"/>
      <c r="L70" s="320"/>
      <c r="M70" s="320"/>
      <c r="N70" s="322"/>
      <c r="O70" s="321"/>
      <c r="P70" s="321"/>
      <c r="Q70" s="320"/>
      <c r="R70" s="63"/>
      <c r="S70" s="64"/>
      <c r="T70" s="64"/>
      <c r="U70" s="293"/>
      <c r="V70" s="293"/>
      <c r="W70" s="293"/>
      <c r="X70" s="294"/>
      <c r="Y70" s="293"/>
      <c r="Z70" s="294"/>
      <c r="AA70" s="219"/>
      <c r="AB70" s="219"/>
      <c r="AC70" s="559"/>
      <c r="AD70" s="559"/>
      <c r="AE70" s="656"/>
      <c r="AF70" s="656"/>
      <c r="AG70" s="428" t="s">
        <v>754</v>
      </c>
      <c r="AH70" s="429"/>
      <c r="AI70" s="429"/>
      <c r="AJ70" s="429"/>
      <c r="AK70" s="429"/>
      <c r="AL70" s="429"/>
      <c r="AM70" s="429"/>
      <c r="AN70" s="429"/>
      <c r="AO70" s="429"/>
      <c r="AP70" s="429"/>
      <c r="AQ70" s="430"/>
      <c r="AR70" s="359"/>
      <c r="AS70" s="107"/>
      <c r="AT70" s="107"/>
      <c r="AU70" s="301"/>
      <c r="AV70" s="296"/>
      <c r="AW70" s="301"/>
      <c r="AX70" s="281"/>
      <c r="AY70" s="74"/>
      <c r="AZ70" s="127"/>
      <c r="BA70" s="128"/>
      <c r="BB70" s="128"/>
      <c r="BC70" s="74"/>
      <c r="BD70" s="19"/>
      <c r="BE70" s="19"/>
      <c r="BF70" s="128"/>
      <c r="BG70" s="128"/>
      <c r="BH70" s="399"/>
      <c r="BI70" s="399"/>
      <c r="BJ70" s="401"/>
      <c r="BK70" s="399"/>
      <c r="BL70" s="277"/>
      <c r="BM70" s="130"/>
      <c r="BN70" s="130"/>
      <c r="BO70" s="277"/>
      <c r="BP70" s="277"/>
      <c r="BQ70" s="214"/>
      <c r="BR70" s="214"/>
      <c r="BS70" s="139"/>
      <c r="BT70" s="139"/>
      <c r="BU70" s="179"/>
      <c r="BV70" s="210"/>
      <c r="BW70" s="210"/>
      <c r="BX70" s="139"/>
      <c r="BY70" s="139"/>
      <c r="BZ70" s="462"/>
      <c r="CA70" s="566"/>
    </row>
    <row r="71" spans="1:79" ht="75" x14ac:dyDescent="0.25">
      <c r="A71" s="578"/>
      <c r="B71" s="578"/>
      <c r="C71" s="578"/>
      <c r="D71" s="468"/>
      <c r="E71" s="468"/>
      <c r="F71" s="468"/>
      <c r="G71" s="521"/>
      <c r="H71" s="468"/>
      <c r="I71" s="521"/>
      <c r="J71" s="582"/>
      <c r="K71" s="5" t="s">
        <v>246</v>
      </c>
      <c r="L71" s="8" t="s">
        <v>230</v>
      </c>
      <c r="M71" s="8">
        <v>0</v>
      </c>
      <c r="N71" s="5" t="s">
        <v>247</v>
      </c>
      <c r="O71" s="13"/>
      <c r="P71" s="13" t="s">
        <v>569</v>
      </c>
      <c r="Q71" s="18" t="s">
        <v>869</v>
      </c>
      <c r="R71" s="58">
        <v>1</v>
      </c>
      <c r="S71" s="97" t="s">
        <v>570</v>
      </c>
      <c r="T71" s="58">
        <v>1</v>
      </c>
      <c r="U71" s="196" t="s">
        <v>1027</v>
      </c>
      <c r="V71" s="196" t="s">
        <v>1027</v>
      </c>
      <c r="W71" s="196"/>
      <c r="X71" s="196"/>
      <c r="Y71" s="260">
        <f>+T71</f>
        <v>1</v>
      </c>
      <c r="Z71" s="196">
        <v>1</v>
      </c>
      <c r="AA71" s="196" t="s">
        <v>1027</v>
      </c>
      <c r="AB71" s="196" t="s">
        <v>1027</v>
      </c>
      <c r="AC71" s="560"/>
      <c r="AD71" s="560"/>
      <c r="AE71" s="657"/>
      <c r="AF71" s="657"/>
      <c r="AG71" s="65" t="s">
        <v>756</v>
      </c>
      <c r="AH71" s="25">
        <v>2021130010233</v>
      </c>
      <c r="AI71" s="8" t="s">
        <v>411</v>
      </c>
      <c r="AJ71" s="5" t="s">
        <v>571</v>
      </c>
      <c r="AK71" s="8"/>
      <c r="AL71" s="65"/>
      <c r="AM71" s="65"/>
      <c r="AN71" s="193" t="s">
        <v>1027</v>
      </c>
      <c r="AO71" s="193" t="s">
        <v>1027</v>
      </c>
      <c r="AP71" s="169" t="s">
        <v>1027</v>
      </c>
      <c r="AQ71" s="169" t="s">
        <v>1027</v>
      </c>
      <c r="AR71" s="169"/>
      <c r="AS71" s="88"/>
      <c r="AT71" s="88"/>
      <c r="AU71" s="46"/>
      <c r="AV71" s="89"/>
      <c r="AW71" s="115"/>
      <c r="AX71" s="73" t="s">
        <v>517</v>
      </c>
      <c r="AY71" s="73" t="s">
        <v>476</v>
      </c>
      <c r="AZ71" s="46" t="s">
        <v>456</v>
      </c>
      <c r="BA71" s="123">
        <v>1</v>
      </c>
      <c r="BB71" s="123">
        <v>0</v>
      </c>
      <c r="BC71" s="73" t="s">
        <v>575</v>
      </c>
      <c r="BD71" s="16" t="s">
        <v>756</v>
      </c>
      <c r="BE71" s="16" t="s">
        <v>584</v>
      </c>
      <c r="BF71" s="123">
        <v>0</v>
      </c>
      <c r="BG71" s="123">
        <v>0</v>
      </c>
      <c r="BH71" s="399"/>
      <c r="BI71" s="399"/>
      <c r="BJ71" s="401"/>
      <c r="BK71" s="399"/>
      <c r="BL71" s="73"/>
      <c r="BM71" s="130"/>
      <c r="BN71" s="130"/>
      <c r="BO71" s="73"/>
      <c r="BP71" s="73"/>
      <c r="BQ71" s="214"/>
      <c r="BR71" s="214"/>
      <c r="BS71" s="139"/>
      <c r="BT71" s="139"/>
      <c r="BU71" s="179"/>
      <c r="BV71" s="210" t="s">
        <v>1146</v>
      </c>
      <c r="BW71" s="210"/>
      <c r="BX71" s="139"/>
      <c r="BY71" s="139"/>
      <c r="BZ71" s="463"/>
      <c r="CA71" s="567"/>
    </row>
    <row r="72" spans="1:79" ht="57.75" customHeight="1" x14ac:dyDescent="0.25">
      <c r="A72" s="6"/>
      <c r="B72" s="43"/>
      <c r="C72" s="43"/>
      <c r="D72" s="44"/>
      <c r="E72" s="45"/>
      <c r="F72" s="44"/>
      <c r="G72" s="69"/>
      <c r="H72" s="44"/>
      <c r="I72" s="69"/>
      <c r="J72" s="552" t="s">
        <v>148</v>
      </c>
      <c r="K72" s="553"/>
      <c r="L72" s="553"/>
      <c r="M72" s="553"/>
      <c r="N72" s="553"/>
      <c r="O72" s="553"/>
      <c r="P72" s="553"/>
      <c r="Q72" s="553"/>
      <c r="R72" s="553"/>
      <c r="S72" s="553"/>
      <c r="T72" s="553"/>
      <c r="U72" s="553"/>
      <c r="V72" s="553"/>
      <c r="W72" s="554"/>
      <c r="X72" s="270">
        <f>AVERAGE(X64:X71)</f>
        <v>0.61111111111111116</v>
      </c>
      <c r="Y72" s="268"/>
      <c r="Z72" s="269">
        <f>AVERAGE(Z64:Z71)</f>
        <v>0.82499999999999996</v>
      </c>
      <c r="AA72" s="203"/>
      <c r="AB72" s="203"/>
      <c r="AC72" s="57"/>
      <c r="AD72" s="57"/>
      <c r="AE72" s="44"/>
      <c r="AF72" s="44"/>
      <c r="AG72" s="428" t="s">
        <v>756</v>
      </c>
      <c r="AH72" s="429"/>
      <c r="AI72" s="429"/>
      <c r="AJ72" s="429"/>
      <c r="AK72" s="429"/>
      <c r="AL72" s="429"/>
      <c r="AM72" s="429"/>
      <c r="AN72" s="429"/>
      <c r="AO72" s="429"/>
      <c r="AP72" s="429"/>
      <c r="AQ72" s="430"/>
      <c r="AR72" s="359"/>
      <c r="AS72" s="104"/>
      <c r="AT72" s="104"/>
      <c r="AU72" s="57"/>
      <c r="AV72" s="69"/>
      <c r="AW72" s="57"/>
      <c r="AX72" s="44"/>
      <c r="AY72" s="44"/>
      <c r="AZ72" s="57"/>
      <c r="BA72" s="57"/>
      <c r="BB72" s="57"/>
      <c r="BC72" s="44"/>
      <c r="BD72" s="44"/>
      <c r="BE72" s="44"/>
      <c r="BF72" s="57"/>
      <c r="BG72" s="57"/>
      <c r="BH72" s="400"/>
      <c r="BI72" s="400"/>
      <c r="BJ72" s="402"/>
      <c r="BK72" s="400"/>
      <c r="BL72" s="4"/>
      <c r="BM72" s="4"/>
      <c r="BN72" s="4"/>
      <c r="BO72" s="4"/>
      <c r="BP72" s="4"/>
      <c r="BQ72" s="206"/>
      <c r="BR72" s="206"/>
      <c r="BS72" s="4"/>
      <c r="BT72" s="4"/>
      <c r="BU72" s="4"/>
      <c r="BV72" s="21"/>
      <c r="BW72" s="21"/>
      <c r="BX72" s="4"/>
      <c r="BY72" s="4"/>
      <c r="BZ72" s="4"/>
      <c r="CA72" s="21"/>
    </row>
    <row r="73" spans="1:79" ht="375" x14ac:dyDescent="0.25">
      <c r="A73" s="537" t="s">
        <v>714</v>
      </c>
      <c r="B73" s="537" t="s">
        <v>752</v>
      </c>
      <c r="C73" s="537" t="s">
        <v>76</v>
      </c>
      <c r="D73" s="466" t="s">
        <v>104</v>
      </c>
      <c r="E73" s="466" t="s">
        <v>102</v>
      </c>
      <c r="F73" s="466" t="s">
        <v>105</v>
      </c>
      <c r="G73" s="520">
        <v>1</v>
      </c>
      <c r="H73" s="466" t="s">
        <v>444</v>
      </c>
      <c r="I73" s="513">
        <v>0.3</v>
      </c>
      <c r="J73" s="541" t="s">
        <v>149</v>
      </c>
      <c r="K73" s="5" t="s">
        <v>248</v>
      </c>
      <c r="L73" s="8" t="s">
        <v>175</v>
      </c>
      <c r="M73" s="17" t="s">
        <v>249</v>
      </c>
      <c r="N73" s="5" t="s">
        <v>250</v>
      </c>
      <c r="O73" s="13"/>
      <c r="P73" s="13" t="s">
        <v>569</v>
      </c>
      <c r="Q73" s="8" t="s">
        <v>894</v>
      </c>
      <c r="R73" s="58">
        <v>4900</v>
      </c>
      <c r="S73" s="58">
        <v>657</v>
      </c>
      <c r="T73" s="58">
        <v>4243</v>
      </c>
      <c r="U73" s="190">
        <f>491+157+136</f>
        <v>784</v>
      </c>
      <c r="V73" s="190">
        <v>995</v>
      </c>
      <c r="W73" s="240">
        <f>+V73+U73</f>
        <v>1779</v>
      </c>
      <c r="X73" s="262">
        <v>1</v>
      </c>
      <c r="Y73" s="240">
        <f>+W73+T73</f>
        <v>6022</v>
      </c>
      <c r="Z73" s="262">
        <v>1</v>
      </c>
      <c r="AA73" s="190"/>
      <c r="AB73" s="190"/>
      <c r="AC73" s="558" t="s">
        <v>810</v>
      </c>
      <c r="AD73" s="558" t="s">
        <v>811</v>
      </c>
      <c r="AE73" s="525" t="s">
        <v>816</v>
      </c>
      <c r="AF73" s="525" t="s">
        <v>817</v>
      </c>
      <c r="AG73" s="520" t="s">
        <v>757</v>
      </c>
      <c r="AH73" s="527">
        <v>2021130010229</v>
      </c>
      <c r="AI73" s="466" t="s">
        <v>412</v>
      </c>
      <c r="AJ73" s="5" t="s">
        <v>726</v>
      </c>
      <c r="AK73" s="8" t="s">
        <v>870</v>
      </c>
      <c r="AL73" s="65">
        <v>30</v>
      </c>
      <c r="AM73" s="70">
        <v>0.15</v>
      </c>
      <c r="AN73" s="193">
        <f>13+4+3</f>
        <v>20</v>
      </c>
      <c r="AO73" s="193">
        <v>25</v>
      </c>
      <c r="AP73" s="169"/>
      <c r="AQ73" s="169"/>
      <c r="AR73" s="169">
        <v>1</v>
      </c>
      <c r="AS73" s="88">
        <v>44986</v>
      </c>
      <c r="AT73" s="88">
        <v>45291</v>
      </c>
      <c r="AU73" s="46">
        <f>AT73-AS73</f>
        <v>305</v>
      </c>
      <c r="AV73" s="89">
        <v>657</v>
      </c>
      <c r="AW73" s="115"/>
      <c r="AX73" s="461" t="s">
        <v>517</v>
      </c>
      <c r="AY73" s="461" t="s">
        <v>476</v>
      </c>
      <c r="AZ73" s="479" t="s">
        <v>456</v>
      </c>
      <c r="BA73" s="396">
        <v>1800000000</v>
      </c>
      <c r="BB73" s="396">
        <v>1763839984</v>
      </c>
      <c r="BC73" s="461" t="s">
        <v>575</v>
      </c>
      <c r="BD73" s="461" t="s">
        <v>757</v>
      </c>
      <c r="BE73" s="461" t="s">
        <v>585</v>
      </c>
      <c r="BF73" s="396">
        <v>1362422378</v>
      </c>
      <c r="BG73" s="396">
        <v>257265639</v>
      </c>
      <c r="BH73" s="403">
        <v>35000000</v>
      </c>
      <c r="BI73" s="403">
        <v>14000000</v>
      </c>
      <c r="BJ73" s="404">
        <f>+BI73/BH73</f>
        <v>0.4</v>
      </c>
      <c r="BK73" s="403">
        <v>14000000</v>
      </c>
      <c r="BL73" s="73" t="s">
        <v>820</v>
      </c>
      <c r="BM73" s="130" t="s">
        <v>828</v>
      </c>
      <c r="BN73" s="130" t="s">
        <v>822</v>
      </c>
      <c r="BO73" s="73" t="s">
        <v>456</v>
      </c>
      <c r="BP73" s="142">
        <f>AS73</f>
        <v>44986</v>
      </c>
      <c r="BQ73" s="214" t="s">
        <v>1047</v>
      </c>
      <c r="BR73" s="214" t="s">
        <v>1269</v>
      </c>
      <c r="BS73" s="139"/>
      <c r="BT73" s="139"/>
      <c r="BU73" s="179">
        <v>11</v>
      </c>
      <c r="BV73" s="210" t="s">
        <v>1147</v>
      </c>
      <c r="BW73" s="210" t="s">
        <v>1383</v>
      </c>
      <c r="BX73" s="139"/>
      <c r="BY73" s="139"/>
      <c r="BZ73" s="73" t="s">
        <v>851</v>
      </c>
      <c r="CA73" s="144" t="s">
        <v>969</v>
      </c>
    </row>
    <row r="74" spans="1:79" ht="225" x14ac:dyDescent="0.25">
      <c r="A74" s="538"/>
      <c r="B74" s="538"/>
      <c r="C74" s="538"/>
      <c r="D74" s="467"/>
      <c r="E74" s="467"/>
      <c r="F74" s="467"/>
      <c r="G74" s="514"/>
      <c r="H74" s="467"/>
      <c r="I74" s="514"/>
      <c r="J74" s="542"/>
      <c r="K74" s="543" t="s">
        <v>251</v>
      </c>
      <c r="L74" s="460" t="s">
        <v>252</v>
      </c>
      <c r="M74" s="460" t="s">
        <v>253</v>
      </c>
      <c r="N74" s="543" t="s">
        <v>254</v>
      </c>
      <c r="O74" s="579"/>
      <c r="P74" s="579" t="s">
        <v>569</v>
      </c>
      <c r="Q74" s="460" t="s">
        <v>894</v>
      </c>
      <c r="R74" s="611">
        <v>175</v>
      </c>
      <c r="S74" s="611">
        <v>34</v>
      </c>
      <c r="T74" s="611">
        <v>141</v>
      </c>
      <c r="U74" s="501">
        <v>13</v>
      </c>
      <c r="V74" s="501">
        <v>33</v>
      </c>
      <c r="W74" s="502">
        <f>+V74+U74</f>
        <v>46</v>
      </c>
      <c r="X74" s="504">
        <v>1</v>
      </c>
      <c r="Y74" s="502">
        <f>+W74+T74</f>
        <v>187</v>
      </c>
      <c r="Z74" s="504">
        <v>1</v>
      </c>
      <c r="AA74" s="501"/>
      <c r="AB74" s="501"/>
      <c r="AC74" s="559"/>
      <c r="AD74" s="559"/>
      <c r="AE74" s="462"/>
      <c r="AF74" s="462"/>
      <c r="AG74" s="514"/>
      <c r="AH74" s="528"/>
      <c r="AI74" s="467"/>
      <c r="AJ74" s="5" t="s">
        <v>481</v>
      </c>
      <c r="AK74" s="8" t="s">
        <v>870</v>
      </c>
      <c r="AL74" s="65">
        <v>3</v>
      </c>
      <c r="AM74" s="70">
        <v>0.05</v>
      </c>
      <c r="AN74" s="193">
        <v>1</v>
      </c>
      <c r="AO74" s="193">
        <v>0</v>
      </c>
      <c r="AP74" s="169"/>
      <c r="AQ74" s="169"/>
      <c r="AR74" s="169">
        <f t="shared" ref="AR74:AR81" si="5">+(AN74+AO74)/AL74</f>
        <v>0.33333333333333331</v>
      </c>
      <c r="AS74" s="88">
        <v>44986</v>
      </c>
      <c r="AT74" s="88">
        <v>45291</v>
      </c>
      <c r="AU74" s="46">
        <f t="shared" ref="AU74:AU82" si="6">AT74-AS74</f>
        <v>305</v>
      </c>
      <c r="AV74" s="89">
        <v>200</v>
      </c>
      <c r="AW74" s="115"/>
      <c r="AX74" s="462"/>
      <c r="AY74" s="462"/>
      <c r="AZ74" s="480"/>
      <c r="BA74" s="397"/>
      <c r="BB74" s="397"/>
      <c r="BC74" s="462"/>
      <c r="BD74" s="462"/>
      <c r="BE74" s="462"/>
      <c r="BF74" s="397"/>
      <c r="BG74" s="397"/>
      <c r="BH74" s="399"/>
      <c r="BI74" s="399"/>
      <c r="BJ74" s="401"/>
      <c r="BK74" s="399"/>
      <c r="BL74" s="73" t="s">
        <v>820</v>
      </c>
      <c r="BM74" s="130" t="s">
        <v>824</v>
      </c>
      <c r="BN74" s="130" t="s">
        <v>825</v>
      </c>
      <c r="BO74" s="73" t="s">
        <v>456</v>
      </c>
      <c r="BP74" s="142">
        <f t="shared" ref="BP74:BP82" si="7">AS74</f>
        <v>44986</v>
      </c>
      <c r="BQ74" s="214" t="s">
        <v>1048</v>
      </c>
      <c r="BR74" s="214"/>
      <c r="BS74" s="139"/>
      <c r="BT74" s="139"/>
      <c r="BU74" s="179">
        <v>12</v>
      </c>
      <c r="BV74" s="210" t="s">
        <v>1148</v>
      </c>
      <c r="BW74" s="210"/>
      <c r="BX74" s="139"/>
      <c r="BY74" s="139"/>
      <c r="BZ74" s="73" t="s">
        <v>845</v>
      </c>
      <c r="CA74" s="144" t="s">
        <v>962</v>
      </c>
    </row>
    <row r="75" spans="1:79" ht="76.5" x14ac:dyDescent="0.25">
      <c r="A75" s="538"/>
      <c r="B75" s="538"/>
      <c r="C75" s="538"/>
      <c r="D75" s="467"/>
      <c r="E75" s="467"/>
      <c r="F75" s="467"/>
      <c r="G75" s="514"/>
      <c r="H75" s="467"/>
      <c r="I75" s="514"/>
      <c r="J75" s="542"/>
      <c r="K75" s="543"/>
      <c r="L75" s="460"/>
      <c r="M75" s="460"/>
      <c r="N75" s="543"/>
      <c r="O75" s="579"/>
      <c r="P75" s="579"/>
      <c r="Q75" s="460"/>
      <c r="R75" s="611"/>
      <c r="S75" s="611"/>
      <c r="T75" s="611"/>
      <c r="U75" s="501"/>
      <c r="V75" s="501"/>
      <c r="W75" s="503"/>
      <c r="X75" s="505"/>
      <c r="Y75" s="503"/>
      <c r="Z75" s="505"/>
      <c r="AA75" s="501"/>
      <c r="AB75" s="501"/>
      <c r="AC75" s="559"/>
      <c r="AD75" s="559"/>
      <c r="AE75" s="462"/>
      <c r="AF75" s="462"/>
      <c r="AG75" s="514"/>
      <c r="AH75" s="528"/>
      <c r="AI75" s="467"/>
      <c r="AJ75" s="5" t="s">
        <v>480</v>
      </c>
      <c r="AK75" s="8" t="s">
        <v>870</v>
      </c>
      <c r="AL75" s="65">
        <v>4</v>
      </c>
      <c r="AM75" s="70">
        <v>0.05</v>
      </c>
      <c r="AN75" s="193">
        <v>0</v>
      </c>
      <c r="AO75" s="193">
        <v>1</v>
      </c>
      <c r="AP75" s="169"/>
      <c r="AQ75" s="169"/>
      <c r="AR75" s="169">
        <f t="shared" si="5"/>
        <v>0.25</v>
      </c>
      <c r="AS75" s="88">
        <v>44986</v>
      </c>
      <c r="AT75" s="88">
        <v>45291</v>
      </c>
      <c r="AU75" s="46">
        <f t="shared" si="6"/>
        <v>305</v>
      </c>
      <c r="AV75" s="89"/>
      <c r="AW75" s="115"/>
      <c r="AX75" s="462"/>
      <c r="AY75" s="462"/>
      <c r="AZ75" s="480"/>
      <c r="BA75" s="397"/>
      <c r="BB75" s="397"/>
      <c r="BC75" s="462"/>
      <c r="BD75" s="462"/>
      <c r="BE75" s="462"/>
      <c r="BF75" s="397"/>
      <c r="BG75" s="397"/>
      <c r="BH75" s="399"/>
      <c r="BI75" s="399"/>
      <c r="BJ75" s="401"/>
      <c r="BK75" s="399"/>
      <c r="BL75" s="73" t="s">
        <v>820</v>
      </c>
      <c r="BM75" s="130" t="s">
        <v>828</v>
      </c>
      <c r="BN75" s="130" t="s">
        <v>822</v>
      </c>
      <c r="BO75" s="73" t="s">
        <v>456</v>
      </c>
      <c r="BP75" s="142">
        <f t="shared" si="7"/>
        <v>44986</v>
      </c>
      <c r="BQ75" s="214"/>
      <c r="BR75" s="214" t="s">
        <v>1270</v>
      </c>
      <c r="BS75" s="139"/>
      <c r="BT75" s="139"/>
      <c r="BU75" s="179">
        <v>13</v>
      </c>
      <c r="BV75" s="210"/>
      <c r="BW75" s="210" t="s">
        <v>1384</v>
      </c>
      <c r="BX75" s="139"/>
      <c r="BY75" s="139"/>
      <c r="BZ75" s="73" t="s">
        <v>852</v>
      </c>
      <c r="CA75" s="144" t="s">
        <v>964</v>
      </c>
    </row>
    <row r="76" spans="1:79" ht="75" x14ac:dyDescent="0.25">
      <c r="A76" s="538"/>
      <c r="B76" s="538"/>
      <c r="C76" s="538"/>
      <c r="D76" s="467"/>
      <c r="E76" s="467"/>
      <c r="F76" s="467"/>
      <c r="G76" s="514"/>
      <c r="H76" s="467"/>
      <c r="I76" s="514"/>
      <c r="J76" s="542"/>
      <c r="K76" s="457" t="s">
        <v>255</v>
      </c>
      <c r="L76" s="466" t="s">
        <v>252</v>
      </c>
      <c r="M76" s="466">
        <v>4</v>
      </c>
      <c r="N76" s="457" t="s">
        <v>256</v>
      </c>
      <c r="O76" s="469"/>
      <c r="P76" s="469" t="s">
        <v>569</v>
      </c>
      <c r="Q76" s="466" t="s">
        <v>870</v>
      </c>
      <c r="R76" s="520">
        <v>14</v>
      </c>
      <c r="S76" s="520">
        <v>4</v>
      </c>
      <c r="T76" s="520">
        <v>28</v>
      </c>
      <c r="U76" s="452">
        <v>0</v>
      </c>
      <c r="V76" s="452">
        <v>0</v>
      </c>
      <c r="W76" s="452">
        <v>0</v>
      </c>
      <c r="X76" s="454">
        <v>0</v>
      </c>
      <c r="Y76" s="452">
        <f>+T76</f>
        <v>28</v>
      </c>
      <c r="Z76" s="454">
        <v>1</v>
      </c>
      <c r="AA76" s="452"/>
      <c r="AB76" s="452"/>
      <c r="AC76" s="559"/>
      <c r="AD76" s="559"/>
      <c r="AE76" s="462"/>
      <c r="AF76" s="462"/>
      <c r="AG76" s="514"/>
      <c r="AH76" s="528"/>
      <c r="AI76" s="467"/>
      <c r="AJ76" s="5" t="s">
        <v>459</v>
      </c>
      <c r="AK76" s="8"/>
      <c r="AL76" s="65">
        <v>1</v>
      </c>
      <c r="AM76" s="70">
        <v>0.05</v>
      </c>
      <c r="AN76" s="193">
        <v>0</v>
      </c>
      <c r="AO76" s="193">
        <v>1</v>
      </c>
      <c r="AP76" s="169"/>
      <c r="AQ76" s="169"/>
      <c r="AR76" s="169">
        <f t="shared" si="5"/>
        <v>1</v>
      </c>
      <c r="AS76" s="88">
        <v>44958</v>
      </c>
      <c r="AT76" s="88">
        <v>45291</v>
      </c>
      <c r="AU76" s="46">
        <f t="shared" si="6"/>
        <v>333</v>
      </c>
      <c r="AV76" s="89"/>
      <c r="AW76" s="115"/>
      <c r="AX76" s="462"/>
      <c r="AY76" s="462"/>
      <c r="AZ76" s="480"/>
      <c r="BA76" s="397"/>
      <c r="BB76" s="397"/>
      <c r="BC76" s="462"/>
      <c r="BD76" s="462"/>
      <c r="BE76" s="462"/>
      <c r="BF76" s="397"/>
      <c r="BG76" s="397"/>
      <c r="BH76" s="399"/>
      <c r="BI76" s="399"/>
      <c r="BJ76" s="401"/>
      <c r="BK76" s="399"/>
      <c r="BL76" s="73" t="s">
        <v>820</v>
      </c>
      <c r="BM76" s="130" t="s">
        <v>833</v>
      </c>
      <c r="BN76" s="130" t="s">
        <v>834</v>
      </c>
      <c r="BO76" s="73" t="s">
        <v>456</v>
      </c>
      <c r="BP76" s="142">
        <f t="shared" si="7"/>
        <v>44958</v>
      </c>
      <c r="BQ76" s="214"/>
      <c r="BR76" s="214"/>
      <c r="BS76" s="139"/>
      <c r="BT76" s="139"/>
      <c r="BU76" s="179">
        <v>14</v>
      </c>
      <c r="BV76" s="210"/>
      <c r="BW76" s="210" t="s">
        <v>1385</v>
      </c>
      <c r="BX76" s="139"/>
      <c r="BY76" s="139"/>
      <c r="BZ76" s="461"/>
      <c r="CA76" s="565"/>
    </row>
    <row r="77" spans="1:79" ht="165" x14ac:dyDescent="0.25">
      <c r="A77" s="538"/>
      <c r="B77" s="538"/>
      <c r="C77" s="538"/>
      <c r="D77" s="467"/>
      <c r="E77" s="467"/>
      <c r="F77" s="467"/>
      <c r="G77" s="514"/>
      <c r="H77" s="467"/>
      <c r="I77" s="514"/>
      <c r="J77" s="542"/>
      <c r="K77" s="458"/>
      <c r="L77" s="467"/>
      <c r="M77" s="467"/>
      <c r="N77" s="458"/>
      <c r="O77" s="470"/>
      <c r="P77" s="470"/>
      <c r="Q77" s="467"/>
      <c r="R77" s="514"/>
      <c r="S77" s="514"/>
      <c r="T77" s="514"/>
      <c r="U77" s="456"/>
      <c r="V77" s="456"/>
      <c r="W77" s="456"/>
      <c r="X77" s="456"/>
      <c r="Y77" s="456"/>
      <c r="Z77" s="456"/>
      <c r="AA77" s="456"/>
      <c r="AB77" s="456"/>
      <c r="AC77" s="559"/>
      <c r="AD77" s="559"/>
      <c r="AE77" s="462"/>
      <c r="AF77" s="462"/>
      <c r="AG77" s="514"/>
      <c r="AH77" s="528"/>
      <c r="AI77" s="467"/>
      <c r="AJ77" s="5" t="s">
        <v>906</v>
      </c>
      <c r="AK77" s="8" t="s">
        <v>894</v>
      </c>
      <c r="AL77" s="65">
        <v>1</v>
      </c>
      <c r="AM77" s="70">
        <v>0.1</v>
      </c>
      <c r="AN77" s="193">
        <v>0</v>
      </c>
      <c r="AO77" s="193">
        <v>0</v>
      </c>
      <c r="AP77" s="169"/>
      <c r="AQ77" s="169"/>
      <c r="AR77" s="169">
        <f t="shared" si="5"/>
        <v>0</v>
      </c>
      <c r="AS77" s="88">
        <v>45078</v>
      </c>
      <c r="AT77" s="88">
        <v>45291</v>
      </c>
      <c r="AU77" s="46">
        <f t="shared" si="6"/>
        <v>213</v>
      </c>
      <c r="AV77" s="89"/>
      <c r="AW77" s="115"/>
      <c r="AX77" s="462"/>
      <c r="AY77" s="462"/>
      <c r="AZ77" s="480"/>
      <c r="BA77" s="397"/>
      <c r="BB77" s="397"/>
      <c r="BC77" s="462"/>
      <c r="BD77" s="462"/>
      <c r="BE77" s="462"/>
      <c r="BF77" s="397"/>
      <c r="BG77" s="397"/>
      <c r="BH77" s="399"/>
      <c r="BI77" s="399"/>
      <c r="BJ77" s="401"/>
      <c r="BK77" s="399"/>
      <c r="BL77" s="73" t="s">
        <v>820</v>
      </c>
      <c r="BM77" s="130" t="s">
        <v>828</v>
      </c>
      <c r="BN77" s="130" t="s">
        <v>822</v>
      </c>
      <c r="BO77" s="73" t="s">
        <v>456</v>
      </c>
      <c r="BP77" s="142">
        <f t="shared" si="7"/>
        <v>45078</v>
      </c>
      <c r="BQ77" s="214" t="s">
        <v>1049</v>
      </c>
      <c r="BR77" s="214"/>
      <c r="BS77" s="139"/>
      <c r="BT77" s="139"/>
      <c r="BU77" s="179">
        <v>15</v>
      </c>
      <c r="BV77" s="210" t="s">
        <v>1149</v>
      </c>
      <c r="BW77" s="210"/>
      <c r="BX77" s="139"/>
      <c r="BY77" s="139"/>
      <c r="BZ77" s="462"/>
      <c r="CA77" s="566"/>
    </row>
    <row r="78" spans="1:79" ht="38.25" x14ac:dyDescent="0.25">
      <c r="A78" s="538"/>
      <c r="B78" s="538"/>
      <c r="C78" s="538"/>
      <c r="D78" s="467"/>
      <c r="E78" s="467"/>
      <c r="F78" s="467"/>
      <c r="G78" s="514"/>
      <c r="H78" s="467"/>
      <c r="I78" s="514"/>
      <c r="J78" s="542"/>
      <c r="K78" s="458"/>
      <c r="L78" s="467"/>
      <c r="M78" s="467"/>
      <c r="N78" s="458"/>
      <c r="O78" s="470"/>
      <c r="P78" s="470"/>
      <c r="Q78" s="467"/>
      <c r="R78" s="514"/>
      <c r="S78" s="514"/>
      <c r="T78" s="514"/>
      <c r="U78" s="456"/>
      <c r="V78" s="456"/>
      <c r="W78" s="456"/>
      <c r="X78" s="456"/>
      <c r="Y78" s="456"/>
      <c r="Z78" s="456"/>
      <c r="AA78" s="456"/>
      <c r="AB78" s="456"/>
      <c r="AC78" s="559"/>
      <c r="AD78" s="559"/>
      <c r="AE78" s="462"/>
      <c r="AF78" s="462"/>
      <c r="AG78" s="514"/>
      <c r="AH78" s="528"/>
      <c r="AI78" s="467"/>
      <c r="AJ78" s="5" t="s">
        <v>482</v>
      </c>
      <c r="AK78" s="8" t="s">
        <v>870</v>
      </c>
      <c r="AL78" s="65">
        <v>3</v>
      </c>
      <c r="AM78" s="70">
        <v>0.05</v>
      </c>
      <c r="AN78" s="193">
        <v>0</v>
      </c>
      <c r="AO78" s="193">
        <v>0</v>
      </c>
      <c r="AP78" s="169"/>
      <c r="AQ78" s="169"/>
      <c r="AR78" s="169">
        <f t="shared" si="5"/>
        <v>0</v>
      </c>
      <c r="AS78" s="88">
        <v>45078</v>
      </c>
      <c r="AT78" s="88">
        <v>45199</v>
      </c>
      <c r="AU78" s="46">
        <f t="shared" si="6"/>
        <v>121</v>
      </c>
      <c r="AV78" s="89">
        <v>210</v>
      </c>
      <c r="AW78" s="115"/>
      <c r="AX78" s="462"/>
      <c r="AY78" s="462"/>
      <c r="AZ78" s="480"/>
      <c r="BA78" s="397"/>
      <c r="BB78" s="397"/>
      <c r="BC78" s="462"/>
      <c r="BD78" s="462"/>
      <c r="BE78" s="462"/>
      <c r="BF78" s="397"/>
      <c r="BG78" s="397"/>
      <c r="BH78" s="399"/>
      <c r="BI78" s="399"/>
      <c r="BJ78" s="401"/>
      <c r="BK78" s="399"/>
      <c r="BL78" s="73" t="s">
        <v>820</v>
      </c>
      <c r="BM78" s="130" t="s">
        <v>824</v>
      </c>
      <c r="BN78" s="130" t="s">
        <v>825</v>
      </c>
      <c r="BO78" s="73" t="s">
        <v>456</v>
      </c>
      <c r="BP78" s="142">
        <f t="shared" si="7"/>
        <v>45078</v>
      </c>
      <c r="BQ78" s="214"/>
      <c r="BR78" s="214"/>
      <c r="BS78" s="139"/>
      <c r="BT78" s="139"/>
      <c r="BU78" s="179">
        <v>16</v>
      </c>
      <c r="BV78" s="210"/>
      <c r="BW78" s="210"/>
      <c r="BX78" s="139"/>
      <c r="BY78" s="139"/>
      <c r="BZ78" s="462"/>
      <c r="CA78" s="566"/>
    </row>
    <row r="79" spans="1:79" ht="105" x14ac:dyDescent="0.25">
      <c r="A79" s="538"/>
      <c r="B79" s="538"/>
      <c r="C79" s="538"/>
      <c r="D79" s="467"/>
      <c r="E79" s="467"/>
      <c r="F79" s="467"/>
      <c r="G79" s="514"/>
      <c r="H79" s="467"/>
      <c r="I79" s="514"/>
      <c r="J79" s="542"/>
      <c r="K79" s="458"/>
      <c r="L79" s="467"/>
      <c r="M79" s="467"/>
      <c r="N79" s="458"/>
      <c r="O79" s="470"/>
      <c r="P79" s="470"/>
      <c r="Q79" s="467"/>
      <c r="R79" s="514"/>
      <c r="S79" s="514"/>
      <c r="T79" s="514"/>
      <c r="U79" s="456"/>
      <c r="V79" s="456"/>
      <c r="W79" s="453"/>
      <c r="X79" s="453"/>
      <c r="Y79" s="453"/>
      <c r="Z79" s="453"/>
      <c r="AA79" s="456"/>
      <c r="AB79" s="456"/>
      <c r="AC79" s="559"/>
      <c r="AD79" s="559"/>
      <c r="AE79" s="462"/>
      <c r="AF79" s="462"/>
      <c r="AG79" s="514"/>
      <c r="AH79" s="528"/>
      <c r="AI79" s="467"/>
      <c r="AJ79" s="5" t="s">
        <v>483</v>
      </c>
      <c r="AK79" s="8" t="s">
        <v>907</v>
      </c>
      <c r="AL79" s="65">
        <v>1</v>
      </c>
      <c r="AM79" s="70">
        <v>0.05</v>
      </c>
      <c r="AN79" s="193">
        <v>0</v>
      </c>
      <c r="AO79" s="193">
        <v>0</v>
      </c>
      <c r="AP79" s="169"/>
      <c r="AQ79" s="169"/>
      <c r="AR79" s="169">
        <f t="shared" si="5"/>
        <v>0</v>
      </c>
      <c r="AS79" s="88">
        <v>45047</v>
      </c>
      <c r="AT79" s="88">
        <v>45199</v>
      </c>
      <c r="AU79" s="46">
        <f t="shared" si="6"/>
        <v>152</v>
      </c>
      <c r="AV79" s="89"/>
      <c r="AW79" s="115"/>
      <c r="AX79" s="462"/>
      <c r="AY79" s="462"/>
      <c r="AZ79" s="480"/>
      <c r="BA79" s="397"/>
      <c r="BB79" s="397"/>
      <c r="BC79" s="462"/>
      <c r="BD79" s="462"/>
      <c r="BE79" s="462"/>
      <c r="BF79" s="397"/>
      <c r="BG79" s="397"/>
      <c r="BH79" s="399"/>
      <c r="BI79" s="399"/>
      <c r="BJ79" s="401"/>
      <c r="BK79" s="399"/>
      <c r="BL79" s="73" t="s">
        <v>820</v>
      </c>
      <c r="BM79" s="130" t="s">
        <v>828</v>
      </c>
      <c r="BN79" s="130" t="s">
        <v>822</v>
      </c>
      <c r="BO79" s="73" t="s">
        <v>456</v>
      </c>
      <c r="BP79" s="142">
        <f t="shared" si="7"/>
        <v>45047</v>
      </c>
      <c r="BQ79" s="214" t="s">
        <v>1050</v>
      </c>
      <c r="BR79" s="214"/>
      <c r="BS79" s="139"/>
      <c r="BT79" s="139"/>
      <c r="BU79" s="179">
        <v>17</v>
      </c>
      <c r="BV79" s="210" t="s">
        <v>1150</v>
      </c>
      <c r="BW79" s="210" t="s">
        <v>1386</v>
      </c>
      <c r="BX79" s="139"/>
      <c r="BY79" s="139"/>
      <c r="BZ79" s="462"/>
      <c r="CA79" s="566"/>
    </row>
    <row r="80" spans="1:79" ht="195" x14ac:dyDescent="0.25">
      <c r="A80" s="538"/>
      <c r="B80" s="538"/>
      <c r="C80" s="538"/>
      <c r="D80" s="467"/>
      <c r="E80" s="467"/>
      <c r="F80" s="467"/>
      <c r="G80" s="514"/>
      <c r="H80" s="467"/>
      <c r="I80" s="514"/>
      <c r="J80" s="542"/>
      <c r="K80" s="457" t="s">
        <v>257</v>
      </c>
      <c r="L80" s="466" t="s">
        <v>198</v>
      </c>
      <c r="M80" s="466" t="s">
        <v>258</v>
      </c>
      <c r="N80" s="457" t="s">
        <v>259</v>
      </c>
      <c r="O80" s="469"/>
      <c r="P80" s="469" t="s">
        <v>569</v>
      </c>
      <c r="Q80" s="466" t="s">
        <v>871</v>
      </c>
      <c r="R80" s="520">
        <v>700</v>
      </c>
      <c r="S80" s="520">
        <v>80</v>
      </c>
      <c r="T80" s="520">
        <v>737</v>
      </c>
      <c r="U80" s="452">
        <v>18</v>
      </c>
      <c r="V80" s="452">
        <v>28</v>
      </c>
      <c r="W80" s="452">
        <f>+V80+U80</f>
        <v>46</v>
      </c>
      <c r="X80" s="452">
        <f>+W80/S80</f>
        <v>0.57499999999999996</v>
      </c>
      <c r="Y80" s="452">
        <f>+W80+T80</f>
        <v>783</v>
      </c>
      <c r="Z80" s="454">
        <v>1</v>
      </c>
      <c r="AA80" s="452"/>
      <c r="AB80" s="452"/>
      <c r="AC80" s="559"/>
      <c r="AD80" s="559"/>
      <c r="AE80" s="462"/>
      <c r="AF80" s="462"/>
      <c r="AG80" s="514"/>
      <c r="AH80" s="528"/>
      <c r="AI80" s="467"/>
      <c r="AJ80" s="5" t="s">
        <v>484</v>
      </c>
      <c r="AK80" s="8" t="s">
        <v>895</v>
      </c>
      <c r="AL80" s="65">
        <v>1</v>
      </c>
      <c r="AM80" s="70">
        <v>0.2</v>
      </c>
      <c r="AN80" s="193">
        <v>0</v>
      </c>
      <c r="AO80" s="193">
        <v>1</v>
      </c>
      <c r="AP80" s="169"/>
      <c r="AQ80" s="169"/>
      <c r="AR80" s="169">
        <f t="shared" si="5"/>
        <v>1</v>
      </c>
      <c r="AS80" s="88">
        <v>44986</v>
      </c>
      <c r="AT80" s="88">
        <v>45291</v>
      </c>
      <c r="AU80" s="46">
        <f t="shared" si="6"/>
        <v>305</v>
      </c>
      <c r="AV80" s="89">
        <v>80</v>
      </c>
      <c r="AW80" s="115"/>
      <c r="AX80" s="462"/>
      <c r="AY80" s="462"/>
      <c r="AZ80" s="480"/>
      <c r="BA80" s="397"/>
      <c r="BB80" s="397"/>
      <c r="BC80" s="462"/>
      <c r="BD80" s="462"/>
      <c r="BE80" s="462"/>
      <c r="BF80" s="397"/>
      <c r="BG80" s="397"/>
      <c r="BH80" s="399"/>
      <c r="BI80" s="399"/>
      <c r="BJ80" s="401"/>
      <c r="BK80" s="399"/>
      <c r="BL80" s="73" t="s">
        <v>820</v>
      </c>
      <c r="BM80" s="130" t="s">
        <v>823</v>
      </c>
      <c r="BN80" s="130" t="s">
        <v>822</v>
      </c>
      <c r="BO80" s="73" t="s">
        <v>456</v>
      </c>
      <c r="BP80" s="142">
        <f t="shared" si="7"/>
        <v>44986</v>
      </c>
      <c r="BQ80" s="214" t="s">
        <v>1051</v>
      </c>
      <c r="BR80" s="214"/>
      <c r="BS80" s="139"/>
      <c r="BT80" s="139"/>
      <c r="BU80" s="179">
        <v>18</v>
      </c>
      <c r="BV80" s="210" t="s">
        <v>1151</v>
      </c>
      <c r="BW80" s="210" t="s">
        <v>1387</v>
      </c>
      <c r="BX80" s="139"/>
      <c r="BY80" s="139"/>
      <c r="BZ80" s="462"/>
      <c r="CA80" s="566"/>
    </row>
    <row r="81" spans="1:79" ht="135" x14ac:dyDescent="0.25">
      <c r="A81" s="538"/>
      <c r="B81" s="538"/>
      <c r="C81" s="538"/>
      <c r="D81" s="467"/>
      <c r="E81" s="467"/>
      <c r="F81" s="467"/>
      <c r="G81" s="514"/>
      <c r="H81" s="467"/>
      <c r="I81" s="514"/>
      <c r="J81" s="542"/>
      <c r="K81" s="458"/>
      <c r="L81" s="467"/>
      <c r="M81" s="467"/>
      <c r="N81" s="458"/>
      <c r="O81" s="470"/>
      <c r="P81" s="470"/>
      <c r="Q81" s="467"/>
      <c r="R81" s="514"/>
      <c r="S81" s="514"/>
      <c r="T81" s="514"/>
      <c r="U81" s="456"/>
      <c r="V81" s="456"/>
      <c r="W81" s="456"/>
      <c r="X81" s="456"/>
      <c r="Y81" s="456"/>
      <c r="Z81" s="456"/>
      <c r="AA81" s="456"/>
      <c r="AB81" s="456"/>
      <c r="AC81" s="559"/>
      <c r="AD81" s="559"/>
      <c r="AE81" s="462"/>
      <c r="AF81" s="462"/>
      <c r="AG81" s="514"/>
      <c r="AH81" s="528"/>
      <c r="AI81" s="467"/>
      <c r="AJ81" s="5" t="s">
        <v>987</v>
      </c>
      <c r="AK81" s="8" t="s">
        <v>895</v>
      </c>
      <c r="AL81" s="65">
        <v>200</v>
      </c>
      <c r="AM81" s="70">
        <v>0.1</v>
      </c>
      <c r="AN81" s="193">
        <v>0</v>
      </c>
      <c r="AO81" s="193">
        <v>0</v>
      </c>
      <c r="AP81" s="169"/>
      <c r="AQ81" s="169"/>
      <c r="AR81" s="169">
        <f t="shared" si="5"/>
        <v>0</v>
      </c>
      <c r="AS81" s="88">
        <v>45017</v>
      </c>
      <c r="AT81" s="88">
        <v>45291</v>
      </c>
      <c r="AU81" s="46">
        <f t="shared" si="6"/>
        <v>274</v>
      </c>
      <c r="AV81" s="89">
        <v>200</v>
      </c>
      <c r="AW81" s="115"/>
      <c r="AX81" s="462"/>
      <c r="AY81" s="462"/>
      <c r="AZ81" s="480"/>
      <c r="BA81" s="397"/>
      <c r="BB81" s="397"/>
      <c r="BC81" s="462"/>
      <c r="BD81" s="462"/>
      <c r="BE81" s="462"/>
      <c r="BF81" s="397"/>
      <c r="BG81" s="397"/>
      <c r="BH81" s="399"/>
      <c r="BI81" s="399"/>
      <c r="BJ81" s="401"/>
      <c r="BK81" s="399"/>
      <c r="BL81" s="73"/>
      <c r="BM81" s="130"/>
      <c r="BN81" s="130"/>
      <c r="BO81" s="73"/>
      <c r="BP81" s="142"/>
      <c r="BQ81" s="214" t="s">
        <v>1052</v>
      </c>
      <c r="BR81" s="214" t="s">
        <v>1271</v>
      </c>
      <c r="BS81" s="139"/>
      <c r="BT81" s="139"/>
      <c r="BU81" s="179">
        <v>19</v>
      </c>
      <c r="BV81" s="210" t="s">
        <v>1152</v>
      </c>
      <c r="BW81" s="210" t="s">
        <v>1388</v>
      </c>
      <c r="BX81" s="139"/>
      <c r="BY81" s="139"/>
      <c r="BZ81" s="462"/>
      <c r="CA81" s="566"/>
    </row>
    <row r="82" spans="1:79" ht="90" x14ac:dyDescent="0.25">
      <c r="A82" s="578"/>
      <c r="B82" s="578"/>
      <c r="C82" s="578"/>
      <c r="D82" s="468"/>
      <c r="E82" s="468"/>
      <c r="F82" s="468"/>
      <c r="G82" s="521"/>
      <c r="H82" s="468"/>
      <c r="I82" s="521"/>
      <c r="J82" s="582"/>
      <c r="K82" s="459"/>
      <c r="L82" s="468"/>
      <c r="M82" s="468"/>
      <c r="N82" s="459"/>
      <c r="O82" s="471"/>
      <c r="P82" s="471"/>
      <c r="Q82" s="468"/>
      <c r="R82" s="521"/>
      <c r="S82" s="521"/>
      <c r="T82" s="521"/>
      <c r="U82" s="453"/>
      <c r="V82" s="453"/>
      <c r="W82" s="453"/>
      <c r="X82" s="453"/>
      <c r="Y82" s="453"/>
      <c r="Z82" s="453"/>
      <c r="AA82" s="453"/>
      <c r="AB82" s="453"/>
      <c r="AC82" s="560"/>
      <c r="AD82" s="560"/>
      <c r="AE82" s="463"/>
      <c r="AF82" s="463"/>
      <c r="AG82" s="521"/>
      <c r="AH82" s="529"/>
      <c r="AI82" s="468"/>
      <c r="AJ82" s="5" t="s">
        <v>485</v>
      </c>
      <c r="AK82" s="8" t="s">
        <v>908</v>
      </c>
      <c r="AL82" s="65">
        <v>1</v>
      </c>
      <c r="AM82" s="70">
        <v>0.2</v>
      </c>
      <c r="AN82" s="193">
        <v>0</v>
      </c>
      <c r="AO82" s="193">
        <v>1</v>
      </c>
      <c r="AP82" s="169"/>
      <c r="AQ82" s="169"/>
      <c r="AR82" s="169">
        <f t="shared" ref="AR82:AR91" si="8">+(AN82+AO82)/AL82</f>
        <v>1</v>
      </c>
      <c r="AS82" s="88">
        <v>44986</v>
      </c>
      <c r="AT82" s="88">
        <v>45291</v>
      </c>
      <c r="AU82" s="46">
        <f t="shared" si="6"/>
        <v>305</v>
      </c>
      <c r="AV82" s="89"/>
      <c r="AW82" s="115"/>
      <c r="AX82" s="463"/>
      <c r="AY82" s="463"/>
      <c r="AZ82" s="481"/>
      <c r="BA82" s="398"/>
      <c r="BB82" s="398"/>
      <c r="BC82" s="463"/>
      <c r="BD82" s="463"/>
      <c r="BE82" s="463"/>
      <c r="BF82" s="398"/>
      <c r="BG82" s="398"/>
      <c r="BH82" s="399"/>
      <c r="BI82" s="399"/>
      <c r="BJ82" s="401"/>
      <c r="BK82" s="399"/>
      <c r="BL82" s="73" t="s">
        <v>820</v>
      </c>
      <c r="BM82" s="130" t="s">
        <v>824</v>
      </c>
      <c r="BN82" s="130" t="s">
        <v>825</v>
      </c>
      <c r="BO82" s="73" t="s">
        <v>456</v>
      </c>
      <c r="BP82" s="142">
        <f t="shared" si="7"/>
        <v>44986</v>
      </c>
      <c r="BQ82" s="214" t="s">
        <v>1053</v>
      </c>
      <c r="BR82" s="214" t="s">
        <v>1272</v>
      </c>
      <c r="BS82" s="139"/>
      <c r="BT82" s="139"/>
      <c r="BU82" s="179">
        <v>20</v>
      </c>
      <c r="BV82" s="210" t="s">
        <v>1153</v>
      </c>
      <c r="BW82" s="210" t="s">
        <v>1389</v>
      </c>
      <c r="BX82" s="139"/>
      <c r="BY82" s="139"/>
      <c r="BZ82" s="463"/>
      <c r="CA82" s="567"/>
    </row>
    <row r="83" spans="1:79" ht="45" customHeight="1" x14ac:dyDescent="0.25">
      <c r="A83" s="6"/>
      <c r="B83" s="43"/>
      <c r="C83" s="43"/>
      <c r="D83" s="44"/>
      <c r="E83" s="45"/>
      <c r="F83" s="44"/>
      <c r="G83" s="69"/>
      <c r="H83" s="44"/>
      <c r="I83" s="69"/>
      <c r="J83" s="552" t="s">
        <v>149</v>
      </c>
      <c r="K83" s="553"/>
      <c r="L83" s="553"/>
      <c r="M83" s="553"/>
      <c r="N83" s="553"/>
      <c r="O83" s="553"/>
      <c r="P83" s="553"/>
      <c r="Q83" s="553"/>
      <c r="R83" s="553"/>
      <c r="S83" s="553"/>
      <c r="T83" s="553"/>
      <c r="U83" s="553"/>
      <c r="V83" s="553"/>
      <c r="W83" s="554"/>
      <c r="X83" s="270">
        <f>AVERAGE(X73:X82)</f>
        <v>0.64375000000000004</v>
      </c>
      <c r="Y83" s="268"/>
      <c r="Z83" s="269">
        <f>AVERAGE(Z73:Z82)</f>
        <v>1</v>
      </c>
      <c r="AA83" s="203"/>
      <c r="AB83" s="203"/>
      <c r="AC83" s="57"/>
      <c r="AD83" s="57"/>
      <c r="AE83" s="44"/>
      <c r="AF83" s="44"/>
      <c r="AG83" s="428" t="s">
        <v>757</v>
      </c>
      <c r="AH83" s="429"/>
      <c r="AI83" s="429"/>
      <c r="AJ83" s="429"/>
      <c r="AK83" s="429"/>
      <c r="AL83" s="429"/>
      <c r="AM83" s="429"/>
      <c r="AN83" s="429"/>
      <c r="AO83" s="429"/>
      <c r="AP83" s="429"/>
      <c r="AQ83" s="430"/>
      <c r="AR83" s="359">
        <f>AVERAGE(AR73:AR82)</f>
        <v>0.45833333333333331</v>
      </c>
      <c r="AS83" s="104"/>
      <c r="AT83" s="104"/>
      <c r="AU83" s="57"/>
      <c r="AV83" s="69"/>
      <c r="AW83" s="57"/>
      <c r="AX83" s="44"/>
      <c r="AY83" s="44"/>
      <c r="AZ83" s="57"/>
      <c r="BA83" s="57"/>
      <c r="BB83" s="57"/>
      <c r="BC83" s="44"/>
      <c r="BD83" s="44"/>
      <c r="BE83" s="44"/>
      <c r="BF83" s="57"/>
      <c r="BG83" s="57"/>
      <c r="BH83" s="400"/>
      <c r="BI83" s="400"/>
      <c r="BJ83" s="402"/>
      <c r="BK83" s="400"/>
      <c r="BL83" s="4"/>
      <c r="BM83" s="4"/>
      <c r="BN83" s="4"/>
      <c r="BO83" s="4"/>
      <c r="BP83" s="4"/>
      <c r="BQ83" s="206"/>
      <c r="BR83" s="206"/>
      <c r="BS83" s="4"/>
      <c r="BT83" s="4"/>
      <c r="BU83" s="4"/>
      <c r="BV83" s="21"/>
      <c r="BW83" s="21"/>
      <c r="BX83" s="4"/>
      <c r="BY83" s="4"/>
      <c r="BZ83" s="4"/>
      <c r="CA83" s="21"/>
    </row>
    <row r="84" spans="1:79" ht="120" x14ac:dyDescent="0.25">
      <c r="A84" s="545" t="s">
        <v>714</v>
      </c>
      <c r="B84" s="545" t="s">
        <v>752</v>
      </c>
      <c r="C84" s="545" t="s">
        <v>76</v>
      </c>
      <c r="D84" s="460" t="s">
        <v>104</v>
      </c>
      <c r="E84" s="460" t="s">
        <v>102</v>
      </c>
      <c r="F84" s="460" t="s">
        <v>105</v>
      </c>
      <c r="G84" s="465">
        <v>1</v>
      </c>
      <c r="H84" s="460" t="s">
        <v>444</v>
      </c>
      <c r="I84" s="465">
        <v>0.3</v>
      </c>
      <c r="J84" s="551" t="s">
        <v>150</v>
      </c>
      <c r="K84" s="543" t="s">
        <v>260</v>
      </c>
      <c r="L84" s="460" t="s">
        <v>230</v>
      </c>
      <c r="M84" s="460">
        <v>0</v>
      </c>
      <c r="N84" s="543" t="s">
        <v>261</v>
      </c>
      <c r="O84" s="579" t="s">
        <v>569</v>
      </c>
      <c r="P84" s="579"/>
      <c r="Q84" s="460" t="s">
        <v>907</v>
      </c>
      <c r="R84" s="464">
        <v>1</v>
      </c>
      <c r="S84" s="464">
        <v>1</v>
      </c>
      <c r="T84" s="464">
        <v>1</v>
      </c>
      <c r="U84" s="451">
        <v>0</v>
      </c>
      <c r="V84" s="451">
        <v>0.5</v>
      </c>
      <c r="W84" s="452">
        <f>+V84+U84</f>
        <v>0.5</v>
      </c>
      <c r="X84" s="504">
        <f>+W84/S84</f>
        <v>0.5</v>
      </c>
      <c r="Y84" s="452">
        <f>+T84</f>
        <v>1</v>
      </c>
      <c r="Z84" s="454">
        <v>1</v>
      </c>
      <c r="AA84" s="451"/>
      <c r="AB84" s="451"/>
      <c r="AC84" s="555" t="s">
        <v>810</v>
      </c>
      <c r="AD84" s="555" t="s">
        <v>811</v>
      </c>
      <c r="AE84" s="460" t="s">
        <v>816</v>
      </c>
      <c r="AF84" s="460" t="s">
        <v>817</v>
      </c>
      <c r="AG84" s="464" t="s">
        <v>758</v>
      </c>
      <c r="AH84" s="475">
        <v>2021130010228</v>
      </c>
      <c r="AI84" s="466" t="s">
        <v>413</v>
      </c>
      <c r="AJ84" s="5" t="s">
        <v>486</v>
      </c>
      <c r="AK84" s="8" t="s">
        <v>909</v>
      </c>
      <c r="AL84" s="65">
        <v>1</v>
      </c>
      <c r="AM84" s="70">
        <v>0.3</v>
      </c>
      <c r="AN84" s="193">
        <v>0</v>
      </c>
      <c r="AO84" s="193">
        <v>1</v>
      </c>
      <c r="AP84" s="169"/>
      <c r="AQ84" s="169"/>
      <c r="AR84" s="169">
        <f t="shared" si="8"/>
        <v>1</v>
      </c>
      <c r="AS84" s="88">
        <v>44986</v>
      </c>
      <c r="AT84" s="88">
        <v>45291</v>
      </c>
      <c r="AU84" s="46">
        <f>AT84-AS84</f>
        <v>305</v>
      </c>
      <c r="AV84" s="89">
        <v>20</v>
      </c>
      <c r="AW84" s="115"/>
      <c r="AX84" s="494" t="s">
        <v>517</v>
      </c>
      <c r="AY84" s="494" t="s">
        <v>476</v>
      </c>
      <c r="AZ84" s="495" t="s">
        <v>456</v>
      </c>
      <c r="BA84" s="571">
        <v>88500000</v>
      </c>
      <c r="BB84" s="571">
        <v>35000000</v>
      </c>
      <c r="BC84" s="494" t="s">
        <v>575</v>
      </c>
      <c r="BD84" s="484" t="s">
        <v>758</v>
      </c>
      <c r="BE84" s="484" t="s">
        <v>586</v>
      </c>
      <c r="BF84" s="571">
        <v>28000000</v>
      </c>
      <c r="BG84" s="571">
        <v>14000000</v>
      </c>
      <c r="BH84" s="403">
        <v>1763839984</v>
      </c>
      <c r="BI84" s="403">
        <v>257265639</v>
      </c>
      <c r="BJ84" s="404">
        <f>+BI84/BH84</f>
        <v>0.14585542981998756</v>
      </c>
      <c r="BK84" s="403">
        <v>255065639</v>
      </c>
      <c r="BL84" s="73" t="s">
        <v>820</v>
      </c>
      <c r="BM84" s="130" t="s">
        <v>828</v>
      </c>
      <c r="BN84" s="130" t="s">
        <v>822</v>
      </c>
      <c r="BO84" s="73" t="s">
        <v>456</v>
      </c>
      <c r="BP84" s="142">
        <f>AS84</f>
        <v>44986</v>
      </c>
      <c r="BQ84" s="214" t="s">
        <v>1054</v>
      </c>
      <c r="BR84" s="214" t="s">
        <v>1273</v>
      </c>
      <c r="BS84" s="139"/>
      <c r="BT84" s="139"/>
      <c r="BU84" s="179">
        <v>21</v>
      </c>
      <c r="BV84" s="210" t="s">
        <v>1154</v>
      </c>
      <c r="BW84" s="210" t="s">
        <v>1390</v>
      </c>
      <c r="BX84" s="139"/>
      <c r="BY84" s="139"/>
      <c r="BZ84" s="73" t="s">
        <v>851</v>
      </c>
      <c r="CA84" s="144" t="s">
        <v>968</v>
      </c>
    </row>
    <row r="85" spans="1:79" ht="102" x14ac:dyDescent="0.25">
      <c r="A85" s="545"/>
      <c r="B85" s="545"/>
      <c r="C85" s="545"/>
      <c r="D85" s="460"/>
      <c r="E85" s="460"/>
      <c r="F85" s="460"/>
      <c r="G85" s="464"/>
      <c r="H85" s="460"/>
      <c r="I85" s="464"/>
      <c r="J85" s="551"/>
      <c r="K85" s="543"/>
      <c r="L85" s="460"/>
      <c r="M85" s="460"/>
      <c r="N85" s="543"/>
      <c r="O85" s="579"/>
      <c r="P85" s="579"/>
      <c r="Q85" s="460"/>
      <c r="R85" s="464"/>
      <c r="S85" s="464"/>
      <c r="T85" s="464"/>
      <c r="U85" s="451"/>
      <c r="V85" s="451"/>
      <c r="W85" s="456"/>
      <c r="X85" s="530"/>
      <c r="Y85" s="456"/>
      <c r="Z85" s="456"/>
      <c r="AA85" s="451"/>
      <c r="AB85" s="451"/>
      <c r="AC85" s="555"/>
      <c r="AD85" s="555"/>
      <c r="AE85" s="460"/>
      <c r="AF85" s="460"/>
      <c r="AG85" s="464"/>
      <c r="AH85" s="475"/>
      <c r="AI85" s="467"/>
      <c r="AJ85" s="5" t="s">
        <v>487</v>
      </c>
      <c r="AK85" s="8" t="s">
        <v>907</v>
      </c>
      <c r="AL85" s="65">
        <v>1</v>
      </c>
      <c r="AM85" s="70">
        <v>0.35</v>
      </c>
      <c r="AN85" s="193">
        <v>0</v>
      </c>
      <c r="AO85" s="193">
        <v>1</v>
      </c>
      <c r="AP85" s="169"/>
      <c r="AQ85" s="169"/>
      <c r="AR85" s="169">
        <f t="shared" si="8"/>
        <v>1</v>
      </c>
      <c r="AS85" s="88">
        <v>44986</v>
      </c>
      <c r="AT85" s="88">
        <v>45291</v>
      </c>
      <c r="AU85" s="46">
        <f>AT85-AS85</f>
        <v>305</v>
      </c>
      <c r="AV85" s="89"/>
      <c r="AW85" s="115"/>
      <c r="AX85" s="494"/>
      <c r="AY85" s="494"/>
      <c r="AZ85" s="495"/>
      <c r="BA85" s="571"/>
      <c r="BB85" s="571"/>
      <c r="BC85" s="494"/>
      <c r="BD85" s="484"/>
      <c r="BE85" s="484"/>
      <c r="BF85" s="571"/>
      <c r="BG85" s="571"/>
      <c r="BH85" s="399"/>
      <c r="BI85" s="399"/>
      <c r="BJ85" s="401"/>
      <c r="BK85" s="399"/>
      <c r="BL85" s="73" t="s">
        <v>820</v>
      </c>
      <c r="BM85" s="130" t="s">
        <v>828</v>
      </c>
      <c r="BN85" s="130" t="s">
        <v>822</v>
      </c>
      <c r="BO85" s="73" t="s">
        <v>456</v>
      </c>
      <c r="BP85" s="142">
        <f>AS85</f>
        <v>44986</v>
      </c>
      <c r="BQ85" s="214"/>
      <c r="BR85" s="214" t="s">
        <v>1274</v>
      </c>
      <c r="BS85" s="139"/>
      <c r="BT85" s="139"/>
      <c r="BU85" s="179">
        <v>22</v>
      </c>
      <c r="BV85" s="210"/>
      <c r="BW85" s="210" t="s">
        <v>1391</v>
      </c>
      <c r="BX85" s="139"/>
      <c r="BY85" s="139"/>
      <c r="BZ85" s="73" t="s">
        <v>845</v>
      </c>
      <c r="CA85" s="144" t="s">
        <v>962</v>
      </c>
    </row>
    <row r="86" spans="1:79" ht="90" x14ac:dyDescent="0.25">
      <c r="A86" s="545"/>
      <c r="B86" s="545"/>
      <c r="C86" s="545"/>
      <c r="D86" s="460"/>
      <c r="E86" s="460"/>
      <c r="F86" s="460"/>
      <c r="G86" s="464"/>
      <c r="H86" s="460"/>
      <c r="I86" s="464"/>
      <c r="J86" s="551"/>
      <c r="K86" s="543"/>
      <c r="L86" s="460"/>
      <c r="M86" s="460"/>
      <c r="N86" s="543"/>
      <c r="O86" s="579"/>
      <c r="P86" s="579"/>
      <c r="Q86" s="460"/>
      <c r="R86" s="464"/>
      <c r="S86" s="464"/>
      <c r="T86" s="464"/>
      <c r="U86" s="451"/>
      <c r="V86" s="451"/>
      <c r="W86" s="456"/>
      <c r="X86" s="530"/>
      <c r="Y86" s="456"/>
      <c r="Z86" s="456"/>
      <c r="AA86" s="451"/>
      <c r="AB86" s="451"/>
      <c r="AC86" s="555"/>
      <c r="AD86" s="555"/>
      <c r="AE86" s="460"/>
      <c r="AF86" s="460"/>
      <c r="AG86" s="464"/>
      <c r="AH86" s="475"/>
      <c r="AI86" s="467"/>
      <c r="AJ86" s="5" t="s">
        <v>1010</v>
      </c>
      <c r="AK86" s="8" t="s">
        <v>864</v>
      </c>
      <c r="AL86" s="65">
        <v>1</v>
      </c>
      <c r="AM86" s="70">
        <v>0.2</v>
      </c>
      <c r="AN86" s="193">
        <v>0</v>
      </c>
      <c r="AO86" s="193">
        <v>0.5</v>
      </c>
      <c r="AP86" s="169"/>
      <c r="AQ86" s="169"/>
      <c r="AR86" s="169">
        <f>+(AN86+AO86)/AL86</f>
        <v>0.5</v>
      </c>
      <c r="AS86" s="88">
        <v>45017</v>
      </c>
      <c r="AT86" s="88">
        <v>45291</v>
      </c>
      <c r="AU86" s="46">
        <f>AT86-AS86</f>
        <v>274</v>
      </c>
      <c r="AV86" s="89">
        <v>80</v>
      </c>
      <c r="AW86" s="115"/>
      <c r="AX86" s="494"/>
      <c r="AY86" s="494"/>
      <c r="AZ86" s="495"/>
      <c r="BA86" s="571"/>
      <c r="BB86" s="571"/>
      <c r="BC86" s="494"/>
      <c r="BD86" s="484"/>
      <c r="BE86" s="484"/>
      <c r="BF86" s="571"/>
      <c r="BG86" s="571"/>
      <c r="BH86" s="399"/>
      <c r="BI86" s="399"/>
      <c r="BJ86" s="401"/>
      <c r="BK86" s="399"/>
      <c r="BL86" s="73" t="s">
        <v>820</v>
      </c>
      <c r="BM86" s="130" t="s">
        <v>824</v>
      </c>
      <c r="BN86" s="130" t="s">
        <v>825</v>
      </c>
      <c r="BO86" s="73" t="s">
        <v>456</v>
      </c>
      <c r="BP86" s="142">
        <f>AS86</f>
        <v>45017</v>
      </c>
      <c r="BQ86" s="214"/>
      <c r="BR86" s="214" t="s">
        <v>1275</v>
      </c>
      <c r="BS86" s="139"/>
      <c r="BT86" s="139"/>
      <c r="BU86" s="179">
        <v>23</v>
      </c>
      <c r="BV86" s="210"/>
      <c r="BW86" s="210" t="s">
        <v>1392</v>
      </c>
      <c r="BX86" s="139"/>
      <c r="BY86" s="139"/>
      <c r="BZ86" s="73" t="s">
        <v>852</v>
      </c>
      <c r="CA86" s="144" t="s">
        <v>964</v>
      </c>
    </row>
    <row r="87" spans="1:79" ht="51" customHeight="1" x14ac:dyDescent="0.25">
      <c r="A87" s="545"/>
      <c r="B87" s="545"/>
      <c r="C87" s="545"/>
      <c r="D87" s="460"/>
      <c r="E87" s="460"/>
      <c r="F87" s="460"/>
      <c r="G87" s="464"/>
      <c r="H87" s="460"/>
      <c r="I87" s="464"/>
      <c r="J87" s="551"/>
      <c r="K87" s="543"/>
      <c r="L87" s="460"/>
      <c r="M87" s="460"/>
      <c r="N87" s="543"/>
      <c r="O87" s="579"/>
      <c r="P87" s="579"/>
      <c r="Q87" s="460"/>
      <c r="R87" s="464"/>
      <c r="S87" s="464"/>
      <c r="T87" s="464"/>
      <c r="U87" s="451"/>
      <c r="V87" s="451"/>
      <c r="W87" s="453"/>
      <c r="X87" s="505"/>
      <c r="Y87" s="453"/>
      <c r="Z87" s="453"/>
      <c r="AA87" s="451"/>
      <c r="AB87" s="451"/>
      <c r="AC87" s="555"/>
      <c r="AD87" s="555"/>
      <c r="AE87" s="460"/>
      <c r="AF87" s="460"/>
      <c r="AG87" s="464"/>
      <c r="AH87" s="475"/>
      <c r="AI87" s="468"/>
      <c r="AJ87" s="5" t="s">
        <v>488</v>
      </c>
      <c r="AK87" s="8"/>
      <c r="AL87" s="65">
        <v>1</v>
      </c>
      <c r="AM87" s="70">
        <v>0.15</v>
      </c>
      <c r="AN87" s="193">
        <v>0</v>
      </c>
      <c r="AO87" s="193">
        <v>0</v>
      </c>
      <c r="AP87" s="169"/>
      <c r="AQ87" s="169"/>
      <c r="AR87" s="169">
        <f t="shared" si="8"/>
        <v>0</v>
      </c>
      <c r="AS87" s="88">
        <v>45017</v>
      </c>
      <c r="AT87" s="88">
        <v>45291</v>
      </c>
      <c r="AU87" s="46">
        <f>AT87-AS87</f>
        <v>274</v>
      </c>
      <c r="AV87" s="89"/>
      <c r="AW87" s="115"/>
      <c r="AX87" s="494"/>
      <c r="AY87" s="494"/>
      <c r="AZ87" s="495"/>
      <c r="BA87" s="571"/>
      <c r="BB87" s="571"/>
      <c r="BC87" s="494"/>
      <c r="BD87" s="484"/>
      <c r="BE87" s="484"/>
      <c r="BF87" s="571"/>
      <c r="BG87" s="571"/>
      <c r="BH87" s="399"/>
      <c r="BI87" s="399"/>
      <c r="BJ87" s="401"/>
      <c r="BK87" s="399"/>
      <c r="BL87" s="73" t="s">
        <v>820</v>
      </c>
      <c r="BM87" s="130" t="s">
        <v>824</v>
      </c>
      <c r="BN87" s="130" t="s">
        <v>825</v>
      </c>
      <c r="BO87" s="73" t="s">
        <v>456</v>
      </c>
      <c r="BP87" s="142">
        <f>AS87</f>
        <v>45017</v>
      </c>
      <c r="BQ87" s="214"/>
      <c r="BR87" s="214"/>
      <c r="BS87" s="139"/>
      <c r="BT87" s="139"/>
      <c r="BU87" s="179">
        <v>24</v>
      </c>
      <c r="BV87" s="210"/>
      <c r="BW87" s="210"/>
      <c r="BX87" s="139"/>
      <c r="BY87" s="139"/>
      <c r="BZ87" s="79"/>
      <c r="CA87" s="148"/>
    </row>
    <row r="88" spans="1:79" ht="30" x14ac:dyDescent="0.25">
      <c r="A88" s="6"/>
      <c r="B88" s="43"/>
      <c r="C88" s="43"/>
      <c r="D88" s="44"/>
      <c r="E88" s="45"/>
      <c r="F88" s="44"/>
      <c r="G88" s="69"/>
      <c r="H88" s="44"/>
      <c r="I88" s="69"/>
      <c r="J88" s="552" t="s">
        <v>150</v>
      </c>
      <c r="K88" s="553"/>
      <c r="L88" s="553"/>
      <c r="M88" s="553"/>
      <c r="N88" s="553"/>
      <c r="O88" s="553"/>
      <c r="P88" s="553"/>
      <c r="Q88" s="553"/>
      <c r="R88" s="553"/>
      <c r="S88" s="553"/>
      <c r="T88" s="553"/>
      <c r="U88" s="553"/>
      <c r="V88" s="553"/>
      <c r="W88" s="554"/>
      <c r="X88" s="270">
        <f>AVERAGE(X84)</f>
        <v>0.5</v>
      </c>
      <c r="Y88" s="268"/>
      <c r="Z88" s="269">
        <f>AVERAGE(Z84)</f>
        <v>1</v>
      </c>
      <c r="AA88" s="203"/>
      <c r="AB88" s="203"/>
      <c r="AC88" s="57"/>
      <c r="AD88" s="57"/>
      <c r="AE88" s="44"/>
      <c r="AF88" s="44"/>
      <c r="AG88" s="428" t="s">
        <v>758</v>
      </c>
      <c r="AH88" s="429"/>
      <c r="AI88" s="429"/>
      <c r="AJ88" s="429"/>
      <c r="AK88" s="429"/>
      <c r="AL88" s="429"/>
      <c r="AM88" s="429"/>
      <c r="AN88" s="429"/>
      <c r="AO88" s="429"/>
      <c r="AP88" s="429"/>
      <c r="AQ88" s="430"/>
      <c r="AR88" s="359">
        <f>AVERAGE(AR84:AR87)</f>
        <v>0.625</v>
      </c>
      <c r="AS88" s="104"/>
      <c r="AT88" s="104"/>
      <c r="AU88" s="57"/>
      <c r="AV88" s="69"/>
      <c r="AW88" s="57"/>
      <c r="AX88" s="44"/>
      <c r="AY88" s="44"/>
      <c r="AZ88" s="57"/>
      <c r="BA88" s="57"/>
      <c r="BB88" s="57"/>
      <c r="BC88" s="44"/>
      <c r="BD88" s="44"/>
      <c r="BE88" s="44"/>
      <c r="BF88" s="57"/>
      <c r="BG88" s="57"/>
      <c r="BH88" s="400"/>
      <c r="BI88" s="400"/>
      <c r="BJ88" s="402"/>
      <c r="BK88" s="400"/>
      <c r="BL88" s="4"/>
      <c r="BM88" s="4"/>
      <c r="BN88" s="4"/>
      <c r="BO88" s="4"/>
      <c r="BP88" s="4"/>
      <c r="BQ88" s="207"/>
      <c r="BR88" s="207"/>
      <c r="BS88" s="4"/>
      <c r="BT88" s="4"/>
      <c r="BU88" s="4"/>
      <c r="BV88" s="21"/>
      <c r="BW88" s="21"/>
      <c r="BX88" s="4"/>
      <c r="BY88" s="4"/>
      <c r="BZ88" s="4"/>
      <c r="CA88" s="21"/>
    </row>
    <row r="89" spans="1:79" ht="409.5" x14ac:dyDescent="0.25">
      <c r="A89" s="537" t="s">
        <v>714</v>
      </c>
      <c r="B89" s="537" t="s">
        <v>752</v>
      </c>
      <c r="C89" s="537" t="s">
        <v>76</v>
      </c>
      <c r="D89" s="466" t="s">
        <v>104</v>
      </c>
      <c r="E89" s="466" t="s">
        <v>102</v>
      </c>
      <c r="F89" s="466" t="s">
        <v>105</v>
      </c>
      <c r="G89" s="513">
        <v>1</v>
      </c>
      <c r="H89" s="466" t="s">
        <v>444</v>
      </c>
      <c r="I89" s="513">
        <v>0.3</v>
      </c>
      <c r="J89" s="541" t="s">
        <v>151</v>
      </c>
      <c r="K89" s="5" t="s">
        <v>262</v>
      </c>
      <c r="L89" s="8" t="s">
        <v>263</v>
      </c>
      <c r="M89" s="8" t="s">
        <v>264</v>
      </c>
      <c r="N89" s="5" t="s">
        <v>265</v>
      </c>
      <c r="O89" s="13"/>
      <c r="P89" s="13" t="s">
        <v>569</v>
      </c>
      <c r="Q89" s="8" t="s">
        <v>864</v>
      </c>
      <c r="R89" s="58">
        <v>55</v>
      </c>
      <c r="S89" s="58">
        <v>27</v>
      </c>
      <c r="T89" s="58">
        <v>28</v>
      </c>
      <c r="U89" s="190">
        <v>0</v>
      </c>
      <c r="V89" s="190">
        <v>17</v>
      </c>
      <c r="W89" s="240">
        <f>+V89+U89</f>
        <v>17</v>
      </c>
      <c r="X89" s="262">
        <f>+W89/S89</f>
        <v>0.62962962962962965</v>
      </c>
      <c r="Y89" s="240">
        <f>+W89+T89</f>
        <v>45</v>
      </c>
      <c r="Z89" s="263">
        <f>+Y89/R89</f>
        <v>0.81818181818181823</v>
      </c>
      <c r="AA89" s="190"/>
      <c r="AB89" s="190"/>
      <c r="AC89" s="558" t="s">
        <v>810</v>
      </c>
      <c r="AD89" s="558" t="s">
        <v>811</v>
      </c>
      <c r="AE89" s="525" t="s">
        <v>816</v>
      </c>
      <c r="AF89" s="525" t="s">
        <v>817</v>
      </c>
      <c r="AG89" s="520" t="s">
        <v>759</v>
      </c>
      <c r="AH89" s="527">
        <v>2021130010222</v>
      </c>
      <c r="AI89" s="466" t="s">
        <v>733</v>
      </c>
      <c r="AJ89" s="5" t="s">
        <v>489</v>
      </c>
      <c r="AK89" s="8" t="s">
        <v>864</v>
      </c>
      <c r="AL89" s="65">
        <v>1</v>
      </c>
      <c r="AM89" s="70">
        <v>0.7</v>
      </c>
      <c r="AN89" s="193">
        <v>0</v>
      </c>
      <c r="AO89" s="193">
        <v>1</v>
      </c>
      <c r="AP89" s="169"/>
      <c r="AQ89" s="169"/>
      <c r="AR89" s="169">
        <f>+(AN89+AO89)/AL89</f>
        <v>1</v>
      </c>
      <c r="AS89" s="88">
        <v>44986</v>
      </c>
      <c r="AT89" s="88">
        <v>45291</v>
      </c>
      <c r="AU89" s="46">
        <f>AT89-AS89</f>
        <v>305</v>
      </c>
      <c r="AV89" s="89">
        <f>28*30</f>
        <v>840</v>
      </c>
      <c r="AW89" s="115"/>
      <c r="AX89" s="494" t="s">
        <v>517</v>
      </c>
      <c r="AY89" s="494" t="s">
        <v>476</v>
      </c>
      <c r="AZ89" s="495" t="s">
        <v>456</v>
      </c>
      <c r="BA89" s="571">
        <v>57000000</v>
      </c>
      <c r="BB89" s="571">
        <v>47800000</v>
      </c>
      <c r="BC89" s="494" t="s">
        <v>575</v>
      </c>
      <c r="BD89" s="484" t="s">
        <v>759</v>
      </c>
      <c r="BE89" s="484" t="s">
        <v>587</v>
      </c>
      <c r="BF89" s="571">
        <v>41300000</v>
      </c>
      <c r="BG89" s="571">
        <v>8400000</v>
      </c>
      <c r="BH89" s="408">
        <v>47800000</v>
      </c>
      <c r="BI89" s="408">
        <v>8400000</v>
      </c>
      <c r="BJ89" s="411">
        <f>+BI89/BH89</f>
        <v>0.17573221757322174</v>
      </c>
      <c r="BK89" s="408">
        <v>8400000</v>
      </c>
      <c r="BL89" s="73" t="s">
        <v>820</v>
      </c>
      <c r="BM89" s="130" t="s">
        <v>828</v>
      </c>
      <c r="BN89" s="130" t="s">
        <v>822</v>
      </c>
      <c r="BO89" s="73" t="s">
        <v>456</v>
      </c>
      <c r="BP89" s="142">
        <f>AS89</f>
        <v>44986</v>
      </c>
      <c r="BQ89" s="199" t="s">
        <v>1055</v>
      </c>
      <c r="BR89" s="214" t="s">
        <v>1276</v>
      </c>
      <c r="BS89" s="139"/>
      <c r="BT89" s="139"/>
      <c r="BU89" s="179">
        <v>25</v>
      </c>
      <c r="BV89" s="210" t="s">
        <v>1155</v>
      </c>
      <c r="BW89" s="210" t="s">
        <v>1393</v>
      </c>
      <c r="BX89" s="139"/>
      <c r="BY89" s="139"/>
      <c r="BZ89" s="73" t="s">
        <v>851</v>
      </c>
      <c r="CA89" s="144" t="s">
        <v>962</v>
      </c>
    </row>
    <row r="90" spans="1:79" ht="76.5" x14ac:dyDescent="0.25">
      <c r="A90" s="538"/>
      <c r="B90" s="538"/>
      <c r="C90" s="538"/>
      <c r="D90" s="467"/>
      <c r="E90" s="467"/>
      <c r="F90" s="467"/>
      <c r="G90" s="546"/>
      <c r="H90" s="467"/>
      <c r="I90" s="546"/>
      <c r="J90" s="542"/>
      <c r="K90" s="466" t="s">
        <v>266</v>
      </c>
      <c r="L90" s="466" t="s">
        <v>267</v>
      </c>
      <c r="M90" s="466">
        <v>0</v>
      </c>
      <c r="N90" s="733" t="s">
        <v>268</v>
      </c>
      <c r="O90" s="756"/>
      <c r="P90" s="756" t="s">
        <v>569</v>
      </c>
      <c r="Q90" s="754" t="s">
        <v>894</v>
      </c>
      <c r="R90" s="598">
        <v>4</v>
      </c>
      <c r="S90" s="598">
        <v>1</v>
      </c>
      <c r="T90" s="598">
        <v>4</v>
      </c>
      <c r="U90" s="502">
        <v>0</v>
      </c>
      <c r="V90" s="502">
        <v>0</v>
      </c>
      <c r="W90" s="502">
        <v>0</v>
      </c>
      <c r="X90" s="504">
        <v>0</v>
      </c>
      <c r="Y90" s="502">
        <f>+T90</f>
        <v>4</v>
      </c>
      <c r="Z90" s="504">
        <v>1</v>
      </c>
      <c r="AA90" s="502"/>
      <c r="AB90" s="502"/>
      <c r="AC90" s="559"/>
      <c r="AD90" s="559"/>
      <c r="AE90" s="526"/>
      <c r="AF90" s="526"/>
      <c r="AG90" s="514"/>
      <c r="AH90" s="528"/>
      <c r="AI90" s="467"/>
      <c r="AJ90" s="5" t="s">
        <v>490</v>
      </c>
      <c r="AK90" s="8" t="s">
        <v>989</v>
      </c>
      <c r="AL90" s="65">
        <v>1</v>
      </c>
      <c r="AM90" s="70">
        <v>0.15</v>
      </c>
      <c r="AN90" s="193">
        <v>0</v>
      </c>
      <c r="AO90" s="193">
        <v>0</v>
      </c>
      <c r="AP90" s="169"/>
      <c r="AQ90" s="169"/>
      <c r="AR90" s="169">
        <f t="shared" si="8"/>
        <v>0</v>
      </c>
      <c r="AS90" s="88">
        <v>44986</v>
      </c>
      <c r="AT90" s="88">
        <v>45291</v>
      </c>
      <c r="AU90" s="46">
        <f>AT90-AS90</f>
        <v>305</v>
      </c>
      <c r="AV90" s="89"/>
      <c r="AW90" s="115"/>
      <c r="AX90" s="494"/>
      <c r="AY90" s="494"/>
      <c r="AZ90" s="495"/>
      <c r="BA90" s="571"/>
      <c r="BB90" s="571"/>
      <c r="BC90" s="494"/>
      <c r="BD90" s="484"/>
      <c r="BE90" s="484"/>
      <c r="BF90" s="571"/>
      <c r="BG90" s="571"/>
      <c r="BH90" s="409"/>
      <c r="BI90" s="409"/>
      <c r="BJ90" s="412"/>
      <c r="BK90" s="409"/>
      <c r="BL90" s="73" t="s">
        <v>820</v>
      </c>
      <c r="BM90" s="130" t="s">
        <v>828</v>
      </c>
      <c r="BN90" s="130" t="s">
        <v>822</v>
      </c>
      <c r="BO90" s="73" t="s">
        <v>456</v>
      </c>
      <c r="BP90" s="142">
        <f>AS90</f>
        <v>44986</v>
      </c>
      <c r="BQ90" s="214"/>
      <c r="BR90" s="214"/>
      <c r="BS90" s="139"/>
      <c r="BT90" s="139"/>
      <c r="BU90" s="179">
        <v>26</v>
      </c>
      <c r="BV90" s="210"/>
      <c r="BW90" s="210"/>
      <c r="BX90" s="139"/>
      <c r="BY90" s="139"/>
      <c r="BZ90" s="73" t="s">
        <v>852</v>
      </c>
      <c r="CA90" s="144" t="s">
        <v>964</v>
      </c>
    </row>
    <row r="91" spans="1:79" ht="58.5" customHeight="1" x14ac:dyDescent="0.25">
      <c r="A91" s="578"/>
      <c r="B91" s="578"/>
      <c r="C91" s="578"/>
      <c r="D91" s="468"/>
      <c r="E91" s="468"/>
      <c r="F91" s="468"/>
      <c r="G91" s="547"/>
      <c r="H91" s="468"/>
      <c r="I91" s="547"/>
      <c r="J91" s="582"/>
      <c r="K91" s="468"/>
      <c r="L91" s="468"/>
      <c r="M91" s="468"/>
      <c r="N91" s="734"/>
      <c r="O91" s="757"/>
      <c r="P91" s="757"/>
      <c r="Q91" s="755"/>
      <c r="R91" s="599"/>
      <c r="S91" s="599"/>
      <c r="T91" s="599"/>
      <c r="U91" s="503"/>
      <c r="V91" s="503"/>
      <c r="W91" s="503"/>
      <c r="X91" s="505"/>
      <c r="Y91" s="503"/>
      <c r="Z91" s="505"/>
      <c r="AA91" s="503"/>
      <c r="AB91" s="503"/>
      <c r="AC91" s="560"/>
      <c r="AD91" s="560"/>
      <c r="AE91" s="534"/>
      <c r="AF91" s="534"/>
      <c r="AG91" s="521"/>
      <c r="AH91" s="529"/>
      <c r="AI91" s="468"/>
      <c r="AJ91" s="14" t="s">
        <v>988</v>
      </c>
      <c r="AK91" s="8" t="s">
        <v>894</v>
      </c>
      <c r="AL91" s="112">
        <v>1</v>
      </c>
      <c r="AM91" s="161">
        <v>0.15</v>
      </c>
      <c r="AN91" s="193">
        <v>0</v>
      </c>
      <c r="AO91" s="193">
        <v>0</v>
      </c>
      <c r="AP91" s="172"/>
      <c r="AQ91" s="172"/>
      <c r="AR91" s="169">
        <f t="shared" si="8"/>
        <v>0</v>
      </c>
      <c r="AS91" s="88">
        <v>45017</v>
      </c>
      <c r="AT91" s="88">
        <v>45291</v>
      </c>
      <c r="AU91" s="46">
        <f>AT91-AS91</f>
        <v>274</v>
      </c>
      <c r="AV91" s="159"/>
      <c r="AW91" s="162"/>
      <c r="AX91" s="494"/>
      <c r="AY91" s="494"/>
      <c r="AZ91" s="495"/>
      <c r="BA91" s="571"/>
      <c r="BB91" s="571"/>
      <c r="BC91" s="494"/>
      <c r="BD91" s="484"/>
      <c r="BE91" s="484"/>
      <c r="BF91" s="571"/>
      <c r="BG91" s="571"/>
      <c r="BH91" s="409"/>
      <c r="BI91" s="409"/>
      <c r="BJ91" s="412"/>
      <c r="BK91" s="409"/>
      <c r="BL91" s="73"/>
      <c r="BM91" s="130"/>
      <c r="BN91" s="130"/>
      <c r="BO91" s="73"/>
      <c r="BP91" s="142"/>
      <c r="BQ91" s="214"/>
      <c r="BR91" s="214"/>
      <c r="BS91" s="139"/>
      <c r="BT91" s="139"/>
      <c r="BU91" s="179">
        <v>27</v>
      </c>
      <c r="BV91" s="210"/>
      <c r="BW91" s="210"/>
      <c r="BX91" s="139"/>
      <c r="BY91" s="139"/>
      <c r="BZ91" s="73"/>
      <c r="CA91" s="144"/>
    </row>
    <row r="92" spans="1:79" ht="30" x14ac:dyDescent="0.25">
      <c r="A92" s="6"/>
      <c r="B92" s="43"/>
      <c r="C92" s="43"/>
      <c r="D92" s="44"/>
      <c r="E92" s="45"/>
      <c r="F92" s="44"/>
      <c r="G92" s="69"/>
      <c r="H92" s="44"/>
      <c r="I92" s="69"/>
      <c r="J92" s="552" t="s">
        <v>151</v>
      </c>
      <c r="K92" s="553"/>
      <c r="L92" s="553"/>
      <c r="M92" s="553"/>
      <c r="N92" s="553"/>
      <c r="O92" s="553"/>
      <c r="P92" s="553"/>
      <c r="Q92" s="553"/>
      <c r="R92" s="553"/>
      <c r="S92" s="553"/>
      <c r="T92" s="553"/>
      <c r="U92" s="553"/>
      <c r="V92" s="553"/>
      <c r="W92" s="554"/>
      <c r="X92" s="270">
        <f>AVERAGE(X89:X91)</f>
        <v>0.31481481481481483</v>
      </c>
      <c r="Y92" s="268"/>
      <c r="Z92" s="269">
        <f>AVERAGE(Z89:Z91)</f>
        <v>0.90909090909090917</v>
      </c>
      <c r="AA92" s="203"/>
      <c r="AB92" s="203"/>
      <c r="AC92" s="57"/>
      <c r="AD92" s="57"/>
      <c r="AE92" s="44"/>
      <c r="AF92" s="44"/>
      <c r="AG92" s="428" t="s">
        <v>759</v>
      </c>
      <c r="AH92" s="429"/>
      <c r="AI92" s="429"/>
      <c r="AJ92" s="429"/>
      <c r="AK92" s="429"/>
      <c r="AL92" s="429"/>
      <c r="AM92" s="429"/>
      <c r="AN92" s="429"/>
      <c r="AO92" s="429"/>
      <c r="AP92" s="429"/>
      <c r="AQ92" s="430"/>
      <c r="AR92" s="359">
        <f>AVERAGE(AR89:AR91)</f>
        <v>0.33333333333333331</v>
      </c>
      <c r="AS92" s="104"/>
      <c r="AT92" s="104"/>
      <c r="AU92" s="57"/>
      <c r="AV92" s="69"/>
      <c r="AW92" s="57"/>
      <c r="AX92" s="44"/>
      <c r="AY92" s="44"/>
      <c r="AZ92" s="57"/>
      <c r="BA92" s="57"/>
      <c r="BB92" s="57"/>
      <c r="BC92" s="44"/>
      <c r="BD92" s="44"/>
      <c r="BE92" s="44"/>
      <c r="BF92" s="44"/>
      <c r="BG92" s="44"/>
      <c r="BH92" s="410"/>
      <c r="BI92" s="410"/>
      <c r="BJ92" s="413"/>
      <c r="BK92" s="410"/>
      <c r="BL92" s="4"/>
      <c r="BM92" s="4"/>
      <c r="BN92" s="4"/>
      <c r="BO92" s="4"/>
      <c r="BP92" s="4"/>
      <c r="BQ92" s="206"/>
      <c r="BR92" s="206"/>
      <c r="BS92" s="4"/>
      <c r="BT92" s="4"/>
      <c r="BU92" s="4"/>
      <c r="BV92" s="21"/>
      <c r="BW92" s="21"/>
      <c r="BX92" s="4"/>
      <c r="BY92" s="4"/>
      <c r="BZ92" s="4"/>
      <c r="CA92" s="21"/>
    </row>
    <row r="93" spans="1:79" ht="37.5" x14ac:dyDescent="0.25">
      <c r="A93" s="6"/>
      <c r="B93" s="43"/>
      <c r="C93" s="661" t="s">
        <v>76</v>
      </c>
      <c r="D93" s="662"/>
      <c r="E93" s="662"/>
      <c r="F93" s="662"/>
      <c r="G93" s="662"/>
      <c r="H93" s="662"/>
      <c r="I93" s="662"/>
      <c r="J93" s="662"/>
      <c r="K93" s="662"/>
      <c r="L93" s="662"/>
      <c r="M93" s="662"/>
      <c r="N93" s="662"/>
      <c r="O93" s="662"/>
      <c r="P93" s="662"/>
      <c r="Q93" s="662"/>
      <c r="R93" s="662"/>
      <c r="S93" s="662"/>
      <c r="T93" s="662"/>
      <c r="U93" s="662"/>
      <c r="V93" s="662"/>
      <c r="W93" s="663"/>
      <c r="X93" s="328">
        <f>+(X72+X83+X88+X92)/4</f>
        <v>0.51741898148148147</v>
      </c>
      <c r="Y93" s="329"/>
      <c r="Z93" s="330">
        <f>+(Z72+Z83+Z88+Z92)/4</f>
        <v>0.93352272727272734</v>
      </c>
      <c r="AA93" s="327"/>
      <c r="AB93" s="327"/>
      <c r="AC93" s="274"/>
      <c r="AD93" s="274"/>
      <c r="AE93" s="273"/>
      <c r="AF93" s="273"/>
      <c r="AG93" s="275"/>
      <c r="AH93" s="273"/>
      <c r="AI93" s="273"/>
      <c r="AJ93" s="48"/>
      <c r="AK93" s="44"/>
      <c r="AL93" s="69"/>
      <c r="AM93" s="69"/>
      <c r="AN93" s="69"/>
      <c r="AO93" s="69"/>
      <c r="AP93" s="69"/>
      <c r="AQ93" s="69"/>
      <c r="AR93" s="69"/>
      <c r="AS93" s="104"/>
      <c r="AT93" s="104"/>
      <c r="AU93" s="57"/>
      <c r="AV93" s="69"/>
      <c r="AW93" s="57"/>
      <c r="AX93" s="44"/>
      <c r="AY93" s="44"/>
      <c r="AZ93" s="274"/>
      <c r="BA93" s="274"/>
      <c r="BB93" s="274"/>
      <c r="BC93" s="273"/>
      <c r="BD93" s="273"/>
      <c r="BE93" s="273"/>
      <c r="BF93" s="273"/>
      <c r="BG93" s="273"/>
      <c r="BH93" s="273"/>
      <c r="BI93" s="273"/>
      <c r="BJ93" s="273"/>
      <c r="BK93" s="273"/>
      <c r="BL93" s="4"/>
      <c r="BM93" s="4"/>
      <c r="BN93" s="4"/>
      <c r="BO93" s="4"/>
      <c r="BP93" s="4"/>
      <c r="BQ93" s="206"/>
      <c r="BR93" s="206"/>
      <c r="BS93" s="4"/>
      <c r="BT93" s="4"/>
      <c r="BU93" s="4"/>
      <c r="BV93" s="21"/>
      <c r="BW93" s="21"/>
      <c r="BX93" s="4"/>
      <c r="BY93" s="4"/>
      <c r="BZ93" s="4"/>
      <c r="CA93" s="21"/>
    </row>
    <row r="94" spans="1:79" ht="330" x14ac:dyDescent="0.25">
      <c r="A94" s="545" t="s">
        <v>714</v>
      </c>
      <c r="B94" s="545" t="s">
        <v>752</v>
      </c>
      <c r="C94" s="545" t="s">
        <v>77</v>
      </c>
      <c r="D94" s="460" t="s">
        <v>106</v>
      </c>
      <c r="E94" s="460" t="s">
        <v>107</v>
      </c>
      <c r="F94" s="460" t="s">
        <v>108</v>
      </c>
      <c r="G94" s="513">
        <v>0.12</v>
      </c>
      <c r="H94" s="548" t="s">
        <v>444</v>
      </c>
      <c r="I94" s="465">
        <v>1</v>
      </c>
      <c r="J94" s="551" t="s">
        <v>152</v>
      </c>
      <c r="K94" s="543" t="s">
        <v>269</v>
      </c>
      <c r="L94" s="460" t="s">
        <v>270</v>
      </c>
      <c r="M94" s="460" t="s">
        <v>271</v>
      </c>
      <c r="N94" s="543" t="s">
        <v>272</v>
      </c>
      <c r="O94" s="629"/>
      <c r="P94" s="629" t="s">
        <v>569</v>
      </c>
      <c r="Q94" s="627" t="s">
        <v>864</v>
      </c>
      <c r="R94" s="623">
        <v>14000</v>
      </c>
      <c r="S94" s="623">
        <v>2660</v>
      </c>
      <c r="T94" s="651">
        <v>11340</v>
      </c>
      <c r="U94" s="506">
        <v>883</v>
      </c>
      <c r="V94" s="506">
        <v>1693</v>
      </c>
      <c r="W94" s="452">
        <f>+V94+U94</f>
        <v>2576</v>
      </c>
      <c r="X94" s="531">
        <f>+W94/S94</f>
        <v>0.96842105263157896</v>
      </c>
      <c r="Y94" s="452">
        <f>+W94+T94</f>
        <v>13916</v>
      </c>
      <c r="Z94" s="751">
        <f>+Y94/R94</f>
        <v>0.99399999999999999</v>
      </c>
      <c r="AA94" s="506"/>
      <c r="AB94" s="506"/>
      <c r="AC94" s="562" t="s">
        <v>810</v>
      </c>
      <c r="AD94" s="562" t="s">
        <v>811</v>
      </c>
      <c r="AE94" s="466" t="s">
        <v>816</v>
      </c>
      <c r="AF94" s="466" t="s">
        <v>817</v>
      </c>
      <c r="AG94" s="520" t="s">
        <v>760</v>
      </c>
      <c r="AH94" s="527">
        <v>2020130010119</v>
      </c>
      <c r="AI94" s="466" t="s">
        <v>414</v>
      </c>
      <c r="AJ94" s="5" t="s">
        <v>491</v>
      </c>
      <c r="AK94" s="8" t="s">
        <v>864</v>
      </c>
      <c r="AL94" s="65">
        <v>60</v>
      </c>
      <c r="AM94" s="70">
        <v>0.3</v>
      </c>
      <c r="AN94" s="193">
        <v>23</v>
      </c>
      <c r="AO94" s="193">
        <v>69</v>
      </c>
      <c r="AP94" s="169"/>
      <c r="AQ94" s="169"/>
      <c r="AR94" s="169">
        <v>1</v>
      </c>
      <c r="AS94" s="88">
        <v>44958</v>
      </c>
      <c r="AT94" s="88">
        <v>45291</v>
      </c>
      <c r="AU94" s="46">
        <f>AT94-AS94</f>
        <v>333</v>
      </c>
      <c r="AV94" s="89">
        <v>2660</v>
      </c>
      <c r="AW94" s="115"/>
      <c r="AX94" s="494" t="s">
        <v>520</v>
      </c>
      <c r="AY94" s="494" t="s">
        <v>497</v>
      </c>
      <c r="AZ94" s="396" t="s">
        <v>456</v>
      </c>
      <c r="BA94" s="396">
        <v>1000000000</v>
      </c>
      <c r="BB94" s="396">
        <v>1370500000</v>
      </c>
      <c r="BC94" s="485" t="s">
        <v>575</v>
      </c>
      <c r="BD94" s="482" t="s">
        <v>761</v>
      </c>
      <c r="BE94" s="482" t="s">
        <v>588</v>
      </c>
      <c r="BF94" s="396">
        <v>366920609</v>
      </c>
      <c r="BG94" s="396">
        <v>92800000</v>
      </c>
      <c r="BH94" s="399">
        <v>2152354058.6700001</v>
      </c>
      <c r="BI94" s="399">
        <v>92800000</v>
      </c>
      <c r="BJ94" s="401">
        <f>+BI94/BH94</f>
        <v>4.3115582971206753E-2</v>
      </c>
      <c r="BK94" s="399">
        <v>87400000</v>
      </c>
      <c r="BL94" s="73" t="s">
        <v>820</v>
      </c>
      <c r="BM94" s="130" t="s">
        <v>828</v>
      </c>
      <c r="BN94" s="130" t="s">
        <v>822</v>
      </c>
      <c r="BO94" s="73" t="s">
        <v>456</v>
      </c>
      <c r="BP94" s="142">
        <f>AS94</f>
        <v>44958</v>
      </c>
      <c r="BQ94" s="214" t="s">
        <v>1056</v>
      </c>
      <c r="BR94" s="214" t="s">
        <v>1286</v>
      </c>
      <c r="BS94" s="139"/>
      <c r="BT94" s="139"/>
      <c r="BU94" s="183">
        <v>1</v>
      </c>
      <c r="BV94" s="210" t="s">
        <v>1156</v>
      </c>
      <c r="BW94" s="210" t="s">
        <v>1394</v>
      </c>
      <c r="BX94" s="139"/>
      <c r="BY94" s="139"/>
      <c r="BZ94" s="73" t="s">
        <v>851</v>
      </c>
      <c r="CA94" s="144" t="s">
        <v>968</v>
      </c>
    </row>
    <row r="95" spans="1:79" ht="409.5" x14ac:dyDescent="0.25">
      <c r="A95" s="545"/>
      <c r="B95" s="545"/>
      <c r="C95" s="545"/>
      <c r="D95" s="460"/>
      <c r="E95" s="460"/>
      <c r="F95" s="460"/>
      <c r="G95" s="546"/>
      <c r="H95" s="549"/>
      <c r="I95" s="464"/>
      <c r="J95" s="551"/>
      <c r="K95" s="543"/>
      <c r="L95" s="460"/>
      <c r="M95" s="460"/>
      <c r="N95" s="543"/>
      <c r="O95" s="630"/>
      <c r="P95" s="630"/>
      <c r="Q95" s="628"/>
      <c r="R95" s="624"/>
      <c r="S95" s="624"/>
      <c r="T95" s="652"/>
      <c r="U95" s="507"/>
      <c r="V95" s="507"/>
      <c r="W95" s="456"/>
      <c r="X95" s="532"/>
      <c r="Y95" s="456"/>
      <c r="Z95" s="752"/>
      <c r="AA95" s="507"/>
      <c r="AB95" s="507"/>
      <c r="AC95" s="563"/>
      <c r="AD95" s="563"/>
      <c r="AE95" s="467"/>
      <c r="AF95" s="467"/>
      <c r="AG95" s="514"/>
      <c r="AH95" s="528"/>
      <c r="AI95" s="467"/>
      <c r="AJ95" s="5" t="s">
        <v>990</v>
      </c>
      <c r="AK95" s="8" t="s">
        <v>896</v>
      </c>
      <c r="AL95" s="65">
        <v>4</v>
      </c>
      <c r="AM95" s="70">
        <v>0.1</v>
      </c>
      <c r="AN95" s="193">
        <v>0</v>
      </c>
      <c r="AO95" s="193">
        <v>2</v>
      </c>
      <c r="AP95" s="169"/>
      <c r="AQ95" s="169"/>
      <c r="AR95" s="169">
        <f>+(AO95+AN95)/AL95</f>
        <v>0.5</v>
      </c>
      <c r="AS95" s="88">
        <v>44927</v>
      </c>
      <c r="AT95" s="88">
        <v>45291</v>
      </c>
      <c r="AU95" s="46">
        <f>AT95-AS95</f>
        <v>364</v>
      </c>
      <c r="AV95" s="89">
        <v>600</v>
      </c>
      <c r="AW95" s="115"/>
      <c r="AX95" s="494"/>
      <c r="AY95" s="494"/>
      <c r="AZ95" s="397"/>
      <c r="BA95" s="397"/>
      <c r="BB95" s="397"/>
      <c r="BC95" s="486"/>
      <c r="BD95" s="483"/>
      <c r="BE95" s="483"/>
      <c r="BF95" s="397"/>
      <c r="BG95" s="397"/>
      <c r="BH95" s="399"/>
      <c r="BI95" s="399"/>
      <c r="BJ95" s="401"/>
      <c r="BK95" s="399"/>
      <c r="BL95" s="73" t="s">
        <v>820</v>
      </c>
      <c r="BM95" s="130" t="s">
        <v>831</v>
      </c>
      <c r="BN95" s="130" t="s">
        <v>835</v>
      </c>
      <c r="BO95" s="73" t="s">
        <v>456</v>
      </c>
      <c r="BP95" s="142">
        <f t="shared" ref="BP95:BP105" si="9">AS95</f>
        <v>44927</v>
      </c>
      <c r="BQ95" s="214" t="s">
        <v>1057</v>
      </c>
      <c r="BR95" s="214" t="s">
        <v>1287</v>
      </c>
      <c r="BS95" s="139"/>
      <c r="BT95" s="139"/>
      <c r="BU95" s="183">
        <v>2</v>
      </c>
      <c r="BV95" s="210" t="s">
        <v>1157</v>
      </c>
      <c r="BW95" s="210" t="s">
        <v>1395</v>
      </c>
      <c r="BX95" s="139"/>
      <c r="BY95" s="139"/>
      <c r="BZ95" s="73" t="s">
        <v>845</v>
      </c>
      <c r="CA95" s="144" t="s">
        <v>962</v>
      </c>
    </row>
    <row r="96" spans="1:79" ht="76.5" x14ac:dyDescent="0.25">
      <c r="A96" s="545"/>
      <c r="B96" s="545"/>
      <c r="C96" s="545"/>
      <c r="D96" s="460"/>
      <c r="E96" s="460"/>
      <c r="F96" s="460"/>
      <c r="G96" s="546"/>
      <c r="H96" s="549"/>
      <c r="I96" s="464"/>
      <c r="J96" s="551"/>
      <c r="K96" s="543"/>
      <c r="L96" s="460"/>
      <c r="M96" s="460"/>
      <c r="N96" s="543"/>
      <c r="O96" s="630"/>
      <c r="P96" s="630"/>
      <c r="Q96" s="628"/>
      <c r="R96" s="624"/>
      <c r="S96" s="624"/>
      <c r="T96" s="652"/>
      <c r="U96" s="507"/>
      <c r="V96" s="507"/>
      <c r="W96" s="456"/>
      <c r="X96" s="532"/>
      <c r="Y96" s="456"/>
      <c r="Z96" s="752"/>
      <c r="AA96" s="507"/>
      <c r="AB96" s="507"/>
      <c r="AC96" s="563"/>
      <c r="AD96" s="563"/>
      <c r="AE96" s="467"/>
      <c r="AF96" s="467"/>
      <c r="AG96" s="514"/>
      <c r="AH96" s="528"/>
      <c r="AI96" s="467"/>
      <c r="AJ96" s="5" t="s">
        <v>492</v>
      </c>
      <c r="AK96" s="8"/>
      <c r="AL96" s="65">
        <v>1</v>
      </c>
      <c r="AM96" s="70">
        <v>0.05</v>
      </c>
      <c r="AN96" s="193">
        <v>0</v>
      </c>
      <c r="AO96" s="193">
        <v>0</v>
      </c>
      <c r="AP96" s="169"/>
      <c r="AQ96" s="169"/>
      <c r="AR96" s="169">
        <f>+(AO96+AN96)/AL96</f>
        <v>0</v>
      </c>
      <c r="AS96" s="88">
        <v>45017</v>
      </c>
      <c r="AT96" s="88">
        <v>45291</v>
      </c>
      <c r="AU96" s="46">
        <f>AT96-AS96</f>
        <v>274</v>
      </c>
      <c r="AV96" s="89">
        <v>2660</v>
      </c>
      <c r="AW96" s="115"/>
      <c r="AX96" s="494"/>
      <c r="AY96" s="494"/>
      <c r="AZ96" s="397"/>
      <c r="BA96" s="397"/>
      <c r="BB96" s="397"/>
      <c r="BC96" s="486"/>
      <c r="BD96" s="483"/>
      <c r="BE96" s="483"/>
      <c r="BF96" s="397"/>
      <c r="BG96" s="397"/>
      <c r="BH96" s="399"/>
      <c r="BI96" s="399"/>
      <c r="BJ96" s="401"/>
      <c r="BK96" s="399"/>
      <c r="BL96" s="73" t="s">
        <v>820</v>
      </c>
      <c r="BM96" s="130" t="s">
        <v>824</v>
      </c>
      <c r="BN96" s="130" t="s">
        <v>825</v>
      </c>
      <c r="BO96" s="73" t="s">
        <v>456</v>
      </c>
      <c r="BP96" s="142">
        <f t="shared" si="9"/>
        <v>45017</v>
      </c>
      <c r="BQ96" s="214"/>
      <c r="BR96" s="214"/>
      <c r="BS96" s="139"/>
      <c r="BT96" s="139"/>
      <c r="BU96" s="183">
        <v>3</v>
      </c>
      <c r="BV96" s="210"/>
      <c r="BW96" s="210"/>
      <c r="BX96" s="139"/>
      <c r="BY96" s="139"/>
      <c r="BZ96" s="73" t="s">
        <v>852</v>
      </c>
      <c r="CA96" s="144" t="s">
        <v>964</v>
      </c>
    </row>
    <row r="97" spans="1:79" ht="300" x14ac:dyDescent="0.25">
      <c r="A97" s="545"/>
      <c r="B97" s="545"/>
      <c r="C97" s="545"/>
      <c r="D97" s="460"/>
      <c r="E97" s="460"/>
      <c r="F97" s="460"/>
      <c r="G97" s="546"/>
      <c r="H97" s="549"/>
      <c r="I97" s="464"/>
      <c r="J97" s="551"/>
      <c r="K97" s="543"/>
      <c r="L97" s="460"/>
      <c r="M97" s="460"/>
      <c r="N97" s="543"/>
      <c r="O97" s="630"/>
      <c r="P97" s="630"/>
      <c r="Q97" s="628"/>
      <c r="R97" s="624"/>
      <c r="S97" s="624"/>
      <c r="T97" s="652"/>
      <c r="U97" s="507"/>
      <c r="V97" s="507"/>
      <c r="W97" s="456"/>
      <c r="X97" s="532"/>
      <c r="Y97" s="456"/>
      <c r="Z97" s="752"/>
      <c r="AA97" s="507"/>
      <c r="AB97" s="507"/>
      <c r="AC97" s="563"/>
      <c r="AD97" s="563"/>
      <c r="AE97" s="467"/>
      <c r="AF97" s="467"/>
      <c r="AG97" s="514"/>
      <c r="AH97" s="528"/>
      <c r="AI97" s="467"/>
      <c r="AJ97" s="5" t="s">
        <v>1508</v>
      </c>
      <c r="AK97" s="8"/>
      <c r="AL97" s="65">
        <v>1</v>
      </c>
      <c r="AM97" s="70"/>
      <c r="AN97" s="193">
        <v>2</v>
      </c>
      <c r="AO97" s="193">
        <v>5</v>
      </c>
      <c r="AP97" s="169"/>
      <c r="AQ97" s="169"/>
      <c r="AR97" s="169"/>
      <c r="AS97" s="88"/>
      <c r="AT97" s="88"/>
      <c r="AU97" s="46"/>
      <c r="AV97" s="89"/>
      <c r="AW97" s="115"/>
      <c r="AX97" s="494"/>
      <c r="AY97" s="494"/>
      <c r="AZ97" s="397"/>
      <c r="BA97" s="397"/>
      <c r="BB97" s="397"/>
      <c r="BC97" s="486"/>
      <c r="BD97" s="483"/>
      <c r="BE97" s="483"/>
      <c r="BF97" s="397"/>
      <c r="BG97" s="397"/>
      <c r="BH97" s="399"/>
      <c r="BI97" s="399"/>
      <c r="BJ97" s="401"/>
      <c r="BK97" s="399"/>
      <c r="BL97" s="73" t="s">
        <v>820</v>
      </c>
      <c r="BM97" s="130" t="s">
        <v>828</v>
      </c>
      <c r="BN97" s="130" t="s">
        <v>822</v>
      </c>
      <c r="BO97" s="73" t="s">
        <v>456</v>
      </c>
      <c r="BP97" s="142">
        <f t="shared" si="9"/>
        <v>0</v>
      </c>
      <c r="BQ97" s="214" t="s">
        <v>1058</v>
      </c>
      <c r="BR97" s="214" t="s">
        <v>1288</v>
      </c>
      <c r="BS97" s="139"/>
      <c r="BT97" s="139"/>
      <c r="BU97" s="183">
        <v>4</v>
      </c>
      <c r="BV97" s="210" t="s">
        <v>1158</v>
      </c>
      <c r="BW97" s="210" t="s">
        <v>1396</v>
      </c>
      <c r="BX97" s="139"/>
      <c r="BY97" s="139"/>
      <c r="BZ97" s="461"/>
      <c r="CA97" s="565"/>
    </row>
    <row r="98" spans="1:79" ht="405" x14ac:dyDescent="0.25">
      <c r="A98" s="545"/>
      <c r="B98" s="545"/>
      <c r="C98" s="545"/>
      <c r="D98" s="460"/>
      <c r="E98" s="460"/>
      <c r="F98" s="460"/>
      <c r="G98" s="546"/>
      <c r="H98" s="549"/>
      <c r="I98" s="464"/>
      <c r="J98" s="551"/>
      <c r="K98" s="543"/>
      <c r="L98" s="460"/>
      <c r="M98" s="460"/>
      <c r="N98" s="543"/>
      <c r="O98" s="630"/>
      <c r="P98" s="630"/>
      <c r="Q98" s="628"/>
      <c r="R98" s="624"/>
      <c r="S98" s="624"/>
      <c r="T98" s="652"/>
      <c r="U98" s="507"/>
      <c r="V98" s="507"/>
      <c r="W98" s="456"/>
      <c r="X98" s="532"/>
      <c r="Y98" s="456"/>
      <c r="Z98" s="752"/>
      <c r="AA98" s="507"/>
      <c r="AB98" s="507"/>
      <c r="AC98" s="563"/>
      <c r="AD98" s="563"/>
      <c r="AE98" s="467"/>
      <c r="AF98" s="467"/>
      <c r="AG98" s="514"/>
      <c r="AH98" s="528"/>
      <c r="AI98" s="467"/>
      <c r="AJ98" s="5" t="s">
        <v>762</v>
      </c>
      <c r="AK98" s="8" t="s">
        <v>867</v>
      </c>
      <c r="AL98" s="65">
        <v>1</v>
      </c>
      <c r="AM98" s="70">
        <v>0.1</v>
      </c>
      <c r="AN98" s="193">
        <v>0</v>
      </c>
      <c r="AO98" s="193">
        <v>0.51</v>
      </c>
      <c r="AP98" s="169"/>
      <c r="AQ98" s="169"/>
      <c r="AR98" s="169">
        <f>+(AO98+AN98)/AL98</f>
        <v>0.51</v>
      </c>
      <c r="AS98" s="88">
        <v>44927</v>
      </c>
      <c r="AT98" s="88">
        <v>45291</v>
      </c>
      <c r="AU98" s="46">
        <f>AT98-AS98</f>
        <v>364</v>
      </c>
      <c r="AV98" s="65">
        <v>289</v>
      </c>
      <c r="AW98" s="115"/>
      <c r="AX98" s="494"/>
      <c r="AY98" s="494"/>
      <c r="AZ98" s="398"/>
      <c r="BA98" s="398"/>
      <c r="BB98" s="398"/>
      <c r="BC98" s="487"/>
      <c r="BD98" s="483"/>
      <c r="BE98" s="483"/>
      <c r="BF98" s="398"/>
      <c r="BG98" s="398"/>
      <c r="BH98" s="399"/>
      <c r="BI98" s="399"/>
      <c r="BJ98" s="401"/>
      <c r="BK98" s="399"/>
      <c r="BL98" s="73" t="s">
        <v>820</v>
      </c>
      <c r="BM98" s="130" t="s">
        <v>836</v>
      </c>
      <c r="BN98" s="130" t="s">
        <v>832</v>
      </c>
      <c r="BO98" s="73" t="s">
        <v>456</v>
      </c>
      <c r="BP98" s="142">
        <f t="shared" si="9"/>
        <v>44927</v>
      </c>
      <c r="BQ98" s="214" t="s">
        <v>1059</v>
      </c>
      <c r="BR98" s="214" t="s">
        <v>1289</v>
      </c>
      <c r="BS98" s="139"/>
      <c r="BT98" s="139"/>
      <c r="BU98" s="183">
        <v>5</v>
      </c>
      <c r="BV98" s="210" t="s">
        <v>1159</v>
      </c>
      <c r="BW98" s="210" t="s">
        <v>1397</v>
      </c>
      <c r="BX98" s="139"/>
      <c r="BY98" s="139"/>
      <c r="BZ98" s="462"/>
      <c r="CA98" s="566"/>
    </row>
    <row r="99" spans="1:79" ht="67.5" customHeight="1" x14ac:dyDescent="0.25">
      <c r="A99" s="545"/>
      <c r="B99" s="545"/>
      <c r="C99" s="545"/>
      <c r="D99" s="460"/>
      <c r="E99" s="460"/>
      <c r="F99" s="460"/>
      <c r="G99" s="546"/>
      <c r="H99" s="549"/>
      <c r="I99" s="464"/>
      <c r="J99" s="551"/>
      <c r="K99" s="543"/>
      <c r="L99" s="460"/>
      <c r="M99" s="460"/>
      <c r="N99" s="543"/>
      <c r="O99" s="630"/>
      <c r="P99" s="630"/>
      <c r="Q99" s="628"/>
      <c r="R99" s="624"/>
      <c r="S99" s="624"/>
      <c r="T99" s="652"/>
      <c r="U99" s="507"/>
      <c r="V99" s="507"/>
      <c r="W99" s="456"/>
      <c r="X99" s="532"/>
      <c r="Y99" s="456"/>
      <c r="Z99" s="752"/>
      <c r="AA99" s="507"/>
      <c r="AB99" s="507"/>
      <c r="AC99" s="563"/>
      <c r="AD99" s="563"/>
      <c r="AE99" s="467"/>
      <c r="AF99" s="467"/>
      <c r="AG99" s="514"/>
      <c r="AH99" s="528"/>
      <c r="AI99" s="467"/>
      <c r="AJ99" s="5" t="s">
        <v>493</v>
      </c>
      <c r="AK99" s="8" t="s">
        <v>896</v>
      </c>
      <c r="AL99" s="65">
        <v>4</v>
      </c>
      <c r="AM99" s="70">
        <v>0.1</v>
      </c>
      <c r="AN99" s="193">
        <v>0</v>
      </c>
      <c r="AO99" s="193">
        <v>0</v>
      </c>
      <c r="AP99" s="169"/>
      <c r="AQ99" s="169"/>
      <c r="AR99" s="169">
        <f>+(AO99+AN99)/AL99</f>
        <v>0</v>
      </c>
      <c r="AS99" s="88">
        <v>44958</v>
      </c>
      <c r="AT99" s="88">
        <v>45291</v>
      </c>
      <c r="AU99" s="46">
        <f>AT99-AS99</f>
        <v>333</v>
      </c>
      <c r="AV99" s="89">
        <v>1000</v>
      </c>
      <c r="AW99" s="115"/>
      <c r="AX99" s="494"/>
      <c r="AY99" s="494"/>
      <c r="AZ99" s="396" t="s">
        <v>49</v>
      </c>
      <c r="BA99" s="396">
        <v>1</v>
      </c>
      <c r="BB99" s="396">
        <v>713310892</v>
      </c>
      <c r="BC99" s="485" t="s">
        <v>49</v>
      </c>
      <c r="BD99" s="483"/>
      <c r="BE99" s="483"/>
      <c r="BF99" s="396">
        <v>0</v>
      </c>
      <c r="BG99" s="396">
        <v>0</v>
      </c>
      <c r="BH99" s="399"/>
      <c r="BI99" s="399"/>
      <c r="BJ99" s="401"/>
      <c r="BK99" s="399"/>
      <c r="BL99" s="73" t="s">
        <v>820</v>
      </c>
      <c r="BM99" s="130" t="s">
        <v>824</v>
      </c>
      <c r="BN99" s="130" t="s">
        <v>903</v>
      </c>
      <c r="BO99" s="73" t="s">
        <v>49</v>
      </c>
      <c r="BP99" s="142">
        <f t="shared" si="9"/>
        <v>44958</v>
      </c>
      <c r="BQ99" s="214"/>
      <c r="BR99" s="214"/>
      <c r="BS99" s="139"/>
      <c r="BT99" s="139"/>
      <c r="BU99" s="183">
        <v>6</v>
      </c>
      <c r="BV99" s="210"/>
      <c r="BW99" s="210"/>
      <c r="BX99" s="139"/>
      <c r="BY99" s="139"/>
      <c r="BZ99" s="462"/>
      <c r="CA99" s="566"/>
    </row>
    <row r="100" spans="1:79" ht="70.5" customHeight="1" x14ac:dyDescent="0.25">
      <c r="A100" s="545"/>
      <c r="B100" s="545"/>
      <c r="C100" s="545"/>
      <c r="D100" s="460"/>
      <c r="E100" s="460"/>
      <c r="F100" s="460"/>
      <c r="G100" s="546"/>
      <c r="H100" s="549"/>
      <c r="I100" s="464"/>
      <c r="J100" s="551"/>
      <c r="K100" s="543"/>
      <c r="L100" s="460"/>
      <c r="M100" s="460"/>
      <c r="N100" s="543"/>
      <c r="O100" s="630"/>
      <c r="P100" s="630"/>
      <c r="Q100" s="628"/>
      <c r="R100" s="624"/>
      <c r="S100" s="624"/>
      <c r="T100" s="652"/>
      <c r="U100" s="507"/>
      <c r="V100" s="507"/>
      <c r="W100" s="456"/>
      <c r="X100" s="532"/>
      <c r="Y100" s="456"/>
      <c r="Z100" s="752"/>
      <c r="AA100" s="507"/>
      <c r="AB100" s="507"/>
      <c r="AC100" s="563"/>
      <c r="AD100" s="563"/>
      <c r="AE100" s="467"/>
      <c r="AF100" s="467"/>
      <c r="AG100" s="514"/>
      <c r="AH100" s="528"/>
      <c r="AI100" s="467"/>
      <c r="AJ100" s="5" t="s">
        <v>494</v>
      </c>
      <c r="AK100" s="8" t="s">
        <v>898</v>
      </c>
      <c r="AL100" s="65">
        <v>1</v>
      </c>
      <c r="AM100" s="70">
        <v>0.05</v>
      </c>
      <c r="AN100" s="193">
        <v>0</v>
      </c>
      <c r="AO100" s="193">
        <v>0</v>
      </c>
      <c r="AP100" s="169"/>
      <c r="AQ100" s="169"/>
      <c r="AR100" s="169">
        <f>+(AO100+AN100)/AL100</f>
        <v>0</v>
      </c>
      <c r="AS100" s="88">
        <v>45017</v>
      </c>
      <c r="AT100" s="88">
        <v>45291</v>
      </c>
      <c r="AU100" s="46">
        <f t="shared" ref="AU100:AU105" si="10">AT100-AS100</f>
        <v>274</v>
      </c>
      <c r="AV100" s="89"/>
      <c r="AW100" s="115"/>
      <c r="AX100" s="494"/>
      <c r="AY100" s="494"/>
      <c r="AZ100" s="397"/>
      <c r="BA100" s="397"/>
      <c r="BB100" s="397"/>
      <c r="BC100" s="486"/>
      <c r="BD100" s="483"/>
      <c r="BE100" s="483"/>
      <c r="BF100" s="397"/>
      <c r="BG100" s="397"/>
      <c r="BH100" s="399"/>
      <c r="BI100" s="399"/>
      <c r="BJ100" s="401"/>
      <c r="BK100" s="399"/>
      <c r="BL100" s="73" t="s">
        <v>820</v>
      </c>
      <c r="BM100" s="130" t="s">
        <v>833</v>
      </c>
      <c r="BN100" s="130" t="s">
        <v>903</v>
      </c>
      <c r="BO100" s="73" t="s">
        <v>49</v>
      </c>
      <c r="BP100" s="142">
        <f t="shared" si="9"/>
        <v>45017</v>
      </c>
      <c r="BQ100" s="214"/>
      <c r="BR100" s="214"/>
      <c r="BS100" s="139"/>
      <c r="BT100" s="139"/>
      <c r="BU100" s="183">
        <v>7</v>
      </c>
      <c r="BV100" s="210"/>
      <c r="BW100" s="210"/>
      <c r="BX100" s="139"/>
      <c r="BY100" s="139"/>
      <c r="BZ100" s="462"/>
      <c r="CA100" s="566"/>
    </row>
    <row r="101" spans="1:79" ht="165" x14ac:dyDescent="0.25">
      <c r="A101" s="545"/>
      <c r="B101" s="545"/>
      <c r="C101" s="545"/>
      <c r="D101" s="460"/>
      <c r="E101" s="460"/>
      <c r="F101" s="460"/>
      <c r="G101" s="546"/>
      <c r="H101" s="549"/>
      <c r="I101" s="464"/>
      <c r="J101" s="551"/>
      <c r="K101" s="543"/>
      <c r="L101" s="460"/>
      <c r="M101" s="460"/>
      <c r="N101" s="543"/>
      <c r="O101" s="630"/>
      <c r="P101" s="630"/>
      <c r="Q101" s="628"/>
      <c r="R101" s="624"/>
      <c r="S101" s="624"/>
      <c r="T101" s="652"/>
      <c r="U101" s="507"/>
      <c r="V101" s="507"/>
      <c r="W101" s="456"/>
      <c r="X101" s="532"/>
      <c r="Y101" s="456"/>
      <c r="Z101" s="752"/>
      <c r="AA101" s="507"/>
      <c r="AB101" s="507"/>
      <c r="AC101" s="563"/>
      <c r="AD101" s="563"/>
      <c r="AE101" s="467"/>
      <c r="AF101" s="467"/>
      <c r="AG101" s="514"/>
      <c r="AH101" s="528"/>
      <c r="AI101" s="467"/>
      <c r="AJ101" s="5" t="s">
        <v>495</v>
      </c>
      <c r="AK101" s="8" t="s">
        <v>897</v>
      </c>
      <c r="AL101" s="65">
        <v>1</v>
      </c>
      <c r="AM101" s="70">
        <v>0.05</v>
      </c>
      <c r="AN101" s="193">
        <v>0</v>
      </c>
      <c r="AO101" s="193">
        <v>0.5</v>
      </c>
      <c r="AP101" s="169"/>
      <c r="AQ101" s="169"/>
      <c r="AR101" s="169">
        <f>+(AO101+AN101)/AL101</f>
        <v>0.5</v>
      </c>
      <c r="AS101" s="88">
        <v>45017</v>
      </c>
      <c r="AT101" s="88">
        <v>45291</v>
      </c>
      <c r="AU101" s="46">
        <f t="shared" si="10"/>
        <v>274</v>
      </c>
      <c r="AV101" s="89">
        <v>150</v>
      </c>
      <c r="AW101" s="115"/>
      <c r="AX101" s="494"/>
      <c r="AY101" s="494"/>
      <c r="AZ101" s="397"/>
      <c r="BA101" s="397"/>
      <c r="BB101" s="397"/>
      <c r="BC101" s="486"/>
      <c r="BD101" s="483"/>
      <c r="BE101" s="483"/>
      <c r="BF101" s="397"/>
      <c r="BG101" s="397"/>
      <c r="BH101" s="399"/>
      <c r="BI101" s="399"/>
      <c r="BJ101" s="401"/>
      <c r="BK101" s="399"/>
      <c r="BL101" s="73" t="s">
        <v>820</v>
      </c>
      <c r="BM101" s="130" t="s">
        <v>824</v>
      </c>
      <c r="BN101" s="130" t="s">
        <v>830</v>
      </c>
      <c r="BO101" s="73" t="s">
        <v>49</v>
      </c>
      <c r="BP101" s="142">
        <f t="shared" si="9"/>
        <v>45017</v>
      </c>
      <c r="BQ101" s="214"/>
      <c r="BR101" s="214" t="s">
        <v>1290</v>
      </c>
      <c r="BS101" s="139"/>
      <c r="BT101" s="139"/>
      <c r="BU101" s="183">
        <v>8</v>
      </c>
      <c r="BV101" s="210" t="s">
        <v>1160</v>
      </c>
      <c r="BW101" s="210" t="s">
        <v>1398</v>
      </c>
      <c r="BX101" s="139"/>
      <c r="BY101" s="139"/>
      <c r="BZ101" s="462"/>
      <c r="CA101" s="566"/>
    </row>
    <row r="102" spans="1:79" ht="409.5" x14ac:dyDescent="0.25">
      <c r="A102" s="545"/>
      <c r="B102" s="545"/>
      <c r="C102" s="545"/>
      <c r="D102" s="460"/>
      <c r="E102" s="460"/>
      <c r="F102" s="460"/>
      <c r="G102" s="546"/>
      <c r="H102" s="549"/>
      <c r="I102" s="464"/>
      <c r="J102" s="551"/>
      <c r="K102" s="543"/>
      <c r="L102" s="460"/>
      <c r="M102" s="460"/>
      <c r="N102" s="543"/>
      <c r="O102" s="630"/>
      <c r="P102" s="630"/>
      <c r="Q102" s="628"/>
      <c r="R102" s="624"/>
      <c r="S102" s="624"/>
      <c r="T102" s="652"/>
      <c r="U102" s="507"/>
      <c r="V102" s="507"/>
      <c r="W102" s="456"/>
      <c r="X102" s="532"/>
      <c r="Y102" s="456"/>
      <c r="Z102" s="752"/>
      <c r="AA102" s="507"/>
      <c r="AB102" s="507"/>
      <c r="AC102" s="563"/>
      <c r="AD102" s="563"/>
      <c r="AE102" s="467"/>
      <c r="AF102" s="467"/>
      <c r="AG102" s="514"/>
      <c r="AH102" s="528"/>
      <c r="AI102" s="467"/>
      <c r="AJ102" s="5" t="s">
        <v>993</v>
      </c>
      <c r="AK102" s="8" t="s">
        <v>874</v>
      </c>
      <c r="AL102" s="65">
        <v>1</v>
      </c>
      <c r="AM102" s="70">
        <v>0.05</v>
      </c>
      <c r="AN102" s="193">
        <v>0.25</v>
      </c>
      <c r="AO102" s="193">
        <v>0.25</v>
      </c>
      <c r="AP102" s="169"/>
      <c r="AQ102" s="169"/>
      <c r="AR102" s="169">
        <f>+(AO102+AN102)/AL102</f>
        <v>0.5</v>
      </c>
      <c r="AS102" s="88">
        <v>45017</v>
      </c>
      <c r="AT102" s="88">
        <v>45291</v>
      </c>
      <c r="AU102" s="46">
        <f t="shared" si="10"/>
        <v>274</v>
      </c>
      <c r="AV102" s="89">
        <v>400</v>
      </c>
      <c r="AW102" s="115"/>
      <c r="AX102" s="494"/>
      <c r="AY102" s="494"/>
      <c r="AZ102" s="397"/>
      <c r="BA102" s="397"/>
      <c r="BB102" s="397"/>
      <c r="BC102" s="486"/>
      <c r="BD102" s="483"/>
      <c r="BE102" s="483"/>
      <c r="BF102" s="397"/>
      <c r="BG102" s="397"/>
      <c r="BH102" s="399"/>
      <c r="BI102" s="399"/>
      <c r="BJ102" s="401"/>
      <c r="BK102" s="399"/>
      <c r="BL102" s="73" t="s">
        <v>820</v>
      </c>
      <c r="BM102" s="130" t="s">
        <v>824</v>
      </c>
      <c r="BN102" s="130" t="s">
        <v>830</v>
      </c>
      <c r="BO102" s="73" t="s">
        <v>49</v>
      </c>
      <c r="BP102" s="142">
        <f t="shared" si="9"/>
        <v>45017</v>
      </c>
      <c r="BQ102" s="214"/>
      <c r="BR102" s="214" t="s">
        <v>1291</v>
      </c>
      <c r="BS102" s="139"/>
      <c r="BT102" s="139"/>
      <c r="BU102" s="183">
        <v>9</v>
      </c>
      <c r="BV102" s="210"/>
      <c r="BW102" s="210" t="s">
        <v>1399</v>
      </c>
      <c r="BX102" s="139"/>
      <c r="BY102" s="139"/>
      <c r="BZ102" s="462"/>
      <c r="CA102" s="566"/>
    </row>
    <row r="103" spans="1:79" ht="51" x14ac:dyDescent="0.25">
      <c r="A103" s="545"/>
      <c r="B103" s="545"/>
      <c r="C103" s="545"/>
      <c r="D103" s="460"/>
      <c r="E103" s="460"/>
      <c r="F103" s="460"/>
      <c r="G103" s="546"/>
      <c r="H103" s="549"/>
      <c r="I103" s="464"/>
      <c r="J103" s="551"/>
      <c r="K103" s="543"/>
      <c r="L103" s="460"/>
      <c r="M103" s="460"/>
      <c r="N103" s="543"/>
      <c r="O103" s="630"/>
      <c r="P103" s="630"/>
      <c r="Q103" s="628"/>
      <c r="R103" s="624"/>
      <c r="S103" s="624"/>
      <c r="T103" s="652"/>
      <c r="U103" s="507"/>
      <c r="V103" s="507"/>
      <c r="W103" s="456"/>
      <c r="X103" s="532"/>
      <c r="Y103" s="456"/>
      <c r="Z103" s="752"/>
      <c r="AA103" s="507"/>
      <c r="AB103" s="507"/>
      <c r="AC103" s="563"/>
      <c r="AD103" s="563"/>
      <c r="AE103" s="467"/>
      <c r="AF103" s="467"/>
      <c r="AG103" s="514"/>
      <c r="AH103" s="528"/>
      <c r="AI103" s="467"/>
      <c r="AJ103" s="5" t="s">
        <v>992</v>
      </c>
      <c r="AK103" s="8" t="s">
        <v>874</v>
      </c>
      <c r="AL103" s="13">
        <v>1</v>
      </c>
      <c r="AM103" s="70">
        <v>0.05</v>
      </c>
      <c r="AN103" s="193">
        <v>0</v>
      </c>
      <c r="AO103" s="193">
        <v>0</v>
      </c>
      <c r="AP103" s="169"/>
      <c r="AQ103" s="169"/>
      <c r="AR103" s="169"/>
      <c r="AS103" s="88">
        <v>45200</v>
      </c>
      <c r="AT103" s="88">
        <v>45291</v>
      </c>
      <c r="AU103" s="46">
        <f t="shared" si="10"/>
        <v>91</v>
      </c>
      <c r="AV103" s="89">
        <v>300</v>
      </c>
      <c r="AW103" s="115"/>
      <c r="AX103" s="494"/>
      <c r="AY103" s="494"/>
      <c r="AZ103" s="397"/>
      <c r="BA103" s="397"/>
      <c r="BB103" s="397"/>
      <c r="BC103" s="486"/>
      <c r="BD103" s="483"/>
      <c r="BE103" s="483"/>
      <c r="BF103" s="397"/>
      <c r="BG103" s="397"/>
      <c r="BH103" s="399"/>
      <c r="BI103" s="399"/>
      <c r="BJ103" s="401"/>
      <c r="BK103" s="399"/>
      <c r="BL103" s="73" t="s">
        <v>820</v>
      </c>
      <c r="BM103" s="130" t="s">
        <v>824</v>
      </c>
      <c r="BN103" s="130" t="s">
        <v>830</v>
      </c>
      <c r="BO103" s="73" t="s">
        <v>49</v>
      </c>
      <c r="BP103" s="142">
        <f t="shared" si="9"/>
        <v>45200</v>
      </c>
      <c r="BQ103" s="214"/>
      <c r="BR103" s="214"/>
      <c r="BS103" s="139"/>
      <c r="BT103" s="139"/>
      <c r="BU103" s="183">
        <v>10</v>
      </c>
      <c r="BV103" s="210"/>
      <c r="BW103" s="210"/>
      <c r="BX103" s="139"/>
      <c r="BY103" s="139"/>
      <c r="BZ103" s="462"/>
      <c r="CA103" s="566"/>
    </row>
    <row r="104" spans="1:79" ht="75" x14ac:dyDescent="0.25">
      <c r="A104" s="545"/>
      <c r="B104" s="545"/>
      <c r="C104" s="545"/>
      <c r="D104" s="460"/>
      <c r="E104" s="460"/>
      <c r="F104" s="460"/>
      <c r="G104" s="546"/>
      <c r="H104" s="549"/>
      <c r="I104" s="464"/>
      <c r="J104" s="551"/>
      <c r="K104" s="543"/>
      <c r="L104" s="460"/>
      <c r="M104" s="460"/>
      <c r="N104" s="543"/>
      <c r="O104" s="654"/>
      <c r="P104" s="654"/>
      <c r="Q104" s="655"/>
      <c r="R104" s="650"/>
      <c r="S104" s="650"/>
      <c r="T104" s="653"/>
      <c r="U104" s="508"/>
      <c r="V104" s="508"/>
      <c r="W104" s="453"/>
      <c r="X104" s="533"/>
      <c r="Y104" s="453"/>
      <c r="Z104" s="753"/>
      <c r="AA104" s="508"/>
      <c r="AB104" s="508"/>
      <c r="AC104" s="563"/>
      <c r="AD104" s="563"/>
      <c r="AE104" s="467"/>
      <c r="AF104" s="467"/>
      <c r="AG104" s="514"/>
      <c r="AH104" s="528"/>
      <c r="AI104" s="467"/>
      <c r="AJ104" s="5" t="s">
        <v>496</v>
      </c>
      <c r="AK104" s="8"/>
      <c r="AL104" s="65">
        <v>1</v>
      </c>
      <c r="AM104" s="70">
        <v>0.05</v>
      </c>
      <c r="AN104" s="193">
        <v>0</v>
      </c>
      <c r="AO104" s="193">
        <v>1</v>
      </c>
      <c r="AP104" s="169"/>
      <c r="AQ104" s="169"/>
      <c r="AR104" s="169">
        <f>+(AO104+AN104)/AL104</f>
        <v>1</v>
      </c>
      <c r="AS104" s="88">
        <v>44958</v>
      </c>
      <c r="AT104" s="88">
        <v>45291</v>
      </c>
      <c r="AU104" s="46">
        <f t="shared" si="10"/>
        <v>333</v>
      </c>
      <c r="AV104" s="89"/>
      <c r="AW104" s="115"/>
      <c r="AX104" s="494"/>
      <c r="AY104" s="494"/>
      <c r="AZ104" s="397"/>
      <c r="BA104" s="397"/>
      <c r="BB104" s="397"/>
      <c r="BC104" s="486"/>
      <c r="BD104" s="483"/>
      <c r="BE104" s="483"/>
      <c r="BF104" s="397"/>
      <c r="BG104" s="397"/>
      <c r="BH104" s="399"/>
      <c r="BI104" s="399"/>
      <c r="BJ104" s="401"/>
      <c r="BK104" s="399"/>
      <c r="BL104" s="73" t="s">
        <v>820</v>
      </c>
      <c r="BM104" s="130" t="s">
        <v>833</v>
      </c>
      <c r="BN104" s="130" t="s">
        <v>837</v>
      </c>
      <c r="BO104" s="73" t="s">
        <v>838</v>
      </c>
      <c r="BP104" s="142">
        <f t="shared" si="9"/>
        <v>44958</v>
      </c>
      <c r="BQ104" s="214"/>
      <c r="BR104" s="214"/>
      <c r="BS104" s="139"/>
      <c r="BT104" s="139"/>
      <c r="BU104" s="183">
        <v>11</v>
      </c>
      <c r="BV104" s="210"/>
      <c r="BW104" s="231" t="s">
        <v>1400</v>
      </c>
      <c r="BX104" s="139"/>
      <c r="BY104" s="139"/>
      <c r="BZ104" s="462"/>
      <c r="CA104" s="566"/>
    </row>
    <row r="105" spans="1:79" ht="375" x14ac:dyDescent="0.25">
      <c r="A105" s="545"/>
      <c r="B105" s="545"/>
      <c r="C105" s="545"/>
      <c r="D105" s="460"/>
      <c r="E105" s="460"/>
      <c r="F105" s="460"/>
      <c r="G105" s="547"/>
      <c r="H105" s="550"/>
      <c r="I105" s="464"/>
      <c r="J105" s="551"/>
      <c r="K105" s="5" t="s">
        <v>273</v>
      </c>
      <c r="L105" s="8" t="s">
        <v>267</v>
      </c>
      <c r="M105" s="8">
        <v>0</v>
      </c>
      <c r="N105" s="5" t="s">
        <v>274</v>
      </c>
      <c r="O105" s="10"/>
      <c r="P105" s="10" t="s">
        <v>569</v>
      </c>
      <c r="Q105" s="8" t="s">
        <v>894</v>
      </c>
      <c r="R105" s="58">
        <v>4</v>
      </c>
      <c r="S105" s="58">
        <v>1</v>
      </c>
      <c r="T105" s="58">
        <v>4</v>
      </c>
      <c r="U105" s="198">
        <v>0.25</v>
      </c>
      <c r="V105" s="198">
        <v>0.25</v>
      </c>
      <c r="W105" s="241">
        <f>+V105+U105</f>
        <v>0.5</v>
      </c>
      <c r="X105" s="262">
        <f>+W105/S105</f>
        <v>0.5</v>
      </c>
      <c r="Y105" s="241">
        <f>+W105+T105</f>
        <v>4.5</v>
      </c>
      <c r="Z105" s="262">
        <v>1</v>
      </c>
      <c r="AA105" s="190"/>
      <c r="AB105" s="190"/>
      <c r="AC105" s="564"/>
      <c r="AD105" s="564"/>
      <c r="AE105" s="468"/>
      <c r="AF105" s="468"/>
      <c r="AG105" s="521"/>
      <c r="AH105" s="529"/>
      <c r="AI105" s="468"/>
      <c r="AJ105" s="5" t="s">
        <v>991</v>
      </c>
      <c r="AK105" s="8" t="s">
        <v>894</v>
      </c>
      <c r="AL105" s="65">
        <v>1</v>
      </c>
      <c r="AM105" s="70">
        <v>0.1</v>
      </c>
      <c r="AN105" s="193">
        <v>0.25</v>
      </c>
      <c r="AO105" s="193">
        <v>0.25</v>
      </c>
      <c r="AP105" s="169"/>
      <c r="AQ105" s="169"/>
      <c r="AR105" s="169">
        <f>+(AO105+AN105)/AL105</f>
        <v>0.5</v>
      </c>
      <c r="AS105" s="88">
        <v>44958</v>
      </c>
      <c r="AT105" s="88">
        <v>45291</v>
      </c>
      <c r="AU105" s="46">
        <f t="shared" si="10"/>
        <v>333</v>
      </c>
      <c r="AV105" s="89"/>
      <c r="AW105" s="115"/>
      <c r="AX105" s="494"/>
      <c r="AY105" s="494"/>
      <c r="AZ105" s="398"/>
      <c r="BA105" s="398"/>
      <c r="BB105" s="398"/>
      <c r="BC105" s="487"/>
      <c r="BD105" s="488"/>
      <c r="BE105" s="488"/>
      <c r="BF105" s="398"/>
      <c r="BG105" s="398"/>
      <c r="BH105" s="399"/>
      <c r="BI105" s="399"/>
      <c r="BJ105" s="401"/>
      <c r="BK105" s="399"/>
      <c r="BL105" s="73" t="s">
        <v>820</v>
      </c>
      <c r="BM105" s="130" t="s">
        <v>828</v>
      </c>
      <c r="BN105" s="130" t="s">
        <v>822</v>
      </c>
      <c r="BO105" s="73" t="s">
        <v>49</v>
      </c>
      <c r="BP105" s="142">
        <f t="shared" si="9"/>
        <v>44958</v>
      </c>
      <c r="BQ105" s="214" t="s">
        <v>1060</v>
      </c>
      <c r="BR105" s="214" t="s">
        <v>1292</v>
      </c>
      <c r="BS105" s="139"/>
      <c r="BT105" s="139"/>
      <c r="BU105" s="183">
        <v>12</v>
      </c>
      <c r="BV105" s="210" t="s">
        <v>1161</v>
      </c>
      <c r="BW105" s="210" t="s">
        <v>1401</v>
      </c>
      <c r="BX105" s="139"/>
      <c r="BY105" s="139"/>
      <c r="BZ105" s="463"/>
      <c r="CA105" s="567"/>
    </row>
    <row r="106" spans="1:79" ht="30" x14ac:dyDescent="0.25">
      <c r="A106" s="6"/>
      <c r="B106" s="43"/>
      <c r="C106" s="43"/>
      <c r="D106" s="44"/>
      <c r="E106" s="45"/>
      <c r="F106" s="44"/>
      <c r="G106" s="69"/>
      <c r="H106" s="44"/>
      <c r="I106" s="69"/>
      <c r="J106" s="552"/>
      <c r="K106" s="553"/>
      <c r="L106" s="553"/>
      <c r="M106" s="553"/>
      <c r="N106" s="553"/>
      <c r="O106" s="553"/>
      <c r="P106" s="553"/>
      <c r="Q106" s="553"/>
      <c r="R106" s="553"/>
      <c r="S106" s="553"/>
      <c r="T106" s="553"/>
      <c r="U106" s="553"/>
      <c r="V106" s="553"/>
      <c r="W106" s="554"/>
      <c r="X106" s="270">
        <f>AVERAGE(X94:X105)</f>
        <v>0.73421052631578942</v>
      </c>
      <c r="Y106" s="268"/>
      <c r="Z106" s="332">
        <f>AVERAGE(Z94:Z105)</f>
        <v>0.997</v>
      </c>
      <c r="AA106" s="203"/>
      <c r="AB106" s="203"/>
      <c r="AC106" s="57"/>
      <c r="AD106" s="57"/>
      <c r="AE106" s="44"/>
      <c r="AF106" s="44"/>
      <c r="AG106" s="428" t="s">
        <v>760</v>
      </c>
      <c r="AH106" s="429"/>
      <c r="AI106" s="429"/>
      <c r="AJ106" s="429"/>
      <c r="AK106" s="429"/>
      <c r="AL106" s="429"/>
      <c r="AM106" s="429"/>
      <c r="AN106" s="429"/>
      <c r="AO106" s="429"/>
      <c r="AP106" s="429"/>
      <c r="AQ106" s="430"/>
      <c r="AR106" s="359">
        <f>AVERAGE(AR94:AR105)</f>
        <v>0.45099999999999996</v>
      </c>
      <c r="AS106" s="104"/>
      <c r="AT106" s="104"/>
      <c r="AU106" s="57"/>
      <c r="AV106" s="69"/>
      <c r="AW106" s="57"/>
      <c r="AX106" s="44"/>
      <c r="AY106" s="44"/>
      <c r="AZ106" s="57"/>
      <c r="BA106" s="57"/>
      <c r="BB106" s="57"/>
      <c r="BC106" s="44"/>
      <c r="BD106" s="44"/>
      <c r="BE106" s="44"/>
      <c r="BF106" s="44"/>
      <c r="BG106" s="44"/>
      <c r="BH106" s="400"/>
      <c r="BI106" s="400"/>
      <c r="BJ106" s="402"/>
      <c r="BK106" s="400"/>
      <c r="BL106" s="4"/>
      <c r="BM106" s="4"/>
      <c r="BN106" s="4"/>
      <c r="BO106" s="4"/>
      <c r="BP106" s="4"/>
      <c r="BQ106" s="206"/>
      <c r="BR106" s="206"/>
      <c r="BS106" s="4"/>
      <c r="BT106" s="4"/>
      <c r="BU106" s="184"/>
      <c r="BV106" s="21"/>
      <c r="BW106" s="21"/>
      <c r="BX106" s="4"/>
      <c r="BY106" s="4"/>
      <c r="BZ106" s="4"/>
      <c r="CA106" s="21"/>
    </row>
    <row r="107" spans="1:79" ht="184.5" customHeight="1" x14ac:dyDescent="0.25">
      <c r="A107" s="537" t="s">
        <v>714</v>
      </c>
      <c r="B107" s="537" t="s">
        <v>763</v>
      </c>
      <c r="C107" s="537" t="s">
        <v>77</v>
      </c>
      <c r="D107" s="460" t="s">
        <v>109</v>
      </c>
      <c r="E107" s="460" t="s">
        <v>110</v>
      </c>
      <c r="F107" s="460" t="s">
        <v>111</v>
      </c>
      <c r="G107" s="544">
        <v>1.4999999999999999E-2</v>
      </c>
      <c r="H107" s="460" t="s">
        <v>444</v>
      </c>
      <c r="I107" s="544">
        <v>1.4999999999999999E-2</v>
      </c>
      <c r="J107" s="541" t="s">
        <v>153</v>
      </c>
      <c r="K107" s="5" t="s">
        <v>275</v>
      </c>
      <c r="L107" s="8" t="s">
        <v>252</v>
      </c>
      <c r="M107" s="8">
        <v>475</v>
      </c>
      <c r="N107" s="5" t="s">
        <v>276</v>
      </c>
      <c r="O107" s="13"/>
      <c r="P107" s="13" t="s">
        <v>569</v>
      </c>
      <c r="Q107" s="8" t="s">
        <v>872</v>
      </c>
      <c r="R107" s="58">
        <v>700</v>
      </c>
      <c r="S107" s="58">
        <v>220</v>
      </c>
      <c r="T107" s="58">
        <v>322</v>
      </c>
      <c r="U107" s="190">
        <v>0</v>
      </c>
      <c r="V107" s="190">
        <v>0</v>
      </c>
      <c r="W107" s="240">
        <f>+V107+U107</f>
        <v>0</v>
      </c>
      <c r="X107" s="262">
        <f>+W107/S107</f>
        <v>0</v>
      </c>
      <c r="Y107" s="240">
        <f>+T107</f>
        <v>322</v>
      </c>
      <c r="Z107" s="263">
        <f>+Y107/R107</f>
        <v>0.46</v>
      </c>
      <c r="AA107" s="190"/>
      <c r="AB107" s="190"/>
      <c r="AC107" s="558" t="s">
        <v>810</v>
      </c>
      <c r="AD107" s="558" t="s">
        <v>811</v>
      </c>
      <c r="AE107" s="466" t="s">
        <v>816</v>
      </c>
      <c r="AF107" s="466" t="s">
        <v>817</v>
      </c>
      <c r="AG107" s="520" t="s">
        <v>764</v>
      </c>
      <c r="AH107" s="527">
        <v>2020130010112</v>
      </c>
      <c r="AI107" s="466" t="s">
        <v>415</v>
      </c>
      <c r="AJ107" s="5" t="s">
        <v>498</v>
      </c>
      <c r="AK107" s="8" t="s">
        <v>872</v>
      </c>
      <c r="AL107" s="65">
        <v>1</v>
      </c>
      <c r="AM107" s="70">
        <v>0.2</v>
      </c>
      <c r="AN107" s="193">
        <v>0</v>
      </c>
      <c r="AO107" s="193">
        <v>0</v>
      </c>
      <c r="AP107" s="169"/>
      <c r="AQ107" s="169"/>
      <c r="AR107" s="169">
        <f>+(AN107+AO107)/AL107</f>
        <v>0</v>
      </c>
      <c r="AS107" s="88">
        <v>44958</v>
      </c>
      <c r="AT107" s="88">
        <v>45291</v>
      </c>
      <c r="AU107" s="46">
        <f t="shared" ref="AU107:AU113" si="11">AT107-AS107</f>
        <v>333</v>
      </c>
      <c r="AV107" s="89">
        <v>220</v>
      </c>
      <c r="AW107" s="115"/>
      <c r="AX107" s="494" t="s">
        <v>520</v>
      </c>
      <c r="AY107" s="494" t="s">
        <v>497</v>
      </c>
      <c r="AZ107" s="495" t="s">
        <v>456</v>
      </c>
      <c r="BA107" s="476">
        <v>1475000000</v>
      </c>
      <c r="BB107" s="476">
        <v>1319500002</v>
      </c>
      <c r="BC107" s="494" t="s">
        <v>575</v>
      </c>
      <c r="BD107" s="482" t="s">
        <v>764</v>
      </c>
      <c r="BE107" s="482" t="s">
        <v>589</v>
      </c>
      <c r="BF107" s="476">
        <v>399910184</v>
      </c>
      <c r="BG107" s="476">
        <v>124100000</v>
      </c>
      <c r="BH107" s="403">
        <v>1319500002</v>
      </c>
      <c r="BI107" s="403">
        <v>124100000</v>
      </c>
      <c r="BJ107" s="404">
        <f>+BI107/BH107</f>
        <v>9.405077666684232E-2</v>
      </c>
      <c r="BK107" s="403">
        <v>121900000</v>
      </c>
      <c r="BL107" s="73" t="s">
        <v>820</v>
      </c>
      <c r="BM107" s="130" t="s">
        <v>836</v>
      </c>
      <c r="BN107" s="130" t="s">
        <v>832</v>
      </c>
      <c r="BO107" s="73" t="s">
        <v>456</v>
      </c>
      <c r="BP107" s="142">
        <f>AS107</f>
        <v>44958</v>
      </c>
      <c r="BQ107" s="214" t="s">
        <v>1061</v>
      </c>
      <c r="BR107" s="214" t="s">
        <v>1293</v>
      </c>
      <c r="BS107" s="139"/>
      <c r="BT107" s="139"/>
      <c r="BU107" s="183">
        <v>13</v>
      </c>
      <c r="BV107" s="210" t="s">
        <v>1162</v>
      </c>
      <c r="BW107" s="210" t="s">
        <v>1402</v>
      </c>
      <c r="BX107" s="139"/>
      <c r="BY107" s="139"/>
      <c r="BZ107" s="73" t="s">
        <v>851</v>
      </c>
      <c r="CA107" s="144" t="s">
        <v>968</v>
      </c>
    </row>
    <row r="108" spans="1:79" ht="126" customHeight="1" x14ac:dyDescent="0.25">
      <c r="A108" s="538"/>
      <c r="B108" s="538"/>
      <c r="C108" s="538"/>
      <c r="D108" s="460"/>
      <c r="E108" s="460"/>
      <c r="F108" s="460"/>
      <c r="G108" s="544"/>
      <c r="H108" s="460"/>
      <c r="I108" s="544"/>
      <c r="J108" s="542"/>
      <c r="K108" s="5" t="s">
        <v>277</v>
      </c>
      <c r="L108" s="8" t="s">
        <v>252</v>
      </c>
      <c r="M108" s="8">
        <v>440</v>
      </c>
      <c r="N108" s="5" t="s">
        <v>278</v>
      </c>
      <c r="O108" s="13"/>
      <c r="P108" s="13" t="s">
        <v>569</v>
      </c>
      <c r="Q108" s="8" t="s">
        <v>873</v>
      </c>
      <c r="R108" s="58">
        <v>800</v>
      </c>
      <c r="S108" s="58">
        <v>350</v>
      </c>
      <c r="T108" s="58">
        <v>120</v>
      </c>
      <c r="U108" s="190">
        <v>0</v>
      </c>
      <c r="V108" s="190">
        <v>0</v>
      </c>
      <c r="W108" s="253">
        <f>+V108+U108</f>
        <v>0</v>
      </c>
      <c r="X108" s="262">
        <f>+W108/S108</f>
        <v>0</v>
      </c>
      <c r="Y108" s="253">
        <f>+T108</f>
        <v>120</v>
      </c>
      <c r="Z108" s="263">
        <f>+Y108/R108</f>
        <v>0.15</v>
      </c>
      <c r="AA108" s="190"/>
      <c r="AB108" s="190"/>
      <c r="AC108" s="559"/>
      <c r="AD108" s="559"/>
      <c r="AE108" s="467"/>
      <c r="AF108" s="467"/>
      <c r="AG108" s="514"/>
      <c r="AH108" s="528"/>
      <c r="AI108" s="467"/>
      <c r="AJ108" s="5" t="s">
        <v>499</v>
      </c>
      <c r="AK108" s="8" t="s">
        <v>1007</v>
      </c>
      <c r="AL108" s="65">
        <v>1</v>
      </c>
      <c r="AM108" s="70">
        <v>0.2</v>
      </c>
      <c r="AN108" s="193">
        <v>0</v>
      </c>
      <c r="AO108" s="193">
        <v>0</v>
      </c>
      <c r="AP108" s="169"/>
      <c r="AQ108" s="169"/>
      <c r="AR108" s="169">
        <f>+(AN108+AO108)/AL108</f>
        <v>0</v>
      </c>
      <c r="AS108" s="88">
        <v>45017</v>
      </c>
      <c r="AT108" s="88">
        <v>45291</v>
      </c>
      <c r="AU108" s="46">
        <f t="shared" si="11"/>
        <v>274</v>
      </c>
      <c r="AV108" s="89">
        <v>350</v>
      </c>
      <c r="AW108" s="115"/>
      <c r="AX108" s="494"/>
      <c r="AY108" s="494"/>
      <c r="AZ108" s="495"/>
      <c r="BA108" s="476"/>
      <c r="BB108" s="476"/>
      <c r="BC108" s="494"/>
      <c r="BD108" s="483"/>
      <c r="BE108" s="483"/>
      <c r="BF108" s="476"/>
      <c r="BG108" s="476"/>
      <c r="BH108" s="399"/>
      <c r="BI108" s="399"/>
      <c r="BJ108" s="401"/>
      <c r="BK108" s="399"/>
      <c r="BL108" s="73" t="s">
        <v>820</v>
      </c>
      <c r="BM108" s="130" t="s">
        <v>836</v>
      </c>
      <c r="BN108" s="130" t="s">
        <v>832</v>
      </c>
      <c r="BO108" s="73" t="s">
        <v>456</v>
      </c>
      <c r="BP108" s="142">
        <f t="shared" ref="BP108:BP113" si="12">AS108</f>
        <v>45017</v>
      </c>
      <c r="BQ108" s="214" t="s">
        <v>1062</v>
      </c>
      <c r="BR108" s="214" t="s">
        <v>1294</v>
      </c>
      <c r="BS108" s="139"/>
      <c r="BT108" s="139"/>
      <c r="BU108" s="183">
        <v>14</v>
      </c>
      <c r="BV108" s="210" t="s">
        <v>1163</v>
      </c>
      <c r="BW108" s="210" t="s">
        <v>1403</v>
      </c>
      <c r="BX108" s="139"/>
      <c r="BY108" s="139"/>
      <c r="BZ108" s="73" t="s">
        <v>845</v>
      </c>
      <c r="CA108" s="144" t="s">
        <v>962</v>
      </c>
    </row>
    <row r="109" spans="1:79" ht="409.5" x14ac:dyDescent="0.25">
      <c r="A109" s="538"/>
      <c r="B109" s="538"/>
      <c r="C109" s="538"/>
      <c r="D109" s="466" t="s">
        <v>112</v>
      </c>
      <c r="E109" s="466" t="s">
        <v>113</v>
      </c>
      <c r="F109" s="466" t="s">
        <v>112</v>
      </c>
      <c r="G109" s="539">
        <v>1.4999999999999999E-2</v>
      </c>
      <c r="H109" s="466" t="s">
        <v>444</v>
      </c>
      <c r="I109" s="539">
        <v>1.4999999999999999E-2</v>
      </c>
      <c r="J109" s="542"/>
      <c r="K109" s="12" t="s">
        <v>279</v>
      </c>
      <c r="L109" s="7" t="s">
        <v>280</v>
      </c>
      <c r="M109" s="17">
        <v>22423</v>
      </c>
      <c r="N109" s="5" t="s">
        <v>281</v>
      </c>
      <c r="O109" s="13"/>
      <c r="P109" s="13" t="s">
        <v>569</v>
      </c>
      <c r="Q109" s="8" t="s">
        <v>910</v>
      </c>
      <c r="R109" s="60">
        <v>23000</v>
      </c>
      <c r="S109" s="60">
        <v>6655</v>
      </c>
      <c r="T109" s="60">
        <v>16345</v>
      </c>
      <c r="U109" s="192">
        <v>786</v>
      </c>
      <c r="V109" s="192">
        <v>6155</v>
      </c>
      <c r="W109" s="253">
        <f>+V109+U109</f>
        <v>6941</v>
      </c>
      <c r="X109" s="262">
        <v>1</v>
      </c>
      <c r="Y109" s="253">
        <f>+T109+W109</f>
        <v>23286</v>
      </c>
      <c r="Z109" s="263">
        <v>1</v>
      </c>
      <c r="AA109" s="192"/>
      <c r="AB109" s="192"/>
      <c r="AC109" s="559"/>
      <c r="AD109" s="559"/>
      <c r="AE109" s="467"/>
      <c r="AF109" s="467"/>
      <c r="AG109" s="514"/>
      <c r="AH109" s="528"/>
      <c r="AI109" s="467"/>
      <c r="AJ109" s="5" t="s">
        <v>500</v>
      </c>
      <c r="AK109" s="8" t="s">
        <v>910</v>
      </c>
      <c r="AL109" s="65">
        <v>6655</v>
      </c>
      <c r="AM109" s="70">
        <v>0.2</v>
      </c>
      <c r="AN109" s="193">
        <v>786</v>
      </c>
      <c r="AO109" s="193">
        <v>6155</v>
      </c>
      <c r="AP109" s="169"/>
      <c r="AQ109" s="169"/>
      <c r="AR109" s="169">
        <v>1</v>
      </c>
      <c r="AS109" s="88">
        <v>44958</v>
      </c>
      <c r="AT109" s="88">
        <v>45291</v>
      </c>
      <c r="AU109" s="46">
        <f t="shared" si="11"/>
        <v>333</v>
      </c>
      <c r="AV109" s="89">
        <v>6655</v>
      </c>
      <c r="AW109" s="115"/>
      <c r="AX109" s="494"/>
      <c r="AY109" s="494"/>
      <c r="AZ109" s="495"/>
      <c r="BA109" s="476"/>
      <c r="BB109" s="476"/>
      <c r="BC109" s="494"/>
      <c r="BD109" s="483"/>
      <c r="BE109" s="483"/>
      <c r="BF109" s="476"/>
      <c r="BG109" s="476"/>
      <c r="BH109" s="399"/>
      <c r="BI109" s="399"/>
      <c r="BJ109" s="401"/>
      <c r="BK109" s="399"/>
      <c r="BL109" s="73" t="s">
        <v>820</v>
      </c>
      <c r="BM109" s="130" t="s">
        <v>828</v>
      </c>
      <c r="BN109" s="130" t="s">
        <v>832</v>
      </c>
      <c r="BO109" s="73" t="s">
        <v>456</v>
      </c>
      <c r="BP109" s="142">
        <f t="shared" si="12"/>
        <v>44958</v>
      </c>
      <c r="BQ109" s="214" t="s">
        <v>1063</v>
      </c>
      <c r="BR109" s="214" t="s">
        <v>1295</v>
      </c>
      <c r="BS109" s="139"/>
      <c r="BT109" s="139"/>
      <c r="BU109" s="183">
        <v>15</v>
      </c>
      <c r="BV109" s="210" t="s">
        <v>1164</v>
      </c>
      <c r="BW109" s="210" t="s">
        <v>1404</v>
      </c>
      <c r="BX109" s="139"/>
      <c r="BY109" s="139"/>
      <c r="BZ109" s="73" t="s">
        <v>852</v>
      </c>
      <c r="CA109" s="144" t="s">
        <v>964</v>
      </c>
    </row>
    <row r="110" spans="1:79" ht="105" x14ac:dyDescent="0.25">
      <c r="A110" s="538"/>
      <c r="B110" s="538"/>
      <c r="C110" s="538"/>
      <c r="D110" s="467"/>
      <c r="E110" s="467"/>
      <c r="F110" s="467"/>
      <c r="G110" s="540"/>
      <c r="H110" s="467"/>
      <c r="I110" s="540"/>
      <c r="J110" s="542"/>
      <c r="K110" s="457" t="s">
        <v>282</v>
      </c>
      <c r="L110" s="466" t="s">
        <v>280</v>
      </c>
      <c r="M110" s="466">
        <v>4</v>
      </c>
      <c r="N110" s="457" t="s">
        <v>283</v>
      </c>
      <c r="O110" s="466"/>
      <c r="P110" s="469" t="s">
        <v>569</v>
      </c>
      <c r="Q110" s="466" t="s">
        <v>910</v>
      </c>
      <c r="R110" s="520">
        <v>4</v>
      </c>
      <c r="S110" s="520">
        <v>1</v>
      </c>
      <c r="T110" s="520">
        <v>3</v>
      </c>
      <c r="U110" s="452">
        <v>0</v>
      </c>
      <c r="V110" s="452">
        <v>0.25</v>
      </c>
      <c r="W110" s="452">
        <f>+V110+U110</f>
        <v>0.25</v>
      </c>
      <c r="X110" s="531">
        <f>+W110/S110</f>
        <v>0.25</v>
      </c>
      <c r="Y110" s="452">
        <f>+W110+T110</f>
        <v>3.25</v>
      </c>
      <c r="Z110" s="504">
        <f>+Y110/R110</f>
        <v>0.8125</v>
      </c>
      <c r="AA110" s="452"/>
      <c r="AB110" s="452"/>
      <c r="AC110" s="559"/>
      <c r="AD110" s="559"/>
      <c r="AE110" s="467"/>
      <c r="AF110" s="467"/>
      <c r="AG110" s="514"/>
      <c r="AH110" s="528"/>
      <c r="AI110" s="467"/>
      <c r="AJ110" s="5" t="s">
        <v>995</v>
      </c>
      <c r="AK110" s="8" t="s">
        <v>910</v>
      </c>
      <c r="AL110" s="65">
        <v>1</v>
      </c>
      <c r="AM110" s="70">
        <v>0.1</v>
      </c>
      <c r="AN110" s="193">
        <v>0</v>
      </c>
      <c r="AO110" s="193">
        <v>0.25</v>
      </c>
      <c r="AP110" s="169"/>
      <c r="AQ110" s="169"/>
      <c r="AR110" s="169">
        <f t="shared" ref="AR110:AR117" si="13">+(AN110+AO110)/AL110</f>
        <v>0.25</v>
      </c>
      <c r="AS110" s="88">
        <v>45017</v>
      </c>
      <c r="AT110" s="88">
        <v>45291</v>
      </c>
      <c r="AU110" s="46">
        <f t="shared" si="11"/>
        <v>274</v>
      </c>
      <c r="AV110" s="65">
        <v>100</v>
      </c>
      <c r="AW110" s="83"/>
      <c r="AX110" s="494"/>
      <c r="AY110" s="494"/>
      <c r="AZ110" s="495"/>
      <c r="BA110" s="476"/>
      <c r="BB110" s="476"/>
      <c r="BC110" s="494"/>
      <c r="BD110" s="483"/>
      <c r="BE110" s="483"/>
      <c r="BF110" s="476"/>
      <c r="BG110" s="476"/>
      <c r="BH110" s="399"/>
      <c r="BI110" s="399"/>
      <c r="BJ110" s="401"/>
      <c r="BK110" s="399"/>
      <c r="BL110" s="73" t="s">
        <v>820</v>
      </c>
      <c r="BM110" s="130" t="s">
        <v>828</v>
      </c>
      <c r="BN110" s="130" t="s">
        <v>832</v>
      </c>
      <c r="BO110" s="73" t="s">
        <v>456</v>
      </c>
      <c r="BP110" s="142">
        <f t="shared" si="12"/>
        <v>45017</v>
      </c>
      <c r="BQ110" s="214"/>
      <c r="BR110" s="214" t="s">
        <v>1296</v>
      </c>
      <c r="BS110" s="139"/>
      <c r="BT110" s="139"/>
      <c r="BU110" s="183">
        <v>16</v>
      </c>
      <c r="BV110" s="210"/>
      <c r="BW110" s="210" t="s">
        <v>1405</v>
      </c>
      <c r="BX110" s="139"/>
      <c r="BY110" s="139"/>
      <c r="BZ110" s="461"/>
      <c r="CA110" s="565"/>
    </row>
    <row r="111" spans="1:79" ht="38.25" x14ac:dyDescent="0.25">
      <c r="A111" s="538"/>
      <c r="B111" s="538"/>
      <c r="C111" s="538"/>
      <c r="D111" s="467"/>
      <c r="E111" s="467"/>
      <c r="F111" s="467"/>
      <c r="G111" s="540"/>
      <c r="H111" s="467"/>
      <c r="I111" s="540"/>
      <c r="J111" s="542"/>
      <c r="K111" s="458"/>
      <c r="L111" s="467"/>
      <c r="M111" s="467"/>
      <c r="N111" s="458"/>
      <c r="O111" s="467"/>
      <c r="P111" s="470"/>
      <c r="Q111" s="467"/>
      <c r="R111" s="514"/>
      <c r="S111" s="514"/>
      <c r="T111" s="514"/>
      <c r="U111" s="456"/>
      <c r="V111" s="456"/>
      <c r="W111" s="456"/>
      <c r="X111" s="532"/>
      <c r="Y111" s="456"/>
      <c r="Z111" s="530"/>
      <c r="AA111" s="456"/>
      <c r="AB111" s="456"/>
      <c r="AC111" s="559"/>
      <c r="AD111" s="559"/>
      <c r="AE111" s="467"/>
      <c r="AF111" s="467"/>
      <c r="AG111" s="514"/>
      <c r="AH111" s="528"/>
      <c r="AI111" s="467"/>
      <c r="AJ111" s="5" t="s">
        <v>501</v>
      </c>
      <c r="AK111" s="8" t="s">
        <v>875</v>
      </c>
      <c r="AL111" s="65">
        <v>1</v>
      </c>
      <c r="AM111" s="70">
        <v>0.15</v>
      </c>
      <c r="AN111" s="193">
        <v>0</v>
      </c>
      <c r="AO111" s="193">
        <v>0</v>
      </c>
      <c r="AP111" s="169"/>
      <c r="AQ111" s="169"/>
      <c r="AR111" s="169">
        <f t="shared" si="13"/>
        <v>0</v>
      </c>
      <c r="AS111" s="88">
        <v>45017</v>
      </c>
      <c r="AT111" s="88">
        <v>45291</v>
      </c>
      <c r="AU111" s="46">
        <f t="shared" si="11"/>
        <v>274</v>
      </c>
      <c r="AV111" s="65"/>
      <c r="AW111" s="83"/>
      <c r="AX111" s="494"/>
      <c r="AY111" s="494"/>
      <c r="AZ111" s="495"/>
      <c r="BA111" s="476"/>
      <c r="BB111" s="476"/>
      <c r="BC111" s="494"/>
      <c r="BD111" s="483"/>
      <c r="BE111" s="483"/>
      <c r="BF111" s="476"/>
      <c r="BG111" s="476"/>
      <c r="BH111" s="399"/>
      <c r="BI111" s="399"/>
      <c r="BJ111" s="401"/>
      <c r="BK111" s="399"/>
      <c r="BL111" s="73" t="s">
        <v>820</v>
      </c>
      <c r="BM111" s="130" t="s">
        <v>828</v>
      </c>
      <c r="BN111" s="130" t="s">
        <v>832</v>
      </c>
      <c r="BO111" s="73" t="s">
        <v>456</v>
      </c>
      <c r="BP111" s="142">
        <f t="shared" si="12"/>
        <v>45017</v>
      </c>
      <c r="BQ111" s="214"/>
      <c r="BR111" s="214"/>
      <c r="BS111" s="139"/>
      <c r="BT111" s="139"/>
      <c r="BU111" s="183">
        <v>17</v>
      </c>
      <c r="BV111" s="210"/>
      <c r="BW111" s="210"/>
      <c r="BX111" s="139"/>
      <c r="BY111" s="139"/>
      <c r="BZ111" s="462"/>
      <c r="CA111" s="566"/>
    </row>
    <row r="112" spans="1:79" ht="75" x14ac:dyDescent="0.25">
      <c r="A112" s="538"/>
      <c r="B112" s="538"/>
      <c r="C112" s="538"/>
      <c r="D112" s="467"/>
      <c r="E112" s="467"/>
      <c r="F112" s="467"/>
      <c r="G112" s="540"/>
      <c r="H112" s="467"/>
      <c r="I112" s="540"/>
      <c r="J112" s="542"/>
      <c r="K112" s="458"/>
      <c r="L112" s="467"/>
      <c r="M112" s="467"/>
      <c r="N112" s="458"/>
      <c r="O112" s="467"/>
      <c r="P112" s="470"/>
      <c r="Q112" s="467"/>
      <c r="R112" s="514"/>
      <c r="S112" s="514"/>
      <c r="T112" s="514"/>
      <c r="U112" s="456"/>
      <c r="V112" s="456"/>
      <c r="W112" s="453"/>
      <c r="X112" s="533"/>
      <c r="Y112" s="453"/>
      <c r="Z112" s="505"/>
      <c r="AA112" s="456"/>
      <c r="AB112" s="456"/>
      <c r="AC112" s="559"/>
      <c r="AD112" s="559"/>
      <c r="AE112" s="467"/>
      <c r="AF112" s="467"/>
      <c r="AG112" s="514"/>
      <c r="AH112" s="528"/>
      <c r="AI112" s="467"/>
      <c r="AJ112" s="5" t="s">
        <v>809</v>
      </c>
      <c r="AK112" s="8"/>
      <c r="AL112" s="65">
        <v>1</v>
      </c>
      <c r="AM112" s="70">
        <v>0.05</v>
      </c>
      <c r="AN112" s="193">
        <v>0</v>
      </c>
      <c r="AO112" s="193">
        <v>1</v>
      </c>
      <c r="AP112" s="169"/>
      <c r="AQ112" s="169"/>
      <c r="AR112" s="169">
        <f t="shared" si="13"/>
        <v>1</v>
      </c>
      <c r="AS112" s="88">
        <v>44958</v>
      </c>
      <c r="AT112" s="88">
        <v>45291</v>
      </c>
      <c r="AU112" s="46">
        <f t="shared" si="11"/>
        <v>333</v>
      </c>
      <c r="AV112" s="65"/>
      <c r="AW112" s="83"/>
      <c r="AX112" s="494"/>
      <c r="AY112" s="494"/>
      <c r="AZ112" s="495"/>
      <c r="BA112" s="476"/>
      <c r="BB112" s="476"/>
      <c r="BC112" s="494"/>
      <c r="BD112" s="483"/>
      <c r="BE112" s="483"/>
      <c r="BF112" s="476"/>
      <c r="BG112" s="476"/>
      <c r="BH112" s="399"/>
      <c r="BI112" s="399"/>
      <c r="BJ112" s="401"/>
      <c r="BK112" s="399"/>
      <c r="BL112" s="73" t="s">
        <v>820</v>
      </c>
      <c r="BM112" s="130" t="s">
        <v>833</v>
      </c>
      <c r="BN112" s="130" t="s">
        <v>834</v>
      </c>
      <c r="BO112" s="73" t="s">
        <v>456</v>
      </c>
      <c r="BP112" s="142">
        <f t="shared" si="12"/>
        <v>44958</v>
      </c>
      <c r="BQ112" s="214"/>
      <c r="BR112" s="214"/>
      <c r="BS112" s="139"/>
      <c r="BT112" s="139"/>
      <c r="BU112" s="183">
        <v>18</v>
      </c>
      <c r="BV112" s="210"/>
      <c r="BW112" s="210" t="s">
        <v>1406</v>
      </c>
      <c r="BX112" s="139"/>
      <c r="BY112" s="139"/>
      <c r="BZ112" s="462"/>
      <c r="CA112" s="566"/>
    </row>
    <row r="113" spans="1:79" ht="150" x14ac:dyDescent="0.25">
      <c r="A113" s="538"/>
      <c r="B113" s="538"/>
      <c r="C113" s="538"/>
      <c r="D113" s="467"/>
      <c r="E113" s="467"/>
      <c r="F113" s="467"/>
      <c r="G113" s="540"/>
      <c r="H113" s="467"/>
      <c r="I113" s="540"/>
      <c r="J113" s="542"/>
      <c r="K113" s="12" t="s">
        <v>284</v>
      </c>
      <c r="L113" s="7" t="s">
        <v>252</v>
      </c>
      <c r="M113" s="7">
        <v>4</v>
      </c>
      <c r="N113" s="12" t="s">
        <v>285</v>
      </c>
      <c r="O113" s="11"/>
      <c r="P113" s="11" t="s">
        <v>569</v>
      </c>
      <c r="Q113" s="7" t="s">
        <v>872</v>
      </c>
      <c r="R113" s="59">
        <v>4</v>
      </c>
      <c r="S113" s="59">
        <v>4</v>
      </c>
      <c r="T113" s="59">
        <v>4</v>
      </c>
      <c r="U113" s="191">
        <v>0</v>
      </c>
      <c r="V113" s="191">
        <v>1</v>
      </c>
      <c r="W113" s="233">
        <f>+V113+U113</f>
        <v>1</v>
      </c>
      <c r="X113" s="259">
        <f>+W113/S113</f>
        <v>0.25</v>
      </c>
      <c r="Y113" s="233">
        <f>+W113+T113</f>
        <v>5</v>
      </c>
      <c r="Z113" s="258">
        <v>1</v>
      </c>
      <c r="AA113" s="191"/>
      <c r="AB113" s="191"/>
      <c r="AC113" s="559"/>
      <c r="AD113" s="559"/>
      <c r="AE113" s="467"/>
      <c r="AF113" s="467"/>
      <c r="AG113" s="514"/>
      <c r="AH113" s="528"/>
      <c r="AI113" s="467"/>
      <c r="AJ113" s="5" t="s">
        <v>994</v>
      </c>
      <c r="AK113" s="8" t="s">
        <v>872</v>
      </c>
      <c r="AL113" s="65">
        <v>4</v>
      </c>
      <c r="AM113" s="70">
        <v>0.1</v>
      </c>
      <c r="AN113" s="193">
        <v>0</v>
      </c>
      <c r="AO113" s="193">
        <v>1</v>
      </c>
      <c r="AP113" s="169"/>
      <c r="AQ113" s="169"/>
      <c r="AR113" s="169">
        <f t="shared" si="13"/>
        <v>0.25</v>
      </c>
      <c r="AS113" s="105">
        <v>45047</v>
      </c>
      <c r="AT113" s="105">
        <v>45260</v>
      </c>
      <c r="AU113" s="46">
        <f t="shared" si="11"/>
        <v>213</v>
      </c>
      <c r="AV113" s="65">
        <v>200</v>
      </c>
      <c r="AW113" s="83"/>
      <c r="AX113" s="494"/>
      <c r="AY113" s="494"/>
      <c r="AZ113" s="495"/>
      <c r="BA113" s="476"/>
      <c r="BB113" s="476"/>
      <c r="BC113" s="494"/>
      <c r="BD113" s="488"/>
      <c r="BE113" s="488"/>
      <c r="BF113" s="476"/>
      <c r="BG113" s="476"/>
      <c r="BH113" s="399"/>
      <c r="BI113" s="399"/>
      <c r="BJ113" s="401"/>
      <c r="BK113" s="399"/>
      <c r="BL113" s="73" t="s">
        <v>820</v>
      </c>
      <c r="BM113" s="130" t="s">
        <v>828</v>
      </c>
      <c r="BN113" s="130" t="s">
        <v>832</v>
      </c>
      <c r="BO113" s="73" t="s">
        <v>456</v>
      </c>
      <c r="BP113" s="142">
        <f t="shared" si="12"/>
        <v>45047</v>
      </c>
      <c r="BQ113" s="214"/>
      <c r="BR113" s="214" t="s">
        <v>1297</v>
      </c>
      <c r="BS113" s="139"/>
      <c r="BT113" s="139"/>
      <c r="BU113" s="183">
        <v>19</v>
      </c>
      <c r="BV113" s="210"/>
      <c r="BW113" s="210" t="s">
        <v>1405</v>
      </c>
      <c r="BX113" s="139"/>
      <c r="BY113" s="139"/>
      <c r="BZ113" s="463"/>
      <c r="CA113" s="567"/>
    </row>
    <row r="114" spans="1:79" ht="30" x14ac:dyDescent="0.25">
      <c r="A114" s="6"/>
      <c r="B114" s="43"/>
      <c r="C114" s="43"/>
      <c r="D114" s="44"/>
      <c r="E114" s="45"/>
      <c r="F114" s="44"/>
      <c r="G114" s="69"/>
      <c r="H114" s="44"/>
      <c r="I114" s="69"/>
      <c r="J114" s="552" t="s">
        <v>153</v>
      </c>
      <c r="K114" s="553"/>
      <c r="L114" s="553"/>
      <c r="M114" s="553"/>
      <c r="N114" s="553"/>
      <c r="O114" s="553"/>
      <c r="P114" s="553"/>
      <c r="Q114" s="553"/>
      <c r="R114" s="553"/>
      <c r="S114" s="553"/>
      <c r="T114" s="553"/>
      <c r="U114" s="553"/>
      <c r="V114" s="553"/>
      <c r="W114" s="554"/>
      <c r="X114" s="270">
        <f>AVERAGE(X107:X113)</f>
        <v>0.3</v>
      </c>
      <c r="Y114" s="268"/>
      <c r="Z114" s="331">
        <f>AVERAGE(Z107:Z113)</f>
        <v>0.6845</v>
      </c>
      <c r="AA114" s="203"/>
      <c r="AB114" s="203"/>
      <c r="AC114" s="57"/>
      <c r="AD114" s="57"/>
      <c r="AE114" s="44"/>
      <c r="AF114" s="44"/>
      <c r="AG114" s="428" t="s">
        <v>764</v>
      </c>
      <c r="AH114" s="429"/>
      <c r="AI114" s="429"/>
      <c r="AJ114" s="429"/>
      <c r="AK114" s="429"/>
      <c r="AL114" s="429"/>
      <c r="AM114" s="429"/>
      <c r="AN114" s="429"/>
      <c r="AO114" s="429"/>
      <c r="AP114" s="429"/>
      <c r="AQ114" s="430"/>
      <c r="AR114" s="359">
        <f>AVERAGE(AR107:AR113)</f>
        <v>0.35714285714285715</v>
      </c>
      <c r="AS114" s="104"/>
      <c r="AT114" s="104"/>
      <c r="AU114" s="57"/>
      <c r="AV114" s="69"/>
      <c r="AW114" s="57"/>
      <c r="AX114" s="44"/>
      <c r="AY114" s="44"/>
      <c r="AZ114" s="57"/>
      <c r="BA114" s="57"/>
      <c r="BB114" s="57"/>
      <c r="BC114" s="44"/>
      <c r="BD114" s="44"/>
      <c r="BE114" s="44"/>
      <c r="BF114" s="57"/>
      <c r="BG114" s="57"/>
      <c r="BH114" s="400"/>
      <c r="BI114" s="400"/>
      <c r="BJ114" s="402"/>
      <c r="BK114" s="400"/>
      <c r="BL114" s="4"/>
      <c r="BM114" s="4"/>
      <c r="BN114" s="4"/>
      <c r="BO114" s="4"/>
      <c r="BP114" s="4"/>
      <c r="BQ114" s="207"/>
      <c r="BR114" s="207"/>
      <c r="BS114" s="4"/>
      <c r="BT114" s="4"/>
      <c r="BU114" s="69"/>
      <c r="BV114" s="21"/>
      <c r="BW114" s="21"/>
      <c r="BX114" s="4"/>
      <c r="BY114" s="4"/>
      <c r="BZ114" s="4"/>
      <c r="CA114" s="21"/>
    </row>
    <row r="115" spans="1:79" ht="409.5" x14ac:dyDescent="0.25">
      <c r="A115" s="537" t="s">
        <v>714</v>
      </c>
      <c r="B115" s="537" t="s">
        <v>752</v>
      </c>
      <c r="C115" s="466" t="s">
        <v>77</v>
      </c>
      <c r="D115" s="466" t="s">
        <v>114</v>
      </c>
      <c r="E115" s="466" t="s">
        <v>115</v>
      </c>
      <c r="F115" s="466" t="s">
        <v>116</v>
      </c>
      <c r="G115" s="513">
        <v>0.15</v>
      </c>
      <c r="H115" s="466" t="s">
        <v>444</v>
      </c>
      <c r="I115" s="513">
        <v>0.15</v>
      </c>
      <c r="J115" s="541" t="s">
        <v>154</v>
      </c>
      <c r="K115" s="457" t="s">
        <v>286</v>
      </c>
      <c r="L115" s="466" t="s">
        <v>280</v>
      </c>
      <c r="M115" s="466">
        <v>46553</v>
      </c>
      <c r="N115" s="457" t="s">
        <v>287</v>
      </c>
      <c r="O115" s="466"/>
      <c r="P115" s="469" t="s">
        <v>569</v>
      </c>
      <c r="Q115" s="466" t="s">
        <v>910</v>
      </c>
      <c r="R115" s="520">
        <v>47000</v>
      </c>
      <c r="S115" s="520">
        <v>13176</v>
      </c>
      <c r="T115" s="520">
        <v>33824</v>
      </c>
      <c r="U115" s="452">
        <v>783</v>
      </c>
      <c r="V115" s="452">
        <v>12148</v>
      </c>
      <c r="W115" s="452">
        <f>+V115+U115</f>
        <v>12931</v>
      </c>
      <c r="X115" s="531">
        <f>+W115/S115</f>
        <v>0.98140558591378269</v>
      </c>
      <c r="Y115" s="452">
        <f>+W115+T115</f>
        <v>46755</v>
      </c>
      <c r="Z115" s="531">
        <f>+Y115/R115</f>
        <v>0.9947872340425532</v>
      </c>
      <c r="AA115" s="452"/>
      <c r="AB115" s="452"/>
      <c r="AC115" s="562" t="s">
        <v>810</v>
      </c>
      <c r="AD115" s="562" t="s">
        <v>811</v>
      </c>
      <c r="AE115" s="467" t="s">
        <v>816</v>
      </c>
      <c r="AF115" s="467" t="s">
        <v>817</v>
      </c>
      <c r="AG115" s="520" t="s">
        <v>765</v>
      </c>
      <c r="AH115" s="527">
        <v>2020130010120</v>
      </c>
      <c r="AI115" s="466" t="s">
        <v>416</v>
      </c>
      <c r="AJ115" s="5" t="s">
        <v>996</v>
      </c>
      <c r="AK115" s="8" t="s">
        <v>910</v>
      </c>
      <c r="AL115" s="65">
        <v>145</v>
      </c>
      <c r="AM115" s="70">
        <v>0.35</v>
      </c>
      <c r="AN115" s="193">
        <v>21</v>
      </c>
      <c r="AO115" s="193">
        <v>227</v>
      </c>
      <c r="AP115" s="169"/>
      <c r="AQ115" s="169"/>
      <c r="AR115" s="169">
        <v>1</v>
      </c>
      <c r="AS115" s="88">
        <v>44958</v>
      </c>
      <c r="AT115" s="88">
        <v>45291</v>
      </c>
      <c r="AU115" s="46">
        <f>AT115-AS115</f>
        <v>333</v>
      </c>
      <c r="AV115" s="65">
        <v>13000</v>
      </c>
      <c r="AW115" s="83"/>
      <c r="AX115" s="466" t="s">
        <v>520</v>
      </c>
      <c r="AY115" s="466" t="s">
        <v>497</v>
      </c>
      <c r="AZ115" s="562" t="s">
        <v>456</v>
      </c>
      <c r="BA115" s="396">
        <v>100000000</v>
      </c>
      <c r="BB115" s="396">
        <v>100000000</v>
      </c>
      <c r="BC115" s="494" t="s">
        <v>575</v>
      </c>
      <c r="BD115" s="482" t="s">
        <v>766</v>
      </c>
      <c r="BE115" s="482" t="s">
        <v>590</v>
      </c>
      <c r="BF115" s="396">
        <v>81660000</v>
      </c>
      <c r="BG115" s="396">
        <v>11200000</v>
      </c>
      <c r="BH115" s="403">
        <v>100000000</v>
      </c>
      <c r="BI115" s="408">
        <v>11200000</v>
      </c>
      <c r="BJ115" s="411">
        <f>+BI115/BH115</f>
        <v>0.112</v>
      </c>
      <c r="BK115" s="408">
        <v>8400000</v>
      </c>
      <c r="BL115" s="73" t="s">
        <v>820</v>
      </c>
      <c r="BM115" s="130" t="s">
        <v>828</v>
      </c>
      <c r="BN115" s="130" t="s">
        <v>832</v>
      </c>
      <c r="BO115" s="73" t="s">
        <v>456</v>
      </c>
      <c r="BP115" s="142">
        <f>AS115</f>
        <v>44958</v>
      </c>
      <c r="BQ115" s="214" t="s">
        <v>1064</v>
      </c>
      <c r="BR115" s="214" t="s">
        <v>1298</v>
      </c>
      <c r="BS115" s="139"/>
      <c r="BT115" s="139"/>
      <c r="BU115" s="183">
        <v>20</v>
      </c>
      <c r="BV115" s="210" t="s">
        <v>1165</v>
      </c>
      <c r="BW115" s="210" t="s">
        <v>1407</v>
      </c>
      <c r="BX115" s="139"/>
      <c r="BY115" s="139"/>
      <c r="BZ115" s="73" t="s">
        <v>851</v>
      </c>
      <c r="CA115" s="144" t="s">
        <v>968</v>
      </c>
    </row>
    <row r="116" spans="1:79" ht="105" x14ac:dyDescent="0.25">
      <c r="A116" s="538"/>
      <c r="B116" s="538"/>
      <c r="C116" s="467"/>
      <c r="D116" s="467"/>
      <c r="E116" s="467"/>
      <c r="F116" s="467"/>
      <c r="G116" s="546"/>
      <c r="H116" s="467"/>
      <c r="I116" s="514"/>
      <c r="J116" s="542"/>
      <c r="K116" s="458"/>
      <c r="L116" s="467"/>
      <c r="M116" s="467"/>
      <c r="N116" s="458"/>
      <c r="O116" s="467"/>
      <c r="P116" s="470"/>
      <c r="Q116" s="467"/>
      <c r="R116" s="514"/>
      <c r="S116" s="514"/>
      <c r="T116" s="514"/>
      <c r="U116" s="456"/>
      <c r="V116" s="456"/>
      <c r="W116" s="456"/>
      <c r="X116" s="532"/>
      <c r="Y116" s="456"/>
      <c r="Z116" s="532"/>
      <c r="AA116" s="456"/>
      <c r="AB116" s="456"/>
      <c r="AC116" s="563"/>
      <c r="AD116" s="563"/>
      <c r="AE116" s="467"/>
      <c r="AF116" s="467"/>
      <c r="AG116" s="514"/>
      <c r="AH116" s="528"/>
      <c r="AI116" s="467"/>
      <c r="AJ116" s="5" t="s">
        <v>1011</v>
      </c>
      <c r="AK116" s="8" t="s">
        <v>910</v>
      </c>
      <c r="AL116" s="65">
        <v>5</v>
      </c>
      <c r="AM116" s="70">
        <v>0.05</v>
      </c>
      <c r="AN116" s="193">
        <v>0</v>
      </c>
      <c r="AO116" s="193">
        <v>4</v>
      </c>
      <c r="AP116" s="169"/>
      <c r="AQ116" s="169"/>
      <c r="AR116" s="169">
        <f t="shared" si="13"/>
        <v>0.8</v>
      </c>
      <c r="AS116" s="105">
        <v>44986</v>
      </c>
      <c r="AT116" s="105">
        <v>45291</v>
      </c>
      <c r="AU116" s="46">
        <f>AT116-AS116</f>
        <v>305</v>
      </c>
      <c r="AV116" s="65">
        <v>220</v>
      </c>
      <c r="AW116" s="83"/>
      <c r="AX116" s="467"/>
      <c r="AY116" s="467"/>
      <c r="AZ116" s="563"/>
      <c r="BA116" s="397"/>
      <c r="BB116" s="397"/>
      <c r="BC116" s="494"/>
      <c r="BD116" s="483"/>
      <c r="BE116" s="483"/>
      <c r="BF116" s="397"/>
      <c r="BG116" s="397"/>
      <c r="BH116" s="399"/>
      <c r="BI116" s="409"/>
      <c r="BJ116" s="412"/>
      <c r="BK116" s="409"/>
      <c r="BL116" s="73"/>
      <c r="BM116" s="130"/>
      <c r="BN116" s="130"/>
      <c r="BO116" s="73"/>
      <c r="BP116" s="142">
        <f>AS116</f>
        <v>44986</v>
      </c>
      <c r="BQ116" s="214"/>
      <c r="BR116" s="214" t="s">
        <v>1299</v>
      </c>
      <c r="BS116" s="139"/>
      <c r="BT116" s="139"/>
      <c r="BU116" s="183">
        <v>21</v>
      </c>
      <c r="BV116" s="210"/>
      <c r="BW116" s="210" t="s">
        <v>1408</v>
      </c>
      <c r="BX116" s="139"/>
      <c r="BY116" s="139"/>
      <c r="BZ116" s="73" t="s">
        <v>845</v>
      </c>
      <c r="CA116" s="144" t="s">
        <v>962</v>
      </c>
    </row>
    <row r="117" spans="1:79" ht="76.5" x14ac:dyDescent="0.25">
      <c r="A117" s="538"/>
      <c r="B117" s="538"/>
      <c r="C117" s="467"/>
      <c r="D117" s="467"/>
      <c r="E117" s="467"/>
      <c r="F117" s="467"/>
      <c r="G117" s="546"/>
      <c r="H117" s="467"/>
      <c r="I117" s="514"/>
      <c r="J117" s="542"/>
      <c r="K117" s="459"/>
      <c r="L117" s="468"/>
      <c r="M117" s="468"/>
      <c r="N117" s="459"/>
      <c r="O117" s="468"/>
      <c r="P117" s="471"/>
      <c r="Q117" s="468"/>
      <c r="R117" s="521"/>
      <c r="S117" s="521"/>
      <c r="T117" s="521"/>
      <c r="U117" s="453"/>
      <c r="V117" s="453"/>
      <c r="W117" s="453"/>
      <c r="X117" s="533"/>
      <c r="Y117" s="453"/>
      <c r="Z117" s="533"/>
      <c r="AA117" s="453"/>
      <c r="AB117" s="453"/>
      <c r="AC117" s="563"/>
      <c r="AD117" s="563"/>
      <c r="AE117" s="467"/>
      <c r="AF117" s="467"/>
      <c r="AG117" s="514"/>
      <c r="AH117" s="528"/>
      <c r="AI117" s="467"/>
      <c r="AJ117" s="5" t="s">
        <v>502</v>
      </c>
      <c r="AK117" s="8" t="s">
        <v>910</v>
      </c>
      <c r="AL117" s="65">
        <v>4</v>
      </c>
      <c r="AM117" s="70">
        <v>0.4</v>
      </c>
      <c r="AN117" s="193">
        <v>0</v>
      </c>
      <c r="AO117" s="193">
        <v>1</v>
      </c>
      <c r="AP117" s="169"/>
      <c r="AQ117" s="169"/>
      <c r="AR117" s="169">
        <f t="shared" si="13"/>
        <v>0.25</v>
      </c>
      <c r="AS117" s="88">
        <v>45017</v>
      </c>
      <c r="AT117" s="88">
        <v>45291</v>
      </c>
      <c r="AU117" s="46">
        <f>AT117-AS117</f>
        <v>274</v>
      </c>
      <c r="AV117" s="65"/>
      <c r="AW117" s="83"/>
      <c r="AX117" s="467"/>
      <c r="AY117" s="467"/>
      <c r="AZ117" s="563"/>
      <c r="BA117" s="397"/>
      <c r="BB117" s="397"/>
      <c r="BC117" s="494"/>
      <c r="BD117" s="483"/>
      <c r="BE117" s="483"/>
      <c r="BF117" s="397"/>
      <c r="BG117" s="397"/>
      <c r="BH117" s="399"/>
      <c r="BI117" s="409"/>
      <c r="BJ117" s="412"/>
      <c r="BK117" s="409"/>
      <c r="BL117" s="73" t="s">
        <v>820</v>
      </c>
      <c r="BM117" s="130" t="s">
        <v>824</v>
      </c>
      <c r="BN117" s="130" t="s">
        <v>830</v>
      </c>
      <c r="BO117" s="73" t="s">
        <v>456</v>
      </c>
      <c r="BP117" s="142">
        <f>AS117</f>
        <v>45017</v>
      </c>
      <c r="BQ117" s="214" t="s">
        <v>1065</v>
      </c>
      <c r="BR117" s="214" t="s">
        <v>1300</v>
      </c>
      <c r="BS117" s="139"/>
      <c r="BT117" s="139"/>
      <c r="BU117" s="183">
        <v>22</v>
      </c>
      <c r="BV117" s="210" t="s">
        <v>1166</v>
      </c>
      <c r="BW117" s="210" t="s">
        <v>1409</v>
      </c>
      <c r="BX117" s="139"/>
      <c r="BY117" s="139"/>
      <c r="BZ117" s="73" t="s">
        <v>853</v>
      </c>
      <c r="CA117" s="144" t="s">
        <v>967</v>
      </c>
    </row>
    <row r="118" spans="1:79" ht="409.5" x14ac:dyDescent="0.25">
      <c r="A118" s="538"/>
      <c r="B118" s="538"/>
      <c r="C118" s="467"/>
      <c r="D118" s="467"/>
      <c r="E118" s="467"/>
      <c r="F118" s="467"/>
      <c r="G118" s="514"/>
      <c r="H118" s="467"/>
      <c r="I118" s="514"/>
      <c r="J118" s="542"/>
      <c r="K118" s="5" t="s">
        <v>288</v>
      </c>
      <c r="L118" s="8" t="s">
        <v>280</v>
      </c>
      <c r="M118" s="17">
        <v>1594</v>
      </c>
      <c r="N118" s="5" t="s">
        <v>289</v>
      </c>
      <c r="O118" s="13"/>
      <c r="P118" s="13" t="s">
        <v>569</v>
      </c>
      <c r="Q118" s="8" t="s">
        <v>911</v>
      </c>
      <c r="R118" s="58">
        <v>1600</v>
      </c>
      <c r="S118" s="58">
        <v>289</v>
      </c>
      <c r="T118" s="58">
        <v>1311</v>
      </c>
      <c r="U118" s="190">
        <v>10</v>
      </c>
      <c r="V118" s="190">
        <v>325</v>
      </c>
      <c r="W118" s="240">
        <f>+V118+U118</f>
        <v>335</v>
      </c>
      <c r="X118" s="262">
        <v>1</v>
      </c>
      <c r="Y118" s="240">
        <f>+W118+T118</f>
        <v>1646</v>
      </c>
      <c r="Z118" s="262">
        <v>1</v>
      </c>
      <c r="AA118" s="190"/>
      <c r="AB118" s="190"/>
      <c r="AC118" s="563"/>
      <c r="AD118" s="563"/>
      <c r="AE118" s="467"/>
      <c r="AF118" s="467"/>
      <c r="AG118" s="514"/>
      <c r="AH118" s="528"/>
      <c r="AI118" s="467"/>
      <c r="AJ118" s="5" t="s">
        <v>503</v>
      </c>
      <c r="AK118" s="8" t="s">
        <v>911</v>
      </c>
      <c r="AL118" s="65">
        <v>10</v>
      </c>
      <c r="AM118" s="70">
        <v>0.2</v>
      </c>
      <c r="AN118" s="193">
        <v>3</v>
      </c>
      <c r="AO118" s="193">
        <v>19</v>
      </c>
      <c r="AP118" s="169"/>
      <c r="AQ118" s="169"/>
      <c r="AR118" s="169">
        <v>1</v>
      </c>
      <c r="AS118" s="88">
        <v>44958</v>
      </c>
      <c r="AT118" s="88">
        <v>45291</v>
      </c>
      <c r="AU118" s="46">
        <f>AT118-AS118</f>
        <v>333</v>
      </c>
      <c r="AV118" s="65">
        <v>289</v>
      </c>
      <c r="AW118" s="83"/>
      <c r="AX118" s="467"/>
      <c r="AY118" s="467"/>
      <c r="AZ118" s="563"/>
      <c r="BA118" s="397"/>
      <c r="BB118" s="397"/>
      <c r="BC118" s="494"/>
      <c r="BD118" s="483"/>
      <c r="BE118" s="483"/>
      <c r="BF118" s="397"/>
      <c r="BG118" s="397"/>
      <c r="BH118" s="399"/>
      <c r="BI118" s="409"/>
      <c r="BJ118" s="412"/>
      <c r="BK118" s="409"/>
      <c r="BL118" s="73" t="s">
        <v>820</v>
      </c>
      <c r="BM118" s="130" t="s">
        <v>828</v>
      </c>
      <c r="BN118" s="130" t="s">
        <v>832</v>
      </c>
      <c r="BO118" s="73" t="s">
        <v>456</v>
      </c>
      <c r="BP118" s="142">
        <f>AS118</f>
        <v>44958</v>
      </c>
      <c r="BQ118" s="214" t="s">
        <v>1066</v>
      </c>
      <c r="BR118" s="214" t="s">
        <v>1301</v>
      </c>
      <c r="BS118" s="139"/>
      <c r="BT118" s="139"/>
      <c r="BU118" s="183">
        <v>23</v>
      </c>
      <c r="BV118" s="210" t="s">
        <v>1167</v>
      </c>
      <c r="BW118" s="210" t="s">
        <v>1410</v>
      </c>
      <c r="BX118" s="139"/>
      <c r="BY118" s="139"/>
      <c r="BZ118" s="461"/>
      <c r="CA118" s="565"/>
    </row>
    <row r="119" spans="1:79" ht="405" x14ac:dyDescent="0.25">
      <c r="A119" s="538"/>
      <c r="B119" s="538"/>
      <c r="C119" s="467"/>
      <c r="D119" s="467"/>
      <c r="E119" s="467"/>
      <c r="F119" s="467"/>
      <c r="G119" s="514"/>
      <c r="H119" s="467"/>
      <c r="I119" s="514"/>
      <c r="J119" s="542"/>
      <c r="K119" s="12" t="s">
        <v>290</v>
      </c>
      <c r="L119" s="7" t="s">
        <v>230</v>
      </c>
      <c r="M119" s="20">
        <v>1</v>
      </c>
      <c r="N119" s="12" t="s">
        <v>291</v>
      </c>
      <c r="O119" s="11" t="s">
        <v>569</v>
      </c>
      <c r="P119" s="11"/>
      <c r="Q119" s="7" t="s">
        <v>867</v>
      </c>
      <c r="R119" s="59">
        <v>1</v>
      </c>
      <c r="S119" s="61">
        <v>0.75</v>
      </c>
      <c r="T119" s="61">
        <v>0.25</v>
      </c>
      <c r="U119" s="195">
        <v>0.05</v>
      </c>
      <c r="V119" s="195">
        <v>0.21</v>
      </c>
      <c r="W119" s="234">
        <f>+V119+U119</f>
        <v>0.26</v>
      </c>
      <c r="X119" s="259">
        <f>+W119/S119</f>
        <v>0.34666666666666668</v>
      </c>
      <c r="Y119" s="234">
        <f>+W119+T119</f>
        <v>0.51</v>
      </c>
      <c r="Z119" s="259">
        <f>+Y119</f>
        <v>0.51</v>
      </c>
      <c r="AA119" s="195"/>
      <c r="AB119" s="195"/>
      <c r="AC119" s="563"/>
      <c r="AD119" s="563"/>
      <c r="AE119" s="467"/>
      <c r="AF119" s="467"/>
      <c r="AG119" s="514"/>
      <c r="AH119" s="528"/>
      <c r="AI119" s="467"/>
      <c r="AJ119" s="5" t="s">
        <v>806</v>
      </c>
      <c r="AK119" s="8"/>
      <c r="AL119" s="65"/>
      <c r="AM119" s="70"/>
      <c r="AN119" s="193">
        <v>0.05</v>
      </c>
      <c r="AO119" s="193">
        <v>0.21</v>
      </c>
      <c r="AP119" s="169"/>
      <c r="AQ119" s="169"/>
      <c r="AR119" s="169"/>
      <c r="AS119" s="105"/>
      <c r="AT119" s="105"/>
      <c r="AU119" s="83"/>
      <c r="AV119" s="65"/>
      <c r="AW119" s="83"/>
      <c r="AX119" s="467"/>
      <c r="AY119" s="467"/>
      <c r="AZ119" s="563"/>
      <c r="BA119" s="397"/>
      <c r="BB119" s="397"/>
      <c r="BC119" s="494"/>
      <c r="BD119" s="483"/>
      <c r="BE119" s="483"/>
      <c r="BF119" s="397"/>
      <c r="BG119" s="397"/>
      <c r="BH119" s="399"/>
      <c r="BI119" s="409"/>
      <c r="BJ119" s="412"/>
      <c r="BK119" s="409"/>
      <c r="BL119" s="73"/>
      <c r="BM119" s="130"/>
      <c r="BN119" s="130"/>
      <c r="BO119" s="73"/>
      <c r="BP119" s="73"/>
      <c r="BQ119" s="214" t="s">
        <v>1059</v>
      </c>
      <c r="BR119" s="214"/>
      <c r="BS119" s="139"/>
      <c r="BT119" s="139"/>
      <c r="BU119" s="183">
        <v>24</v>
      </c>
      <c r="BV119" s="210" t="s">
        <v>1159</v>
      </c>
      <c r="BW119" s="210" t="s">
        <v>1411</v>
      </c>
      <c r="BX119" s="139"/>
      <c r="BY119" s="139"/>
      <c r="BZ119" s="462"/>
      <c r="CA119" s="566"/>
    </row>
    <row r="120" spans="1:79" ht="86.25" customHeight="1" x14ac:dyDescent="0.25">
      <c r="A120" s="538"/>
      <c r="B120" s="538"/>
      <c r="C120" s="467"/>
      <c r="D120" s="467"/>
      <c r="E120" s="467"/>
      <c r="F120" s="467"/>
      <c r="G120" s="514"/>
      <c r="H120" s="467"/>
      <c r="I120" s="514"/>
      <c r="J120" s="542"/>
      <c r="K120" s="12" t="s">
        <v>292</v>
      </c>
      <c r="L120" s="7" t="s">
        <v>230</v>
      </c>
      <c r="M120" s="7">
        <v>1</v>
      </c>
      <c r="N120" s="12" t="s">
        <v>293</v>
      </c>
      <c r="O120" s="11" t="s">
        <v>569</v>
      </c>
      <c r="P120" s="11"/>
      <c r="Q120" s="7" t="s">
        <v>875</v>
      </c>
      <c r="R120" s="59">
        <v>1</v>
      </c>
      <c r="S120" s="11">
        <v>1</v>
      </c>
      <c r="T120" s="59">
        <v>1</v>
      </c>
      <c r="U120" s="191">
        <v>0</v>
      </c>
      <c r="V120" s="191">
        <v>0</v>
      </c>
      <c r="W120" s="233">
        <v>0</v>
      </c>
      <c r="X120" s="258">
        <v>0</v>
      </c>
      <c r="Y120" s="233">
        <f>+T120</f>
        <v>1</v>
      </c>
      <c r="Z120" s="258">
        <v>1</v>
      </c>
      <c r="AA120" s="191"/>
      <c r="AB120" s="191"/>
      <c r="AC120" s="563"/>
      <c r="AD120" s="563"/>
      <c r="AE120" s="467"/>
      <c r="AF120" s="467"/>
      <c r="AG120" s="514"/>
      <c r="AH120" s="528"/>
      <c r="AI120" s="467"/>
      <c r="AJ120" s="5" t="s">
        <v>807</v>
      </c>
      <c r="AK120" s="8"/>
      <c r="AL120" s="65"/>
      <c r="AM120" s="70"/>
      <c r="AN120" s="193">
        <v>0</v>
      </c>
      <c r="AO120" s="193">
        <v>0</v>
      </c>
      <c r="AP120" s="169"/>
      <c r="AQ120" s="169"/>
      <c r="AR120" s="169"/>
      <c r="AS120" s="105"/>
      <c r="AT120" s="105"/>
      <c r="AU120" s="83"/>
      <c r="AV120" s="65"/>
      <c r="AW120" s="83"/>
      <c r="AX120" s="467"/>
      <c r="AY120" s="467"/>
      <c r="AZ120" s="563"/>
      <c r="BA120" s="397"/>
      <c r="BB120" s="397"/>
      <c r="BC120" s="494"/>
      <c r="BD120" s="483"/>
      <c r="BE120" s="483"/>
      <c r="BF120" s="397"/>
      <c r="BG120" s="397"/>
      <c r="BH120" s="399"/>
      <c r="BI120" s="409"/>
      <c r="BJ120" s="412"/>
      <c r="BK120" s="409"/>
      <c r="BL120" s="73"/>
      <c r="BM120" s="130"/>
      <c r="BN120" s="130"/>
      <c r="BO120" s="73"/>
      <c r="BP120" s="73"/>
      <c r="BQ120" s="214"/>
      <c r="BR120" s="214"/>
      <c r="BS120" s="139"/>
      <c r="BT120" s="139"/>
      <c r="BU120" s="183">
        <v>25</v>
      </c>
      <c r="BV120" s="210"/>
      <c r="BW120" s="210"/>
      <c r="BX120" s="139"/>
      <c r="BY120" s="139"/>
      <c r="BZ120" s="463"/>
      <c r="CA120" s="567"/>
    </row>
    <row r="121" spans="1:79" ht="48.75" customHeight="1" x14ac:dyDescent="0.25">
      <c r="A121" s="6"/>
      <c r="B121" s="43"/>
      <c r="C121" s="43"/>
      <c r="D121" s="44"/>
      <c r="E121" s="45"/>
      <c r="F121" s="44"/>
      <c r="G121" s="69"/>
      <c r="H121" s="44"/>
      <c r="I121" s="69"/>
      <c r="J121" s="552" t="s">
        <v>154</v>
      </c>
      <c r="K121" s="553"/>
      <c r="L121" s="553"/>
      <c r="M121" s="553"/>
      <c r="N121" s="553"/>
      <c r="O121" s="553"/>
      <c r="P121" s="553"/>
      <c r="Q121" s="553"/>
      <c r="R121" s="553"/>
      <c r="S121" s="553"/>
      <c r="T121" s="553"/>
      <c r="U121" s="553"/>
      <c r="V121" s="553"/>
      <c r="W121" s="554"/>
      <c r="X121" s="270">
        <f>AVERAGE(X115:X120)</f>
        <v>0.5820180631451124</v>
      </c>
      <c r="Y121" s="268"/>
      <c r="Z121" s="269">
        <f>AVERAGE(Z115:Z120)</f>
        <v>0.8761968085106383</v>
      </c>
      <c r="AA121" s="203"/>
      <c r="AB121" s="203"/>
      <c r="AC121" s="57"/>
      <c r="AD121" s="57"/>
      <c r="AE121" s="44"/>
      <c r="AF121" s="44"/>
      <c r="AG121" s="428" t="s">
        <v>765</v>
      </c>
      <c r="AH121" s="429"/>
      <c r="AI121" s="429"/>
      <c r="AJ121" s="429"/>
      <c r="AK121" s="429"/>
      <c r="AL121" s="429"/>
      <c r="AM121" s="429"/>
      <c r="AN121" s="429"/>
      <c r="AO121" s="429"/>
      <c r="AP121" s="429"/>
      <c r="AQ121" s="430"/>
      <c r="AR121" s="359">
        <f>AVERAGE(AR115:AR120)</f>
        <v>0.76249999999999996</v>
      </c>
      <c r="AS121" s="104"/>
      <c r="AT121" s="104"/>
      <c r="AU121" s="57"/>
      <c r="AV121" s="69"/>
      <c r="AW121" s="57"/>
      <c r="AX121" s="44"/>
      <c r="AY121" s="44"/>
      <c r="AZ121" s="57"/>
      <c r="BA121" s="57"/>
      <c r="BB121" s="57"/>
      <c r="BC121" s="44"/>
      <c r="BD121" s="44"/>
      <c r="BE121" s="44"/>
      <c r="BF121" s="57"/>
      <c r="BG121" s="57"/>
      <c r="BH121" s="400"/>
      <c r="BI121" s="410"/>
      <c r="BJ121" s="413"/>
      <c r="BK121" s="410"/>
      <c r="BL121" s="4"/>
      <c r="BM121" s="4"/>
      <c r="BN121" s="4"/>
      <c r="BO121" s="4"/>
      <c r="BP121" s="4"/>
      <c r="BQ121" s="206"/>
      <c r="BR121" s="206"/>
      <c r="BS121" s="4"/>
      <c r="BT121" s="4"/>
      <c r="BU121" s="184"/>
      <c r="BV121" s="21"/>
      <c r="BW121" s="21"/>
      <c r="BX121" s="4"/>
      <c r="BY121" s="4"/>
      <c r="BZ121" s="4"/>
      <c r="CA121" s="21"/>
    </row>
    <row r="122" spans="1:79" ht="96.75" customHeight="1" x14ac:dyDescent="0.25">
      <c r="A122" s="537" t="s">
        <v>714</v>
      </c>
      <c r="B122" s="537" t="s">
        <v>767</v>
      </c>
      <c r="C122" s="537" t="s">
        <v>78</v>
      </c>
      <c r="D122" s="466" t="s">
        <v>117</v>
      </c>
      <c r="E122" s="466" t="s">
        <v>118</v>
      </c>
      <c r="F122" s="466" t="s">
        <v>119</v>
      </c>
      <c r="G122" s="513">
        <v>0.02</v>
      </c>
      <c r="H122" s="466" t="s">
        <v>444</v>
      </c>
      <c r="I122" s="513">
        <v>0.02</v>
      </c>
      <c r="J122" s="551" t="s">
        <v>155</v>
      </c>
      <c r="K122" s="5" t="s">
        <v>294</v>
      </c>
      <c r="L122" s="8" t="s">
        <v>295</v>
      </c>
      <c r="M122" s="17" t="s">
        <v>296</v>
      </c>
      <c r="N122" s="5" t="s">
        <v>297</v>
      </c>
      <c r="O122" s="13"/>
      <c r="P122" s="13" t="s">
        <v>569</v>
      </c>
      <c r="Q122" s="8" t="s">
        <v>876</v>
      </c>
      <c r="R122" s="58">
        <v>2812</v>
      </c>
      <c r="S122" s="58">
        <v>400</v>
      </c>
      <c r="T122" s="58">
        <v>3240</v>
      </c>
      <c r="U122" s="190">
        <v>44</v>
      </c>
      <c r="V122" s="190">
        <v>602</v>
      </c>
      <c r="W122" s="240">
        <f>+V122+U122</f>
        <v>646</v>
      </c>
      <c r="X122" s="262">
        <v>1</v>
      </c>
      <c r="Y122" s="240">
        <f>+W122+T122</f>
        <v>3886</v>
      </c>
      <c r="Z122" s="263">
        <v>1</v>
      </c>
      <c r="AA122" s="190"/>
      <c r="AB122" s="190"/>
      <c r="AC122" s="641" t="s">
        <v>810</v>
      </c>
      <c r="AD122" s="641" t="s">
        <v>811</v>
      </c>
      <c r="AE122" s="525" t="s">
        <v>816</v>
      </c>
      <c r="AF122" s="525" t="s">
        <v>817</v>
      </c>
      <c r="AG122" s="520" t="s">
        <v>768</v>
      </c>
      <c r="AH122" s="527">
        <v>2020130010110</v>
      </c>
      <c r="AI122" s="466" t="s">
        <v>417</v>
      </c>
      <c r="AJ122" s="5" t="s">
        <v>504</v>
      </c>
      <c r="AK122" s="8" t="s">
        <v>864</v>
      </c>
      <c r="AL122" s="65">
        <v>25</v>
      </c>
      <c r="AM122" s="70">
        <v>0.4</v>
      </c>
      <c r="AN122" s="193">
        <v>2</v>
      </c>
      <c r="AO122" s="193">
        <v>24</v>
      </c>
      <c r="AP122" s="169"/>
      <c r="AQ122" s="169"/>
      <c r="AR122" s="169">
        <v>1</v>
      </c>
      <c r="AS122" s="105">
        <v>44958</v>
      </c>
      <c r="AT122" s="88">
        <v>45291</v>
      </c>
      <c r="AU122" s="46">
        <f>AT122-AS122</f>
        <v>333</v>
      </c>
      <c r="AV122" s="65">
        <v>400</v>
      </c>
      <c r="AW122" s="83"/>
      <c r="AX122" s="647" t="s">
        <v>520</v>
      </c>
      <c r="AY122" s="647" t="s">
        <v>497</v>
      </c>
      <c r="AZ122" s="644" t="s">
        <v>456</v>
      </c>
      <c r="BA122" s="396">
        <v>70000000</v>
      </c>
      <c r="BB122" s="396">
        <v>70000000</v>
      </c>
      <c r="BC122" s="494" t="s">
        <v>575</v>
      </c>
      <c r="BD122" s="482" t="s">
        <v>768</v>
      </c>
      <c r="BE122" s="482" t="s">
        <v>591</v>
      </c>
      <c r="BF122" s="396">
        <v>24000000</v>
      </c>
      <c r="BG122" s="396">
        <v>3000000</v>
      </c>
      <c r="BH122" s="403">
        <v>70000000</v>
      </c>
      <c r="BI122" s="403">
        <v>3000000</v>
      </c>
      <c r="BJ122" s="404">
        <f>+BI122/BH122</f>
        <v>4.2857142857142858E-2</v>
      </c>
      <c r="BK122" s="403">
        <v>3000000</v>
      </c>
      <c r="BL122" s="73" t="s">
        <v>820</v>
      </c>
      <c r="BM122" s="130" t="s">
        <v>824</v>
      </c>
      <c r="BN122" s="130" t="s">
        <v>830</v>
      </c>
      <c r="BO122" s="73" t="s">
        <v>456</v>
      </c>
      <c r="BP122" s="142">
        <f>AS122</f>
        <v>44958</v>
      </c>
      <c r="BQ122" s="214" t="s">
        <v>1067</v>
      </c>
      <c r="BR122" s="214" t="s">
        <v>1302</v>
      </c>
      <c r="BS122" s="139"/>
      <c r="BT122" s="139"/>
      <c r="BU122" s="183">
        <v>26</v>
      </c>
      <c r="BV122" s="210" t="s">
        <v>1168</v>
      </c>
      <c r="BW122" s="210" t="s">
        <v>1412</v>
      </c>
      <c r="BX122" s="139"/>
      <c r="BY122" s="139"/>
      <c r="BZ122" s="73" t="s">
        <v>851</v>
      </c>
      <c r="CA122" s="144" t="s">
        <v>966</v>
      </c>
    </row>
    <row r="123" spans="1:79" ht="150" x14ac:dyDescent="0.25">
      <c r="A123" s="538"/>
      <c r="B123" s="538"/>
      <c r="C123" s="538"/>
      <c r="D123" s="467"/>
      <c r="E123" s="467"/>
      <c r="F123" s="467"/>
      <c r="G123" s="514"/>
      <c r="H123" s="467"/>
      <c r="I123" s="514"/>
      <c r="J123" s="551"/>
      <c r="K123" s="5" t="s">
        <v>298</v>
      </c>
      <c r="L123" s="8" t="s">
        <v>299</v>
      </c>
      <c r="M123" s="8" t="s">
        <v>300</v>
      </c>
      <c r="N123" s="5" t="s">
        <v>301</v>
      </c>
      <c r="O123" s="13"/>
      <c r="P123" s="13" t="s">
        <v>569</v>
      </c>
      <c r="Q123" s="8" t="s">
        <v>894</v>
      </c>
      <c r="R123" s="66">
        <v>20</v>
      </c>
      <c r="S123" s="66">
        <v>5</v>
      </c>
      <c r="T123" s="66">
        <v>21</v>
      </c>
      <c r="U123" s="190">
        <v>0</v>
      </c>
      <c r="V123" s="190">
        <v>2</v>
      </c>
      <c r="W123" s="253">
        <f>+V123+U123</f>
        <v>2</v>
      </c>
      <c r="X123" s="262">
        <f>+W123/S123</f>
        <v>0.4</v>
      </c>
      <c r="Y123" s="253">
        <f>+W123+T123</f>
        <v>23</v>
      </c>
      <c r="Z123" s="263">
        <v>1</v>
      </c>
      <c r="AA123" s="190"/>
      <c r="AB123" s="190"/>
      <c r="AC123" s="642"/>
      <c r="AD123" s="642"/>
      <c r="AE123" s="526"/>
      <c r="AF123" s="526"/>
      <c r="AG123" s="514"/>
      <c r="AH123" s="528"/>
      <c r="AI123" s="467"/>
      <c r="AJ123" s="5" t="s">
        <v>505</v>
      </c>
      <c r="AK123" s="8" t="s">
        <v>894</v>
      </c>
      <c r="AL123" s="65">
        <v>5</v>
      </c>
      <c r="AM123" s="70">
        <v>0.25</v>
      </c>
      <c r="AN123" s="193">
        <v>0</v>
      </c>
      <c r="AO123" s="193">
        <v>2</v>
      </c>
      <c r="AP123" s="169"/>
      <c r="AQ123" s="169"/>
      <c r="AR123" s="169">
        <f>+(AN123+AO123)/AL123</f>
        <v>0.4</v>
      </c>
      <c r="AS123" s="105">
        <v>44958</v>
      </c>
      <c r="AT123" s="88">
        <v>45291</v>
      </c>
      <c r="AU123" s="46">
        <f>AT123-AS123</f>
        <v>333</v>
      </c>
      <c r="AV123" s="65">
        <v>100</v>
      </c>
      <c r="AW123" s="83"/>
      <c r="AX123" s="648"/>
      <c r="AY123" s="648"/>
      <c r="AZ123" s="645"/>
      <c r="BA123" s="397"/>
      <c r="BB123" s="397"/>
      <c r="BC123" s="494"/>
      <c r="BD123" s="483"/>
      <c r="BE123" s="483"/>
      <c r="BF123" s="397"/>
      <c r="BG123" s="397"/>
      <c r="BH123" s="399"/>
      <c r="BI123" s="399"/>
      <c r="BJ123" s="401"/>
      <c r="BK123" s="399"/>
      <c r="BL123" s="73" t="s">
        <v>820</v>
      </c>
      <c r="BM123" s="130" t="s">
        <v>824</v>
      </c>
      <c r="BN123" s="130" t="s">
        <v>830</v>
      </c>
      <c r="BO123" s="73" t="s">
        <v>456</v>
      </c>
      <c r="BP123" s="142">
        <f>AS123</f>
        <v>44958</v>
      </c>
      <c r="BQ123" s="214"/>
      <c r="BR123" s="214" t="s">
        <v>1303</v>
      </c>
      <c r="BS123" s="139"/>
      <c r="BT123" s="139"/>
      <c r="BU123" s="183">
        <v>27</v>
      </c>
      <c r="BV123" s="210"/>
      <c r="BW123" s="210" t="s">
        <v>1413</v>
      </c>
      <c r="BX123" s="139"/>
      <c r="BY123" s="139"/>
      <c r="BZ123" s="73" t="s">
        <v>845</v>
      </c>
      <c r="CA123" s="144" t="s">
        <v>962</v>
      </c>
    </row>
    <row r="124" spans="1:79" ht="141.75" customHeight="1" x14ac:dyDescent="0.25">
      <c r="A124" s="538"/>
      <c r="B124" s="538"/>
      <c r="C124" s="538"/>
      <c r="D124" s="467"/>
      <c r="E124" s="467"/>
      <c r="F124" s="467"/>
      <c r="G124" s="514"/>
      <c r="H124" s="467"/>
      <c r="I124" s="514"/>
      <c r="J124" s="551"/>
      <c r="K124" s="5" t="s">
        <v>302</v>
      </c>
      <c r="L124" s="8" t="s">
        <v>295</v>
      </c>
      <c r="M124" s="8" t="s">
        <v>303</v>
      </c>
      <c r="N124" s="5" t="s">
        <v>304</v>
      </c>
      <c r="O124" s="13"/>
      <c r="P124" s="13" t="s">
        <v>569</v>
      </c>
      <c r="Q124" s="8" t="s">
        <v>912</v>
      </c>
      <c r="R124" s="58">
        <v>200</v>
      </c>
      <c r="S124" s="58">
        <v>55</v>
      </c>
      <c r="T124" s="58">
        <v>273</v>
      </c>
      <c r="U124" s="190">
        <v>2</v>
      </c>
      <c r="V124" s="190">
        <v>14</v>
      </c>
      <c r="W124" s="253">
        <f>+V124+U124</f>
        <v>16</v>
      </c>
      <c r="X124" s="262">
        <f>+W124/S124</f>
        <v>0.29090909090909089</v>
      </c>
      <c r="Y124" s="253">
        <f>+W124+T124</f>
        <v>289</v>
      </c>
      <c r="Z124" s="263">
        <v>1</v>
      </c>
      <c r="AA124" s="190"/>
      <c r="AB124" s="190"/>
      <c r="AC124" s="642"/>
      <c r="AD124" s="642"/>
      <c r="AE124" s="526"/>
      <c r="AF124" s="526"/>
      <c r="AG124" s="514"/>
      <c r="AH124" s="528"/>
      <c r="AI124" s="467"/>
      <c r="AJ124" s="5" t="s">
        <v>997</v>
      </c>
      <c r="AK124" s="8" t="s">
        <v>912</v>
      </c>
      <c r="AL124" s="60">
        <v>1</v>
      </c>
      <c r="AM124" s="70">
        <v>0.25</v>
      </c>
      <c r="AN124" s="193">
        <v>0.25</v>
      </c>
      <c r="AO124" s="193">
        <v>0.25</v>
      </c>
      <c r="AP124" s="171"/>
      <c r="AQ124" s="171"/>
      <c r="AR124" s="169">
        <f>+(AN124+AO124)/AL124</f>
        <v>0.5</v>
      </c>
      <c r="AS124" s="121">
        <v>44986</v>
      </c>
      <c r="AT124" s="121">
        <v>45291</v>
      </c>
      <c r="AU124" s="46">
        <f>AT124-AS124</f>
        <v>305</v>
      </c>
      <c r="AV124" s="65">
        <v>55</v>
      </c>
      <c r="AW124" s="83"/>
      <c r="AX124" s="648"/>
      <c r="AY124" s="648"/>
      <c r="AZ124" s="645"/>
      <c r="BA124" s="397"/>
      <c r="BB124" s="397"/>
      <c r="BC124" s="494"/>
      <c r="BD124" s="483"/>
      <c r="BE124" s="483"/>
      <c r="BF124" s="397"/>
      <c r="BG124" s="397"/>
      <c r="BH124" s="399"/>
      <c r="BI124" s="399"/>
      <c r="BJ124" s="401"/>
      <c r="BK124" s="399"/>
      <c r="BL124" s="73" t="s">
        <v>820</v>
      </c>
      <c r="BM124" s="130" t="s">
        <v>821</v>
      </c>
      <c r="BN124" s="130" t="s">
        <v>832</v>
      </c>
      <c r="BO124" s="73" t="s">
        <v>456</v>
      </c>
      <c r="BP124" s="142">
        <f>AS124</f>
        <v>44986</v>
      </c>
      <c r="BQ124" s="214" t="s">
        <v>1068</v>
      </c>
      <c r="BR124" s="214" t="s">
        <v>1304</v>
      </c>
      <c r="BS124" s="139"/>
      <c r="BT124" s="139"/>
      <c r="BU124" s="183">
        <v>28</v>
      </c>
      <c r="BV124" s="210" t="s">
        <v>1169</v>
      </c>
      <c r="BW124" s="210" t="s">
        <v>1413</v>
      </c>
      <c r="BX124" s="139"/>
      <c r="BY124" s="139"/>
      <c r="BZ124" s="73" t="s">
        <v>846</v>
      </c>
      <c r="CA124" s="144" t="s">
        <v>854</v>
      </c>
    </row>
    <row r="125" spans="1:79" ht="135" x14ac:dyDescent="0.25">
      <c r="A125" s="578"/>
      <c r="B125" s="578"/>
      <c r="C125" s="578"/>
      <c r="D125" s="468"/>
      <c r="E125" s="468"/>
      <c r="F125" s="468"/>
      <c r="G125" s="521"/>
      <c r="H125" s="468"/>
      <c r="I125" s="521"/>
      <c r="J125" s="551"/>
      <c r="K125" s="5" t="s">
        <v>305</v>
      </c>
      <c r="L125" s="8" t="s">
        <v>230</v>
      </c>
      <c r="M125" s="8" t="s">
        <v>303</v>
      </c>
      <c r="N125" s="5" t="s">
        <v>306</v>
      </c>
      <c r="O125" s="13"/>
      <c r="P125" s="13" t="s">
        <v>569</v>
      </c>
      <c r="Q125" s="8" t="s">
        <v>876</v>
      </c>
      <c r="R125" s="58">
        <v>1</v>
      </c>
      <c r="S125" s="58">
        <v>1</v>
      </c>
      <c r="T125" s="58">
        <v>1</v>
      </c>
      <c r="U125" s="190">
        <v>0</v>
      </c>
      <c r="V125" s="201">
        <v>0.5</v>
      </c>
      <c r="W125" s="253">
        <f>+V125+U125</f>
        <v>0.5</v>
      </c>
      <c r="X125" s="262">
        <f>+W125/S125</f>
        <v>0.5</v>
      </c>
      <c r="Y125" s="253">
        <f>+W125+T125</f>
        <v>1.5</v>
      </c>
      <c r="Z125" s="263">
        <v>1</v>
      </c>
      <c r="AA125" s="190"/>
      <c r="AB125" s="190"/>
      <c r="AC125" s="643"/>
      <c r="AD125" s="643"/>
      <c r="AE125" s="534"/>
      <c r="AF125" s="534"/>
      <c r="AG125" s="521"/>
      <c r="AH125" s="529"/>
      <c r="AI125" s="468"/>
      <c r="AJ125" s="5" t="s">
        <v>998</v>
      </c>
      <c r="AK125" s="8" t="s">
        <v>1009</v>
      </c>
      <c r="AL125" s="65">
        <v>6</v>
      </c>
      <c r="AM125" s="70">
        <v>0.1</v>
      </c>
      <c r="AN125" s="193">
        <v>0</v>
      </c>
      <c r="AO125" s="193">
        <v>3</v>
      </c>
      <c r="AP125" s="171"/>
      <c r="AQ125" s="171"/>
      <c r="AR125" s="169">
        <f>+(AN125+AO125)/AL125</f>
        <v>0.5</v>
      </c>
      <c r="AS125" s="121">
        <v>44986</v>
      </c>
      <c r="AT125" s="121">
        <v>45291</v>
      </c>
      <c r="AU125" s="46">
        <f>AT125-AS125</f>
        <v>305</v>
      </c>
      <c r="AV125" s="65">
        <v>400</v>
      </c>
      <c r="AW125" s="83"/>
      <c r="AX125" s="649"/>
      <c r="AY125" s="649"/>
      <c r="AZ125" s="646"/>
      <c r="BA125" s="398"/>
      <c r="BB125" s="398"/>
      <c r="BC125" s="494"/>
      <c r="BD125" s="488"/>
      <c r="BE125" s="488"/>
      <c r="BF125" s="398"/>
      <c r="BG125" s="398"/>
      <c r="BH125" s="399"/>
      <c r="BI125" s="399"/>
      <c r="BJ125" s="401"/>
      <c r="BK125" s="399"/>
      <c r="BL125" s="73"/>
      <c r="BM125" s="130"/>
      <c r="BN125" s="130"/>
      <c r="BO125" s="73"/>
      <c r="BP125" s="73"/>
      <c r="BQ125" s="214"/>
      <c r="BR125" s="214" t="s">
        <v>1305</v>
      </c>
      <c r="BS125" s="139"/>
      <c r="BT125" s="139"/>
      <c r="BU125" s="183">
        <v>29</v>
      </c>
      <c r="BV125" s="210"/>
      <c r="BW125" s="210" t="s">
        <v>1414</v>
      </c>
      <c r="BX125" s="139"/>
      <c r="BY125" s="139"/>
      <c r="BZ125" s="79"/>
      <c r="CA125" s="148"/>
    </row>
    <row r="126" spans="1:79" ht="30" customHeight="1" x14ac:dyDescent="0.25">
      <c r="A126" s="6"/>
      <c r="B126" s="43"/>
      <c r="C126" s="43"/>
      <c r="D126" s="44"/>
      <c r="E126" s="45"/>
      <c r="F126" s="44"/>
      <c r="G126" s="69"/>
      <c r="H126" s="44"/>
      <c r="I126" s="69"/>
      <c r="J126" s="552" t="s">
        <v>155</v>
      </c>
      <c r="K126" s="553"/>
      <c r="L126" s="553"/>
      <c r="M126" s="553"/>
      <c r="N126" s="553"/>
      <c r="O126" s="553"/>
      <c r="P126" s="553"/>
      <c r="Q126" s="553"/>
      <c r="R126" s="553"/>
      <c r="S126" s="553"/>
      <c r="T126" s="553"/>
      <c r="U126" s="553"/>
      <c r="V126" s="553"/>
      <c r="W126" s="554"/>
      <c r="X126" s="270">
        <f>AVERAGE(X122:X125)</f>
        <v>0.54772727272727273</v>
      </c>
      <c r="Y126" s="268"/>
      <c r="Z126" s="269">
        <f>AVERAGE(Z122:Z125)</f>
        <v>1</v>
      </c>
      <c r="AA126" s="203"/>
      <c r="AB126" s="203"/>
      <c r="AC126" s="57"/>
      <c r="AD126" s="57"/>
      <c r="AE126" s="44"/>
      <c r="AF126" s="44"/>
      <c r="AG126" s="428" t="s">
        <v>768</v>
      </c>
      <c r="AH126" s="429"/>
      <c r="AI126" s="429"/>
      <c r="AJ126" s="429"/>
      <c r="AK126" s="429"/>
      <c r="AL126" s="429"/>
      <c r="AM126" s="429"/>
      <c r="AN126" s="429"/>
      <c r="AO126" s="429"/>
      <c r="AP126" s="429"/>
      <c r="AQ126" s="430"/>
      <c r="AR126" s="359">
        <f>AVERAGE(AR122:AR125)</f>
        <v>0.6</v>
      </c>
      <c r="AS126" s="104"/>
      <c r="AT126" s="104"/>
      <c r="AU126" s="57"/>
      <c r="AV126" s="69"/>
      <c r="AW126" s="57"/>
      <c r="AX126" s="44"/>
      <c r="AY126" s="44"/>
      <c r="AZ126" s="57"/>
      <c r="BA126" s="57"/>
      <c r="BB126" s="57"/>
      <c r="BC126" s="44"/>
      <c r="BD126" s="44"/>
      <c r="BE126" s="44"/>
      <c r="BF126" s="57"/>
      <c r="BG126" s="57"/>
      <c r="BH126" s="400"/>
      <c r="BI126" s="400"/>
      <c r="BJ126" s="402"/>
      <c r="BK126" s="400"/>
      <c r="BL126" s="4"/>
      <c r="BM126" s="4"/>
      <c r="BN126" s="4"/>
      <c r="BO126" s="4"/>
      <c r="BP126" s="4"/>
      <c r="BQ126" s="206"/>
      <c r="BR126" s="206"/>
      <c r="BS126" s="4"/>
      <c r="BT126" s="4"/>
      <c r="BU126" s="4"/>
      <c r="BV126" s="21"/>
      <c r="BW126" s="21"/>
      <c r="BX126" s="4"/>
      <c r="BY126" s="4"/>
      <c r="BZ126" s="4"/>
      <c r="CA126" s="21"/>
    </row>
    <row r="127" spans="1:79" ht="69" customHeight="1" x14ac:dyDescent="0.25">
      <c r="A127" s="271"/>
      <c r="B127" s="272"/>
      <c r="C127" s="509" t="s">
        <v>78</v>
      </c>
      <c r="D127" s="510"/>
      <c r="E127" s="510"/>
      <c r="F127" s="510"/>
      <c r="G127" s="510"/>
      <c r="H127" s="510"/>
      <c r="I127" s="510"/>
      <c r="J127" s="510"/>
      <c r="K127" s="510"/>
      <c r="L127" s="510"/>
      <c r="M127" s="510"/>
      <c r="N127" s="510"/>
      <c r="O127" s="510"/>
      <c r="P127" s="510"/>
      <c r="Q127" s="510"/>
      <c r="R127" s="510"/>
      <c r="S127" s="510"/>
      <c r="T127" s="510"/>
      <c r="U127" s="510"/>
      <c r="V127" s="510"/>
      <c r="W127" s="511"/>
      <c r="X127" s="333">
        <f>+(X106+X114+X121+X126)/4</f>
        <v>0.54098896554704368</v>
      </c>
      <c r="Y127" s="329"/>
      <c r="Z127" s="334">
        <f>+(Z106+Z114+Z121+Z126)/4</f>
        <v>0.8894242021276596</v>
      </c>
      <c r="AA127" s="203"/>
      <c r="AB127" s="203"/>
      <c r="AC127" s="274"/>
      <c r="AD127" s="274"/>
      <c r="AE127" s="273"/>
      <c r="AF127" s="273"/>
      <c r="AG127" s="275"/>
      <c r="AH127" s="273"/>
      <c r="AI127" s="273"/>
      <c r="AJ127" s="48"/>
      <c r="AK127" s="44"/>
      <c r="AL127" s="69"/>
      <c r="AM127" s="69"/>
      <c r="AN127" s="69"/>
      <c r="AO127" s="69"/>
      <c r="AP127" s="69"/>
      <c r="AQ127" s="69"/>
      <c r="AR127" s="69"/>
      <c r="AS127" s="104"/>
      <c r="AT127" s="104"/>
      <c r="AU127" s="57"/>
      <c r="AV127" s="69"/>
      <c r="AW127" s="57"/>
      <c r="AX127" s="273"/>
      <c r="AY127" s="273"/>
      <c r="AZ127" s="57"/>
      <c r="BA127" s="57"/>
      <c r="BB127" s="57"/>
      <c r="BC127" s="44"/>
      <c r="BD127" s="273"/>
      <c r="BE127" s="273"/>
      <c r="BF127" s="57"/>
      <c r="BG127" s="57"/>
      <c r="BH127" s="57"/>
      <c r="BI127" s="57"/>
      <c r="BJ127" s="57"/>
      <c r="BK127" s="57"/>
      <c r="BL127" s="4"/>
      <c r="BM127" s="4"/>
      <c r="BN127" s="4"/>
      <c r="BO127" s="4"/>
      <c r="BP127" s="4"/>
      <c r="BQ127" s="206"/>
      <c r="BR127" s="206"/>
      <c r="BS127" s="4"/>
      <c r="BT127" s="4"/>
      <c r="BU127" s="4"/>
      <c r="BV127" s="21"/>
      <c r="BW127" s="21"/>
      <c r="BX127" s="4"/>
      <c r="BY127" s="4"/>
      <c r="BZ127" s="4"/>
      <c r="CA127" s="21"/>
    </row>
    <row r="128" spans="1:79" ht="75" customHeight="1" x14ac:dyDescent="0.25">
      <c r="A128" s="537" t="s">
        <v>714</v>
      </c>
      <c r="B128" s="537" t="s">
        <v>769</v>
      </c>
      <c r="C128" s="537" t="s">
        <v>770</v>
      </c>
      <c r="D128" s="466" t="s">
        <v>120</v>
      </c>
      <c r="E128" s="466" t="s">
        <v>121</v>
      </c>
      <c r="F128" s="466" t="s">
        <v>122</v>
      </c>
      <c r="G128" s="513">
        <v>0.08</v>
      </c>
      <c r="H128" s="548" t="s">
        <v>444</v>
      </c>
      <c r="I128" s="631">
        <v>7.4999999999999997E-2</v>
      </c>
      <c r="J128" s="541" t="s">
        <v>156</v>
      </c>
      <c r="K128" s="5" t="s">
        <v>307</v>
      </c>
      <c r="L128" s="8" t="s">
        <v>208</v>
      </c>
      <c r="M128" s="17" t="s">
        <v>308</v>
      </c>
      <c r="N128" s="5" t="s">
        <v>309</v>
      </c>
      <c r="O128" s="13"/>
      <c r="P128" s="13" t="s">
        <v>569</v>
      </c>
      <c r="Q128" s="8" t="s">
        <v>877</v>
      </c>
      <c r="R128" s="58">
        <v>9000</v>
      </c>
      <c r="S128" s="58">
        <v>2568</v>
      </c>
      <c r="T128" s="58">
        <v>6432</v>
      </c>
      <c r="U128" s="190">
        <v>134</v>
      </c>
      <c r="V128" s="190">
        <v>130</v>
      </c>
      <c r="W128" s="240">
        <f>+V128+U128</f>
        <v>264</v>
      </c>
      <c r="X128" s="262">
        <f>+W128/S128</f>
        <v>0.10280373831775701</v>
      </c>
      <c r="Y128" s="240">
        <f>+W128+T128</f>
        <v>6696</v>
      </c>
      <c r="Z128" s="262">
        <f>+Y128/R128</f>
        <v>0.74399999999999999</v>
      </c>
      <c r="AA128" s="190"/>
      <c r="AB128" s="190"/>
      <c r="AC128" s="641" t="s">
        <v>810</v>
      </c>
      <c r="AD128" s="641" t="s">
        <v>811</v>
      </c>
      <c r="AE128" s="525" t="s">
        <v>816</v>
      </c>
      <c r="AF128" s="525" t="s">
        <v>817</v>
      </c>
      <c r="AG128" s="520" t="s">
        <v>771</v>
      </c>
      <c r="AH128" s="527">
        <v>2020130010170</v>
      </c>
      <c r="AI128" s="466" t="s">
        <v>418</v>
      </c>
      <c r="AJ128" s="5" t="s">
        <v>506</v>
      </c>
      <c r="AK128" s="8" t="s">
        <v>877</v>
      </c>
      <c r="AL128" s="65">
        <v>2568</v>
      </c>
      <c r="AM128" s="70">
        <v>0.35</v>
      </c>
      <c r="AN128" s="193">
        <v>134</v>
      </c>
      <c r="AO128" s="193">
        <v>130</v>
      </c>
      <c r="AP128" s="169"/>
      <c r="AQ128" s="169"/>
      <c r="AR128" s="169">
        <f>+(AN128+AO128)/AL128</f>
        <v>0.10280373831775701</v>
      </c>
      <c r="AS128" s="105">
        <v>44958</v>
      </c>
      <c r="AT128" s="105">
        <v>45291</v>
      </c>
      <c r="AU128" s="46">
        <f>AT128-AS128</f>
        <v>333</v>
      </c>
      <c r="AV128" s="89">
        <v>2568</v>
      </c>
      <c r="AW128" s="115"/>
      <c r="AX128" s="466" t="s">
        <v>520</v>
      </c>
      <c r="AY128" s="466" t="s">
        <v>477</v>
      </c>
      <c r="AZ128" s="555" t="s">
        <v>456</v>
      </c>
      <c r="BA128" s="476">
        <v>200000000</v>
      </c>
      <c r="BB128" s="476">
        <v>197800000</v>
      </c>
      <c r="BC128" s="494" t="s">
        <v>575</v>
      </c>
      <c r="BD128" s="482" t="s">
        <v>772</v>
      </c>
      <c r="BE128" s="482" t="s">
        <v>592</v>
      </c>
      <c r="BF128" s="476">
        <v>45200000</v>
      </c>
      <c r="BG128" s="476">
        <v>11700000</v>
      </c>
      <c r="BH128" s="403">
        <v>197800000</v>
      </c>
      <c r="BI128" s="403">
        <v>11700000</v>
      </c>
      <c r="BJ128" s="404">
        <f>+BI128/BH128</f>
        <v>5.915065722952477E-2</v>
      </c>
      <c r="BK128" s="403">
        <v>11700000</v>
      </c>
      <c r="BL128" s="73" t="s">
        <v>820</v>
      </c>
      <c r="BM128" s="130" t="s">
        <v>821</v>
      </c>
      <c r="BN128" s="130" t="s">
        <v>822</v>
      </c>
      <c r="BO128" s="73" t="s">
        <v>456</v>
      </c>
      <c r="BP128" s="142">
        <f>AS128</f>
        <v>44958</v>
      </c>
      <c r="BQ128" s="214" t="s">
        <v>1072</v>
      </c>
      <c r="BR128" s="214" t="s">
        <v>1250</v>
      </c>
      <c r="BS128" s="139"/>
      <c r="BT128" s="139"/>
      <c r="BU128" s="180">
        <v>5</v>
      </c>
      <c r="BV128" s="210" t="s">
        <v>1173</v>
      </c>
      <c r="BW128" s="210" t="s">
        <v>1415</v>
      </c>
      <c r="BX128" s="139"/>
      <c r="BY128" s="139"/>
      <c r="BZ128" s="73" t="s">
        <v>851</v>
      </c>
      <c r="CA128" s="144" t="s">
        <v>966</v>
      </c>
    </row>
    <row r="129" spans="1:79" ht="49.5" customHeight="1" x14ac:dyDescent="0.25">
      <c r="A129" s="538"/>
      <c r="B129" s="538"/>
      <c r="C129" s="538"/>
      <c r="D129" s="467"/>
      <c r="E129" s="467"/>
      <c r="F129" s="467"/>
      <c r="G129" s="546"/>
      <c r="H129" s="549"/>
      <c r="I129" s="632"/>
      <c r="J129" s="542"/>
      <c r="K129" s="5" t="s">
        <v>310</v>
      </c>
      <c r="L129" s="8" t="s">
        <v>208</v>
      </c>
      <c r="M129" s="17" t="s">
        <v>705</v>
      </c>
      <c r="N129" s="5" t="s">
        <v>311</v>
      </c>
      <c r="O129" s="13"/>
      <c r="P129" s="13" t="s">
        <v>569</v>
      </c>
      <c r="Q129" s="8" t="s">
        <v>877</v>
      </c>
      <c r="R129" s="58">
        <v>10000</v>
      </c>
      <c r="S129" s="58">
        <v>800</v>
      </c>
      <c r="T129" s="58">
        <v>11005</v>
      </c>
      <c r="U129" s="190">
        <v>18</v>
      </c>
      <c r="V129" s="190">
        <v>396</v>
      </c>
      <c r="W129" s="253">
        <f>+V129+U129</f>
        <v>414</v>
      </c>
      <c r="X129" s="263">
        <f>+W129/S129</f>
        <v>0.51749999999999996</v>
      </c>
      <c r="Y129" s="253">
        <f>+W129+T129</f>
        <v>11419</v>
      </c>
      <c r="Z129" s="262">
        <v>1</v>
      </c>
      <c r="AA129" s="190"/>
      <c r="AB129" s="190"/>
      <c r="AC129" s="642"/>
      <c r="AD129" s="642"/>
      <c r="AE129" s="526"/>
      <c r="AF129" s="526"/>
      <c r="AG129" s="514"/>
      <c r="AH129" s="528"/>
      <c r="AI129" s="467"/>
      <c r="AJ129" s="5" t="s">
        <v>808</v>
      </c>
      <c r="AK129" s="8"/>
      <c r="AL129" s="65"/>
      <c r="AM129" s="70"/>
      <c r="AN129" s="193">
        <v>18</v>
      </c>
      <c r="AO129" s="193">
        <v>396</v>
      </c>
      <c r="AP129" s="169"/>
      <c r="AQ129" s="169"/>
      <c r="AR129" s="169"/>
      <c r="AS129" s="88"/>
      <c r="AT129" s="88"/>
      <c r="AU129" s="46"/>
      <c r="AV129" s="89"/>
      <c r="AW129" s="115"/>
      <c r="AX129" s="467"/>
      <c r="AY129" s="467"/>
      <c r="AZ129" s="555"/>
      <c r="BA129" s="476"/>
      <c r="BB129" s="476"/>
      <c r="BC129" s="494"/>
      <c r="BD129" s="483"/>
      <c r="BE129" s="483"/>
      <c r="BF129" s="476"/>
      <c r="BG129" s="476"/>
      <c r="BH129" s="399"/>
      <c r="BI129" s="399"/>
      <c r="BJ129" s="401"/>
      <c r="BK129" s="399"/>
      <c r="BL129" s="73"/>
      <c r="BM129" s="130"/>
      <c r="BN129" s="130"/>
      <c r="BO129" s="73"/>
      <c r="BP129" s="142"/>
      <c r="BQ129" s="214" t="s">
        <v>1073</v>
      </c>
      <c r="BR129" s="214" t="s">
        <v>1251</v>
      </c>
      <c r="BS129" s="139"/>
      <c r="BT129" s="139"/>
      <c r="BU129" s="180">
        <v>6</v>
      </c>
      <c r="BV129" s="210" t="s">
        <v>1174</v>
      </c>
      <c r="BW129" s="210" t="s">
        <v>1416</v>
      </c>
      <c r="BX129" s="139"/>
      <c r="BY129" s="139"/>
      <c r="BZ129" s="73" t="s">
        <v>845</v>
      </c>
      <c r="CA129" s="144" t="s">
        <v>962</v>
      </c>
    </row>
    <row r="130" spans="1:79" ht="81.75" customHeight="1" x14ac:dyDescent="0.25">
      <c r="A130" s="538"/>
      <c r="B130" s="538"/>
      <c r="C130" s="538"/>
      <c r="D130" s="467"/>
      <c r="E130" s="467"/>
      <c r="F130" s="467"/>
      <c r="G130" s="546"/>
      <c r="H130" s="549"/>
      <c r="I130" s="632"/>
      <c r="J130" s="542"/>
      <c r="K130" s="12" t="s">
        <v>312</v>
      </c>
      <c r="L130" s="7" t="s">
        <v>208</v>
      </c>
      <c r="M130" s="12" t="s">
        <v>313</v>
      </c>
      <c r="N130" s="12" t="s">
        <v>314</v>
      </c>
      <c r="O130" s="12"/>
      <c r="P130" s="11" t="s">
        <v>569</v>
      </c>
      <c r="Q130" s="7" t="s">
        <v>877</v>
      </c>
      <c r="R130" s="60">
        <v>10000</v>
      </c>
      <c r="S130" s="60">
        <v>800</v>
      </c>
      <c r="T130" s="60">
        <v>17019</v>
      </c>
      <c r="U130" s="190">
        <v>73</v>
      </c>
      <c r="V130" s="192">
        <v>263</v>
      </c>
      <c r="W130" s="253">
        <f>+V130+U130</f>
        <v>336</v>
      </c>
      <c r="X130" s="263">
        <f>+W130/S130</f>
        <v>0.42</v>
      </c>
      <c r="Y130" s="253">
        <f>+W130+T130</f>
        <v>17355</v>
      </c>
      <c r="Z130" s="262">
        <v>1</v>
      </c>
      <c r="AA130" s="192"/>
      <c r="AB130" s="192"/>
      <c r="AC130" s="642"/>
      <c r="AD130" s="642"/>
      <c r="AE130" s="526"/>
      <c r="AF130" s="526"/>
      <c r="AG130" s="514"/>
      <c r="AH130" s="528"/>
      <c r="AI130" s="467"/>
      <c r="AJ130" s="5" t="s">
        <v>1008</v>
      </c>
      <c r="AK130" s="8" t="s">
        <v>877</v>
      </c>
      <c r="AL130" s="65">
        <v>20</v>
      </c>
      <c r="AM130" s="70">
        <v>0.45</v>
      </c>
      <c r="AN130" s="193">
        <v>6</v>
      </c>
      <c r="AO130" s="193">
        <v>4</v>
      </c>
      <c r="AP130" s="169"/>
      <c r="AQ130" s="169"/>
      <c r="AR130" s="169">
        <f>+(AN130+AO130)/AL130</f>
        <v>0.5</v>
      </c>
      <c r="AS130" s="105">
        <v>44958</v>
      </c>
      <c r="AT130" s="105">
        <v>45291</v>
      </c>
      <c r="AU130" s="46">
        <f>AT130-AS130</f>
        <v>333</v>
      </c>
      <c r="AV130" s="89">
        <v>800</v>
      </c>
      <c r="AW130" s="115"/>
      <c r="AX130" s="467"/>
      <c r="AY130" s="467"/>
      <c r="AZ130" s="555"/>
      <c r="BA130" s="476"/>
      <c r="BB130" s="476"/>
      <c r="BC130" s="494"/>
      <c r="BD130" s="483"/>
      <c r="BE130" s="483"/>
      <c r="BF130" s="476"/>
      <c r="BG130" s="476"/>
      <c r="BH130" s="399"/>
      <c r="BI130" s="399"/>
      <c r="BJ130" s="401"/>
      <c r="BK130" s="399"/>
      <c r="BL130" s="73" t="s">
        <v>820</v>
      </c>
      <c r="BM130" s="130" t="s">
        <v>824</v>
      </c>
      <c r="BN130" s="130" t="s">
        <v>825</v>
      </c>
      <c r="BO130" s="73" t="s">
        <v>456</v>
      </c>
      <c r="BP130" s="142">
        <f>AS130</f>
        <v>44958</v>
      </c>
      <c r="BQ130" s="214" t="s">
        <v>1074</v>
      </c>
      <c r="BR130" s="214" t="s">
        <v>1252</v>
      </c>
      <c r="BS130" s="139"/>
      <c r="BT130" s="139"/>
      <c r="BU130" s="180">
        <v>7</v>
      </c>
      <c r="BV130" s="210" t="s">
        <v>1175</v>
      </c>
      <c r="BW130" s="210" t="s">
        <v>1417</v>
      </c>
      <c r="BX130" s="139"/>
      <c r="BY130" s="139"/>
      <c r="BZ130" s="73" t="s">
        <v>846</v>
      </c>
      <c r="CA130" s="144" t="s">
        <v>854</v>
      </c>
    </row>
    <row r="131" spans="1:79" ht="78" customHeight="1" x14ac:dyDescent="0.25">
      <c r="A131" s="538"/>
      <c r="B131" s="538"/>
      <c r="C131" s="538"/>
      <c r="D131" s="467"/>
      <c r="E131" s="467"/>
      <c r="F131" s="467"/>
      <c r="G131" s="546"/>
      <c r="H131" s="549"/>
      <c r="I131" s="632"/>
      <c r="J131" s="582"/>
      <c r="K131" s="5" t="s">
        <v>315</v>
      </c>
      <c r="L131" s="8" t="s">
        <v>208</v>
      </c>
      <c r="M131" s="17" t="s">
        <v>316</v>
      </c>
      <c r="N131" s="5" t="s">
        <v>317</v>
      </c>
      <c r="O131" s="13"/>
      <c r="P131" s="13" t="s">
        <v>569</v>
      </c>
      <c r="Q131" s="8" t="s">
        <v>877</v>
      </c>
      <c r="R131" s="58">
        <v>20000</v>
      </c>
      <c r="S131" s="58">
        <v>2000</v>
      </c>
      <c r="T131" s="58">
        <v>3162</v>
      </c>
      <c r="U131" s="190">
        <v>132</v>
      </c>
      <c r="V131" s="190">
        <v>490</v>
      </c>
      <c r="W131" s="253">
        <f>+V131+U131</f>
        <v>622</v>
      </c>
      <c r="X131" s="262">
        <f>+W131/S131</f>
        <v>0.311</v>
      </c>
      <c r="Y131" s="253">
        <f>+W131+T131</f>
        <v>3784</v>
      </c>
      <c r="Z131" s="262">
        <f>+Y131/R131</f>
        <v>0.18920000000000001</v>
      </c>
      <c r="AA131" s="190"/>
      <c r="AB131" s="190"/>
      <c r="AC131" s="643"/>
      <c r="AD131" s="643"/>
      <c r="AE131" s="534"/>
      <c r="AF131" s="534"/>
      <c r="AG131" s="521"/>
      <c r="AH131" s="529"/>
      <c r="AI131" s="468"/>
      <c r="AJ131" s="5" t="s">
        <v>999</v>
      </c>
      <c r="AK131" s="8" t="s">
        <v>877</v>
      </c>
      <c r="AL131" s="65">
        <v>30</v>
      </c>
      <c r="AM131" s="70">
        <v>0.2</v>
      </c>
      <c r="AN131" s="193">
        <v>2</v>
      </c>
      <c r="AO131" s="193">
        <v>9</v>
      </c>
      <c r="AP131" s="169"/>
      <c r="AQ131" s="169"/>
      <c r="AR131" s="169">
        <f>+(AN131+AO131)/AL131</f>
        <v>0.36666666666666664</v>
      </c>
      <c r="AS131" s="105">
        <v>44958</v>
      </c>
      <c r="AT131" s="105">
        <v>45291</v>
      </c>
      <c r="AU131" s="46">
        <f>AT131-AS131</f>
        <v>333</v>
      </c>
      <c r="AV131" s="89">
        <v>2000</v>
      </c>
      <c r="AW131" s="115"/>
      <c r="AX131" s="468"/>
      <c r="AY131" s="468"/>
      <c r="AZ131" s="555"/>
      <c r="BA131" s="476"/>
      <c r="BB131" s="476"/>
      <c r="BC131" s="494"/>
      <c r="BD131" s="488"/>
      <c r="BE131" s="488"/>
      <c r="BF131" s="476"/>
      <c r="BG131" s="476"/>
      <c r="BH131" s="399"/>
      <c r="BI131" s="399"/>
      <c r="BJ131" s="401"/>
      <c r="BK131" s="399"/>
      <c r="BL131" s="73" t="s">
        <v>820</v>
      </c>
      <c r="BM131" s="130" t="s">
        <v>824</v>
      </c>
      <c r="BN131" s="130" t="s">
        <v>825</v>
      </c>
      <c r="BO131" s="73" t="s">
        <v>456</v>
      </c>
      <c r="BP131" s="142">
        <f>AS131</f>
        <v>44958</v>
      </c>
      <c r="BQ131" s="214" t="s">
        <v>1075</v>
      </c>
      <c r="BR131" s="214" t="s">
        <v>1253</v>
      </c>
      <c r="BS131" s="139"/>
      <c r="BT131" s="139"/>
      <c r="BU131" s="180">
        <v>8</v>
      </c>
      <c r="BV131" s="210" t="s">
        <v>1176</v>
      </c>
      <c r="BW131" s="210" t="s">
        <v>1418</v>
      </c>
      <c r="BX131" s="139"/>
      <c r="BY131" s="139"/>
      <c r="BZ131" s="79"/>
      <c r="CA131" s="148"/>
    </row>
    <row r="132" spans="1:79" ht="30" customHeight="1" x14ac:dyDescent="0.25">
      <c r="A132" s="538"/>
      <c r="B132" s="538"/>
      <c r="C132" s="538"/>
      <c r="D132" s="467"/>
      <c r="E132" s="467"/>
      <c r="F132" s="467"/>
      <c r="G132" s="546"/>
      <c r="H132" s="549"/>
      <c r="I132" s="632"/>
      <c r="J132" s="552" t="s">
        <v>156</v>
      </c>
      <c r="K132" s="553"/>
      <c r="L132" s="553"/>
      <c r="M132" s="553"/>
      <c r="N132" s="553"/>
      <c r="O132" s="553"/>
      <c r="P132" s="553"/>
      <c r="Q132" s="553"/>
      <c r="R132" s="553"/>
      <c r="S132" s="553"/>
      <c r="T132" s="553"/>
      <c r="U132" s="553"/>
      <c r="V132" s="553"/>
      <c r="W132" s="554"/>
      <c r="X132" s="270">
        <f>AVERAGE(X128:X131)</f>
        <v>0.33782593457943921</v>
      </c>
      <c r="Y132" s="268"/>
      <c r="Z132" s="269">
        <f>AVERAGE(Z128:Z131)</f>
        <v>0.73329999999999995</v>
      </c>
      <c r="AA132" s="202"/>
      <c r="AB132" s="202"/>
      <c r="AC132" s="135"/>
      <c r="AD132" s="135"/>
      <c r="AE132" s="4"/>
      <c r="AF132" s="4"/>
      <c r="AG132" s="428" t="s">
        <v>771</v>
      </c>
      <c r="AH132" s="429"/>
      <c r="AI132" s="429"/>
      <c r="AJ132" s="429"/>
      <c r="AK132" s="429"/>
      <c r="AL132" s="429"/>
      <c r="AM132" s="429"/>
      <c r="AN132" s="429"/>
      <c r="AO132" s="429"/>
      <c r="AP132" s="429"/>
      <c r="AQ132" s="430"/>
      <c r="AR132" s="359">
        <f>AVERAGE(AR128:AR131)</f>
        <v>0.32315680166147454</v>
      </c>
      <c r="AS132" s="108"/>
      <c r="AT132" s="108"/>
      <c r="AU132" s="68"/>
      <c r="AV132" s="68"/>
      <c r="AW132" s="68"/>
      <c r="AX132" s="54"/>
      <c r="AY132" s="54"/>
      <c r="AZ132" s="68"/>
      <c r="BA132" s="68"/>
      <c r="BB132" s="68"/>
      <c r="BC132" s="54"/>
      <c r="BD132" s="22"/>
      <c r="BE132" s="22"/>
      <c r="BF132" s="68"/>
      <c r="BG132" s="68"/>
      <c r="BH132" s="400"/>
      <c r="BI132" s="400"/>
      <c r="BJ132" s="402"/>
      <c r="BK132" s="400"/>
      <c r="BL132" s="54"/>
      <c r="BM132" s="54"/>
      <c r="BN132" s="54"/>
      <c r="BO132" s="54"/>
      <c r="BP132" s="54"/>
      <c r="BQ132" s="200"/>
      <c r="BR132" s="200"/>
      <c r="BS132" s="54"/>
      <c r="BT132" s="54"/>
      <c r="BU132" s="68"/>
      <c r="BV132" s="21"/>
      <c r="BW132" s="21"/>
      <c r="BX132" s="54"/>
      <c r="BY132" s="54"/>
      <c r="BZ132" s="54"/>
      <c r="CA132" s="129"/>
    </row>
    <row r="133" spans="1:79" ht="148.5" x14ac:dyDescent="0.25">
      <c r="A133" s="538"/>
      <c r="B133" s="538"/>
      <c r="C133" s="538"/>
      <c r="D133" s="467"/>
      <c r="E133" s="467"/>
      <c r="F133" s="467"/>
      <c r="G133" s="546"/>
      <c r="H133" s="549"/>
      <c r="I133" s="632"/>
      <c r="J133" s="158" t="s">
        <v>157</v>
      </c>
      <c r="K133" s="12" t="s">
        <v>318</v>
      </c>
      <c r="L133" s="7" t="s">
        <v>230</v>
      </c>
      <c r="M133" s="7">
        <v>0</v>
      </c>
      <c r="N133" s="12" t="s">
        <v>319</v>
      </c>
      <c r="O133" s="11" t="s">
        <v>569</v>
      </c>
      <c r="P133" s="11"/>
      <c r="Q133" s="7" t="s">
        <v>913</v>
      </c>
      <c r="R133" s="60">
        <v>1</v>
      </c>
      <c r="S133" s="60">
        <v>0.4</v>
      </c>
      <c r="T133" s="60">
        <v>0.6</v>
      </c>
      <c r="U133" s="201">
        <v>0.2</v>
      </c>
      <c r="V133" s="192">
        <v>0</v>
      </c>
      <c r="W133" s="219">
        <f>+V133+U133</f>
        <v>0.2</v>
      </c>
      <c r="X133" s="258">
        <f>+W133/S133</f>
        <v>0.5</v>
      </c>
      <c r="Y133" s="219">
        <f>+W133+T133</f>
        <v>0.8</v>
      </c>
      <c r="Z133" s="258">
        <f>+Y133</f>
        <v>0.8</v>
      </c>
      <c r="AA133" s="192"/>
      <c r="AB133" s="192"/>
      <c r="AC133" s="80" t="s">
        <v>810</v>
      </c>
      <c r="AD133" s="80" t="s">
        <v>811</v>
      </c>
      <c r="AE133" s="7" t="s">
        <v>816</v>
      </c>
      <c r="AF133" s="7" t="s">
        <v>817</v>
      </c>
      <c r="AG133" s="60" t="s">
        <v>773</v>
      </c>
      <c r="AH133" s="160">
        <v>2020130010168</v>
      </c>
      <c r="AI133" s="7" t="s">
        <v>419</v>
      </c>
      <c r="AJ133" s="5" t="s">
        <v>1000</v>
      </c>
      <c r="AK133" s="8" t="s">
        <v>899</v>
      </c>
      <c r="AL133" s="65">
        <v>1</v>
      </c>
      <c r="AM133" s="70">
        <v>1</v>
      </c>
      <c r="AN133" s="193">
        <v>0</v>
      </c>
      <c r="AO133" s="193">
        <v>0</v>
      </c>
      <c r="AP133" s="169"/>
      <c r="AQ133" s="169"/>
      <c r="AR133" s="169">
        <f>+(AN133+AO133)/AL133</f>
        <v>0</v>
      </c>
      <c r="AS133" s="88">
        <v>44986</v>
      </c>
      <c r="AT133" s="105">
        <v>45291</v>
      </c>
      <c r="AU133" s="46">
        <f t="shared" ref="AU133:AU185" si="14">AT133-AS133</f>
        <v>305</v>
      </c>
      <c r="AV133" s="89">
        <v>500</v>
      </c>
      <c r="AW133" s="115"/>
      <c r="AX133" s="8" t="s">
        <v>520</v>
      </c>
      <c r="AY133" s="8" t="s">
        <v>477</v>
      </c>
      <c r="AZ133" s="83" t="s">
        <v>456</v>
      </c>
      <c r="BA133" s="156">
        <v>70000000</v>
      </c>
      <c r="BB133" s="156">
        <v>70000000</v>
      </c>
      <c r="BC133" s="8" t="s">
        <v>575</v>
      </c>
      <c r="BD133" s="157" t="s">
        <v>774</v>
      </c>
      <c r="BE133" s="157" t="s">
        <v>593</v>
      </c>
      <c r="BF133" s="156">
        <v>0</v>
      </c>
      <c r="BG133" s="156">
        <v>0</v>
      </c>
      <c r="BH133" s="408">
        <v>70000000</v>
      </c>
      <c r="BI133" s="408">
        <v>0</v>
      </c>
      <c r="BJ133" s="411">
        <v>0</v>
      </c>
      <c r="BK133" s="408">
        <v>0</v>
      </c>
      <c r="BL133" s="73" t="s">
        <v>820</v>
      </c>
      <c r="BM133" s="130" t="s">
        <v>821</v>
      </c>
      <c r="BN133" s="130" t="s">
        <v>822</v>
      </c>
      <c r="BO133" s="73" t="s">
        <v>456</v>
      </c>
      <c r="BP133" s="142">
        <f>AS133</f>
        <v>44986</v>
      </c>
      <c r="BQ133" s="214" t="s">
        <v>1076</v>
      </c>
      <c r="BR133" s="214" t="s">
        <v>1254</v>
      </c>
      <c r="BS133" s="139"/>
      <c r="BT133" s="139"/>
      <c r="BU133" s="180">
        <v>9</v>
      </c>
      <c r="BV133" s="210" t="s">
        <v>1177</v>
      </c>
      <c r="BW133" s="210" t="s">
        <v>1419</v>
      </c>
      <c r="BX133" s="139"/>
      <c r="BY133" s="139"/>
      <c r="BZ133" s="73" t="s">
        <v>851</v>
      </c>
      <c r="CA133" s="144" t="s">
        <v>966</v>
      </c>
    </row>
    <row r="134" spans="1:79" ht="30" x14ac:dyDescent="0.25">
      <c r="A134" s="6"/>
      <c r="B134" s="43"/>
      <c r="C134" s="43"/>
      <c r="D134" s="44"/>
      <c r="E134" s="45"/>
      <c r="F134" s="44"/>
      <c r="G134" s="69"/>
      <c r="H134" s="44"/>
      <c r="I134" s="69"/>
      <c r="J134" s="552" t="s">
        <v>157</v>
      </c>
      <c r="K134" s="553"/>
      <c r="L134" s="553"/>
      <c r="M134" s="553"/>
      <c r="N134" s="553"/>
      <c r="O134" s="553"/>
      <c r="P134" s="553"/>
      <c r="Q134" s="553"/>
      <c r="R134" s="553"/>
      <c r="S134" s="553"/>
      <c r="T134" s="553"/>
      <c r="U134" s="553"/>
      <c r="V134" s="553"/>
      <c r="W134" s="554"/>
      <c r="X134" s="270">
        <f>+X133</f>
        <v>0.5</v>
      </c>
      <c r="Y134" s="268"/>
      <c r="Z134" s="269">
        <f>+Z133</f>
        <v>0.8</v>
      </c>
      <c r="AA134" s="203"/>
      <c r="AB134" s="203"/>
      <c r="AC134" s="57"/>
      <c r="AD134" s="57"/>
      <c r="AE134" s="44"/>
      <c r="AF134" s="44"/>
      <c r="AG134" s="428" t="s">
        <v>773</v>
      </c>
      <c r="AH134" s="429"/>
      <c r="AI134" s="429"/>
      <c r="AJ134" s="429"/>
      <c r="AK134" s="429"/>
      <c r="AL134" s="429"/>
      <c r="AM134" s="429"/>
      <c r="AN134" s="429"/>
      <c r="AO134" s="429"/>
      <c r="AP134" s="429"/>
      <c r="AQ134" s="430"/>
      <c r="AR134" s="359">
        <f>+AR133</f>
        <v>0</v>
      </c>
      <c r="AS134" s="104"/>
      <c r="AT134" s="104"/>
      <c r="AU134" s="57"/>
      <c r="AV134" s="69"/>
      <c r="AW134" s="57"/>
      <c r="AX134" s="44"/>
      <c r="AY134" s="44"/>
      <c r="AZ134" s="57"/>
      <c r="BA134" s="57"/>
      <c r="BB134" s="57"/>
      <c r="BC134" s="44"/>
      <c r="BD134" s="44"/>
      <c r="BE134" s="44"/>
      <c r="BF134" s="44"/>
      <c r="BG134" s="44"/>
      <c r="BH134" s="410"/>
      <c r="BI134" s="410"/>
      <c r="BJ134" s="413"/>
      <c r="BK134" s="410"/>
      <c r="BL134" s="4"/>
      <c r="BM134" s="4"/>
      <c r="BN134" s="4"/>
      <c r="BO134" s="4"/>
      <c r="BP134" s="4"/>
      <c r="BQ134" s="206"/>
      <c r="BR134" s="206"/>
      <c r="BS134" s="4"/>
      <c r="BT134" s="4"/>
      <c r="BU134" s="4"/>
      <c r="BV134" s="21"/>
      <c r="BW134" s="21"/>
      <c r="BX134" s="4"/>
      <c r="BY134" s="4"/>
      <c r="BZ134" s="4"/>
      <c r="CA134" s="21"/>
    </row>
    <row r="135" spans="1:79" ht="79.5" customHeight="1" x14ac:dyDescent="0.25">
      <c r="A135" s="271"/>
      <c r="B135" s="272"/>
      <c r="C135" s="509" t="s">
        <v>770</v>
      </c>
      <c r="D135" s="510"/>
      <c r="E135" s="510"/>
      <c r="F135" s="510"/>
      <c r="G135" s="510"/>
      <c r="H135" s="510"/>
      <c r="I135" s="510"/>
      <c r="J135" s="510"/>
      <c r="K135" s="510"/>
      <c r="L135" s="510"/>
      <c r="M135" s="510"/>
      <c r="N135" s="510"/>
      <c r="O135" s="510"/>
      <c r="P135" s="510"/>
      <c r="Q135" s="510"/>
      <c r="R135" s="510"/>
      <c r="S135" s="510"/>
      <c r="T135" s="510"/>
      <c r="U135" s="510"/>
      <c r="V135" s="510"/>
      <c r="W135" s="511"/>
      <c r="X135" s="335">
        <f>+(X132+X134)/2</f>
        <v>0.41891296728971961</v>
      </c>
      <c r="Y135" s="336"/>
      <c r="Z135" s="337">
        <f>+(Z132+Z134)/2</f>
        <v>0.76665000000000005</v>
      </c>
      <c r="AA135" s="203"/>
      <c r="AB135" s="203"/>
      <c r="AC135" s="274"/>
      <c r="AD135" s="274"/>
      <c r="AE135" s="273"/>
      <c r="AF135" s="273"/>
      <c r="AG135" s="69"/>
      <c r="AH135" s="44"/>
      <c r="AI135" s="44"/>
      <c r="AJ135" s="48"/>
      <c r="AK135" s="44"/>
      <c r="AL135" s="69"/>
      <c r="AM135" s="69"/>
      <c r="AN135" s="69"/>
      <c r="AO135" s="69"/>
      <c r="AP135" s="69"/>
      <c r="AQ135" s="69"/>
      <c r="AR135" s="69"/>
      <c r="AS135" s="104"/>
      <c r="AT135" s="104"/>
      <c r="AU135" s="57"/>
      <c r="AV135" s="69"/>
      <c r="AW135" s="57"/>
      <c r="AX135" s="44"/>
      <c r="AY135" s="44"/>
      <c r="AZ135" s="57"/>
      <c r="BA135" s="57"/>
      <c r="BB135" s="57"/>
      <c r="BC135" s="44"/>
      <c r="BD135" s="44"/>
      <c r="BE135" s="44"/>
      <c r="BF135" s="44"/>
      <c r="BG135" s="44"/>
      <c r="BH135" s="44"/>
      <c r="BI135" s="44"/>
      <c r="BJ135" s="44"/>
      <c r="BK135" s="44"/>
      <c r="BL135" s="4"/>
      <c r="BM135" s="4"/>
      <c r="BN135" s="4"/>
      <c r="BO135" s="4"/>
      <c r="BP135" s="4"/>
      <c r="BQ135" s="206"/>
      <c r="BR135" s="206"/>
      <c r="BS135" s="4"/>
      <c r="BT135" s="4"/>
      <c r="BU135" s="4"/>
      <c r="BV135" s="21"/>
      <c r="BW135" s="21"/>
      <c r="BX135" s="4"/>
      <c r="BY135" s="4"/>
      <c r="BZ135" s="4"/>
      <c r="CA135" s="21"/>
    </row>
    <row r="136" spans="1:79" ht="330" x14ac:dyDescent="0.25">
      <c r="A136" s="537" t="s">
        <v>714</v>
      </c>
      <c r="B136" s="537" t="s">
        <v>752</v>
      </c>
      <c r="C136" s="537" t="s">
        <v>775</v>
      </c>
      <c r="D136" s="466" t="s">
        <v>123</v>
      </c>
      <c r="E136" s="466" t="s">
        <v>124</v>
      </c>
      <c r="F136" s="466" t="s">
        <v>125</v>
      </c>
      <c r="G136" s="633">
        <v>0.38</v>
      </c>
      <c r="H136" s="469" t="s">
        <v>444</v>
      </c>
      <c r="I136" s="513">
        <v>0.38</v>
      </c>
      <c r="J136" s="541" t="s">
        <v>158</v>
      </c>
      <c r="K136" s="543" t="s">
        <v>320</v>
      </c>
      <c r="L136" s="460" t="s">
        <v>175</v>
      </c>
      <c r="M136" s="460" t="s">
        <v>321</v>
      </c>
      <c r="N136" s="543" t="s">
        <v>322</v>
      </c>
      <c r="O136" s="579"/>
      <c r="P136" s="579" t="s">
        <v>569</v>
      </c>
      <c r="Q136" s="460" t="s">
        <v>878</v>
      </c>
      <c r="R136" s="611">
        <f>9000*4</f>
        <v>36000</v>
      </c>
      <c r="S136" s="611">
        <v>9000</v>
      </c>
      <c r="T136" s="611">
        <v>26951</v>
      </c>
      <c r="U136" s="501">
        <v>8624</v>
      </c>
      <c r="V136" s="501">
        <v>8624</v>
      </c>
      <c r="W136" s="636">
        <f>+V136</f>
        <v>8624</v>
      </c>
      <c r="X136" s="639">
        <f>+(V136*2)/(S136*4)</f>
        <v>0.4791111111111111</v>
      </c>
      <c r="Y136" s="501">
        <f>+(W136*2)+T136</f>
        <v>44199</v>
      </c>
      <c r="Z136" s="640">
        <f>75% + (5.93%*2)</f>
        <v>0.86860000000000004</v>
      </c>
      <c r="AA136" s="501"/>
      <c r="AB136" s="501"/>
      <c r="AC136" s="558" t="s">
        <v>810</v>
      </c>
      <c r="AD136" s="558" t="s">
        <v>811</v>
      </c>
      <c r="AE136" s="466" t="s">
        <v>816</v>
      </c>
      <c r="AF136" s="466" t="s">
        <v>817</v>
      </c>
      <c r="AG136" s="117" t="s">
        <v>776</v>
      </c>
      <c r="AH136" s="25">
        <v>2020130010319</v>
      </c>
      <c r="AI136" s="8" t="s">
        <v>420</v>
      </c>
      <c r="AJ136" s="5" t="s">
        <v>725</v>
      </c>
      <c r="AK136" s="8" t="s">
        <v>878</v>
      </c>
      <c r="AL136" s="65">
        <v>140</v>
      </c>
      <c r="AM136" s="70">
        <v>1</v>
      </c>
      <c r="AN136" s="193">
        <v>94</v>
      </c>
      <c r="AO136" s="193">
        <v>0</v>
      </c>
      <c r="AP136" s="169"/>
      <c r="AQ136" s="169"/>
      <c r="AR136" s="169">
        <f t="shared" ref="AR136:AR147" si="15">+(AN136+AO136)/AL136</f>
        <v>0.67142857142857137</v>
      </c>
      <c r="AS136" s="88">
        <v>44927</v>
      </c>
      <c r="AT136" s="88">
        <v>45291</v>
      </c>
      <c r="AU136" s="46">
        <f t="shared" si="14"/>
        <v>364</v>
      </c>
      <c r="AV136" s="89">
        <v>140</v>
      </c>
      <c r="AW136" s="115"/>
      <c r="AX136" s="73" t="s">
        <v>519</v>
      </c>
      <c r="AY136" s="130" t="s">
        <v>507</v>
      </c>
      <c r="AZ136" s="46" t="s">
        <v>508</v>
      </c>
      <c r="BA136" s="131">
        <v>2349923353</v>
      </c>
      <c r="BB136" s="131">
        <v>2569230893</v>
      </c>
      <c r="BC136" s="73" t="s">
        <v>575</v>
      </c>
      <c r="BD136" s="16" t="s">
        <v>777</v>
      </c>
      <c r="BE136" s="16" t="s">
        <v>594</v>
      </c>
      <c r="BF136" s="131">
        <v>2339558730</v>
      </c>
      <c r="BG136" s="131">
        <v>517014749</v>
      </c>
      <c r="BH136" s="403">
        <v>17237568237.66</v>
      </c>
      <c r="BI136" s="403">
        <v>3028672183.9300003</v>
      </c>
      <c r="BJ136" s="404">
        <f>+BI136/BH136</f>
        <v>0.17570182418846469</v>
      </c>
      <c r="BK136" s="403">
        <v>2915026151.9300003</v>
      </c>
      <c r="BL136" s="73" t="s">
        <v>820</v>
      </c>
      <c r="BM136" s="130" t="s">
        <v>823</v>
      </c>
      <c r="BN136" s="130" t="s">
        <v>822</v>
      </c>
      <c r="BO136" s="73" t="s">
        <v>508</v>
      </c>
      <c r="BP136" s="142">
        <f>AS136</f>
        <v>44927</v>
      </c>
      <c r="BQ136" s="214" t="s">
        <v>1084</v>
      </c>
      <c r="BR136" s="214" t="s">
        <v>1355</v>
      </c>
      <c r="BS136" s="139"/>
      <c r="BT136" s="139"/>
      <c r="BU136" s="185">
        <v>1</v>
      </c>
      <c r="BV136" s="210" t="s">
        <v>1178</v>
      </c>
      <c r="BW136" s="210" t="s">
        <v>1420</v>
      </c>
      <c r="BX136" s="139"/>
      <c r="BY136" s="139"/>
      <c r="BZ136" s="73" t="s">
        <v>851</v>
      </c>
      <c r="CA136" s="144" t="s">
        <v>966</v>
      </c>
    </row>
    <row r="137" spans="1:79" ht="26.25" x14ac:dyDescent="0.25">
      <c r="A137" s="538"/>
      <c r="B137" s="538"/>
      <c r="C137" s="538"/>
      <c r="D137" s="467"/>
      <c r="E137" s="467"/>
      <c r="F137" s="467"/>
      <c r="G137" s="634"/>
      <c r="H137" s="470"/>
      <c r="I137" s="546"/>
      <c r="J137" s="542"/>
      <c r="K137" s="543"/>
      <c r="L137" s="460"/>
      <c r="M137" s="460"/>
      <c r="N137" s="543"/>
      <c r="O137" s="579"/>
      <c r="P137" s="579"/>
      <c r="Q137" s="460"/>
      <c r="R137" s="611"/>
      <c r="S137" s="611"/>
      <c r="T137" s="611"/>
      <c r="U137" s="501"/>
      <c r="V137" s="501"/>
      <c r="W137" s="636"/>
      <c r="X137" s="639"/>
      <c r="Y137" s="501"/>
      <c r="Z137" s="640"/>
      <c r="AA137" s="501"/>
      <c r="AB137" s="501"/>
      <c r="AC137" s="559"/>
      <c r="AD137" s="559"/>
      <c r="AE137" s="467"/>
      <c r="AF137" s="467"/>
      <c r="AG137" s="428" t="s">
        <v>776</v>
      </c>
      <c r="AH137" s="429"/>
      <c r="AI137" s="429"/>
      <c r="AJ137" s="429"/>
      <c r="AK137" s="429"/>
      <c r="AL137" s="429"/>
      <c r="AM137" s="429"/>
      <c r="AN137" s="429"/>
      <c r="AO137" s="429"/>
      <c r="AP137" s="429"/>
      <c r="AQ137" s="430"/>
      <c r="AR137" s="359">
        <f>+AR136</f>
        <v>0.67142857142857137</v>
      </c>
      <c r="AS137" s="88"/>
      <c r="AT137" s="88"/>
      <c r="AU137" s="278"/>
      <c r="AV137" s="89"/>
      <c r="AW137" s="115"/>
      <c r="AX137" s="281"/>
      <c r="AY137" s="74"/>
      <c r="AZ137" s="284"/>
      <c r="BA137" s="364"/>
      <c r="BB137" s="364"/>
      <c r="BC137" s="281"/>
      <c r="BD137" s="287"/>
      <c r="BE137" s="287"/>
      <c r="BF137" s="364"/>
      <c r="BG137" s="364"/>
      <c r="BH137" s="399"/>
      <c r="BI137" s="399"/>
      <c r="BJ137" s="401"/>
      <c r="BK137" s="399"/>
      <c r="BL137" s="277"/>
      <c r="BM137" s="130"/>
      <c r="BN137" s="130"/>
      <c r="BO137" s="277"/>
      <c r="BP137" s="142"/>
      <c r="BQ137" s="214"/>
      <c r="BR137" s="214"/>
      <c r="BS137" s="139"/>
      <c r="BT137" s="139"/>
      <c r="BU137" s="185"/>
      <c r="BV137" s="210"/>
      <c r="BW137" s="210"/>
      <c r="BX137" s="139"/>
      <c r="BY137" s="139"/>
      <c r="BZ137" s="277"/>
      <c r="CA137" s="310"/>
    </row>
    <row r="138" spans="1:79" ht="210" x14ac:dyDescent="0.25">
      <c r="A138" s="538"/>
      <c r="B138" s="538"/>
      <c r="C138" s="538"/>
      <c r="D138" s="467"/>
      <c r="E138" s="467"/>
      <c r="F138" s="467"/>
      <c r="G138" s="634"/>
      <c r="H138" s="470"/>
      <c r="I138" s="514"/>
      <c r="J138" s="542"/>
      <c r="K138" s="543"/>
      <c r="L138" s="460"/>
      <c r="M138" s="460"/>
      <c r="N138" s="543"/>
      <c r="O138" s="579"/>
      <c r="P138" s="579"/>
      <c r="Q138" s="460"/>
      <c r="R138" s="611"/>
      <c r="S138" s="611"/>
      <c r="T138" s="611"/>
      <c r="U138" s="501"/>
      <c r="V138" s="501"/>
      <c r="W138" s="636"/>
      <c r="X138" s="639"/>
      <c r="Y138" s="501"/>
      <c r="Z138" s="640"/>
      <c r="AA138" s="501"/>
      <c r="AB138" s="501"/>
      <c r="AC138" s="559"/>
      <c r="AD138" s="559"/>
      <c r="AE138" s="467"/>
      <c r="AF138" s="467"/>
      <c r="AG138" s="520" t="s">
        <v>778</v>
      </c>
      <c r="AH138" s="637">
        <v>2020130010133</v>
      </c>
      <c r="AI138" s="466" t="s">
        <v>420</v>
      </c>
      <c r="AJ138" s="5" t="s">
        <v>715</v>
      </c>
      <c r="AK138" s="8" t="s">
        <v>878</v>
      </c>
      <c r="AL138" s="65">
        <v>9000</v>
      </c>
      <c r="AM138" s="70">
        <v>0.25</v>
      </c>
      <c r="AN138" s="193">
        <v>8624</v>
      </c>
      <c r="AO138" s="193">
        <v>8624</v>
      </c>
      <c r="AP138" s="169"/>
      <c r="AQ138" s="169"/>
      <c r="AR138" s="169">
        <v>0.48</v>
      </c>
      <c r="AS138" s="88">
        <v>44958</v>
      </c>
      <c r="AT138" s="88">
        <v>45291</v>
      </c>
      <c r="AU138" s="46">
        <f t="shared" si="14"/>
        <v>333</v>
      </c>
      <c r="AV138" s="65">
        <v>9000</v>
      </c>
      <c r="AW138" s="83"/>
      <c r="AX138" s="461" t="s">
        <v>519</v>
      </c>
      <c r="AY138" s="461" t="s">
        <v>507</v>
      </c>
      <c r="AZ138" s="479" t="s">
        <v>508</v>
      </c>
      <c r="BA138" s="396">
        <v>7499737793</v>
      </c>
      <c r="BB138" s="396">
        <v>14518337344.360001</v>
      </c>
      <c r="BC138" s="461" t="s">
        <v>575</v>
      </c>
      <c r="BD138" s="461" t="s">
        <v>779</v>
      </c>
      <c r="BE138" s="461" t="s">
        <v>595</v>
      </c>
      <c r="BF138" s="396">
        <v>10234147808</v>
      </c>
      <c r="BG138" s="396">
        <v>2511657435</v>
      </c>
      <c r="BH138" s="399"/>
      <c r="BI138" s="399"/>
      <c r="BJ138" s="401"/>
      <c r="BK138" s="399"/>
      <c r="BL138" s="73" t="s">
        <v>839</v>
      </c>
      <c r="BM138" s="130" t="s">
        <v>821</v>
      </c>
      <c r="BN138" s="144" t="s">
        <v>822</v>
      </c>
      <c r="BO138" s="73" t="s">
        <v>508</v>
      </c>
      <c r="BP138" s="142">
        <f>AS138</f>
        <v>44958</v>
      </c>
      <c r="BQ138" s="214" t="s">
        <v>1077</v>
      </c>
      <c r="BR138" s="214" t="s">
        <v>1255</v>
      </c>
      <c r="BS138" s="140"/>
      <c r="BT138" s="140"/>
      <c r="BU138" s="185">
        <v>2</v>
      </c>
      <c r="BV138" s="210" t="s">
        <v>1179</v>
      </c>
      <c r="BW138" s="210" t="s">
        <v>1421</v>
      </c>
      <c r="BX138" s="140"/>
      <c r="BY138" s="140"/>
      <c r="BZ138" s="73" t="s">
        <v>845</v>
      </c>
      <c r="CA138" s="144" t="s">
        <v>962</v>
      </c>
    </row>
    <row r="139" spans="1:79" ht="255" x14ac:dyDescent="0.25">
      <c r="A139" s="538"/>
      <c r="B139" s="538"/>
      <c r="C139" s="538"/>
      <c r="D139" s="467"/>
      <c r="E139" s="467"/>
      <c r="F139" s="467"/>
      <c r="G139" s="634"/>
      <c r="H139" s="470"/>
      <c r="I139" s="514"/>
      <c r="J139" s="542"/>
      <c r="K139" s="543"/>
      <c r="L139" s="460"/>
      <c r="M139" s="460"/>
      <c r="N139" s="543"/>
      <c r="O139" s="579"/>
      <c r="P139" s="579"/>
      <c r="Q139" s="460"/>
      <c r="R139" s="611"/>
      <c r="S139" s="611"/>
      <c r="T139" s="611"/>
      <c r="U139" s="501"/>
      <c r="V139" s="501"/>
      <c r="W139" s="636"/>
      <c r="X139" s="639"/>
      <c r="Y139" s="501"/>
      <c r="Z139" s="640"/>
      <c r="AA139" s="501"/>
      <c r="AB139" s="501"/>
      <c r="AC139" s="559"/>
      <c r="AD139" s="559"/>
      <c r="AE139" s="467"/>
      <c r="AF139" s="467"/>
      <c r="AG139" s="514"/>
      <c r="AH139" s="638"/>
      <c r="AI139" s="467"/>
      <c r="AJ139" s="5" t="s">
        <v>721</v>
      </c>
      <c r="AK139" s="8" t="s">
        <v>878</v>
      </c>
      <c r="AL139" s="65">
        <v>6</v>
      </c>
      <c r="AM139" s="70">
        <v>0.15</v>
      </c>
      <c r="AN139" s="193">
        <v>0</v>
      </c>
      <c r="AO139" s="193">
        <v>4</v>
      </c>
      <c r="AP139" s="169"/>
      <c r="AQ139" s="169"/>
      <c r="AR139" s="169">
        <f t="shared" si="15"/>
        <v>0.66666666666666663</v>
      </c>
      <c r="AS139" s="88">
        <v>44986</v>
      </c>
      <c r="AT139" s="88">
        <v>45291</v>
      </c>
      <c r="AU139" s="46">
        <f t="shared" si="14"/>
        <v>305</v>
      </c>
      <c r="AV139" s="65">
        <v>550</v>
      </c>
      <c r="AW139" s="83"/>
      <c r="AX139" s="462"/>
      <c r="AY139" s="462"/>
      <c r="AZ139" s="480"/>
      <c r="BA139" s="397"/>
      <c r="BB139" s="397"/>
      <c r="BC139" s="462"/>
      <c r="BD139" s="462"/>
      <c r="BE139" s="462"/>
      <c r="BF139" s="397"/>
      <c r="BG139" s="397"/>
      <c r="BH139" s="399"/>
      <c r="BI139" s="399"/>
      <c r="BJ139" s="401"/>
      <c r="BK139" s="399"/>
      <c r="BL139" s="73" t="s">
        <v>839</v>
      </c>
      <c r="BM139" s="144" t="s">
        <v>840</v>
      </c>
      <c r="BN139" s="144" t="s">
        <v>822</v>
      </c>
      <c r="BO139" s="73" t="s">
        <v>508</v>
      </c>
      <c r="BP139" s="142">
        <f>AS139</f>
        <v>44986</v>
      </c>
      <c r="BQ139" s="214" t="s">
        <v>1078</v>
      </c>
      <c r="BR139" s="214" t="s">
        <v>1256</v>
      </c>
      <c r="BS139" s="140"/>
      <c r="BT139" s="140"/>
      <c r="BU139" s="185">
        <v>3</v>
      </c>
      <c r="BV139" s="210" t="s">
        <v>1180</v>
      </c>
      <c r="BW139" s="210" t="s">
        <v>1422</v>
      </c>
      <c r="BX139" s="140"/>
      <c r="BY139" s="140"/>
      <c r="BZ139" s="73" t="s">
        <v>852</v>
      </c>
      <c r="CA139" s="144" t="s">
        <v>964</v>
      </c>
    </row>
    <row r="140" spans="1:79" ht="75" x14ac:dyDescent="0.25">
      <c r="A140" s="538"/>
      <c r="B140" s="538"/>
      <c r="C140" s="538"/>
      <c r="D140" s="467"/>
      <c r="E140" s="467"/>
      <c r="F140" s="467"/>
      <c r="G140" s="634"/>
      <c r="H140" s="470"/>
      <c r="I140" s="514"/>
      <c r="J140" s="542"/>
      <c r="K140" s="543"/>
      <c r="L140" s="460"/>
      <c r="M140" s="460"/>
      <c r="N140" s="543"/>
      <c r="O140" s="579"/>
      <c r="P140" s="579"/>
      <c r="Q140" s="460"/>
      <c r="R140" s="611"/>
      <c r="S140" s="611"/>
      <c r="T140" s="611"/>
      <c r="U140" s="501"/>
      <c r="V140" s="501"/>
      <c r="W140" s="636"/>
      <c r="X140" s="639"/>
      <c r="Y140" s="501"/>
      <c r="Z140" s="640"/>
      <c r="AA140" s="501"/>
      <c r="AB140" s="501"/>
      <c r="AC140" s="559"/>
      <c r="AD140" s="559"/>
      <c r="AE140" s="467"/>
      <c r="AF140" s="467"/>
      <c r="AG140" s="514"/>
      <c r="AH140" s="638"/>
      <c r="AI140" s="467"/>
      <c r="AJ140" s="5" t="s">
        <v>734</v>
      </c>
      <c r="AK140" s="8"/>
      <c r="AL140" s="65">
        <v>1</v>
      </c>
      <c r="AM140" s="70">
        <v>0.05</v>
      </c>
      <c r="AN140" s="193">
        <v>0</v>
      </c>
      <c r="AO140" s="193">
        <v>1</v>
      </c>
      <c r="AP140" s="169"/>
      <c r="AQ140" s="169"/>
      <c r="AR140" s="169">
        <f t="shared" si="15"/>
        <v>1</v>
      </c>
      <c r="AS140" s="88">
        <v>44958</v>
      </c>
      <c r="AT140" s="88">
        <v>45291</v>
      </c>
      <c r="AU140" s="46">
        <f t="shared" si="14"/>
        <v>333</v>
      </c>
      <c r="AV140" s="65"/>
      <c r="AW140" s="83"/>
      <c r="AX140" s="462"/>
      <c r="AY140" s="462"/>
      <c r="AZ140" s="480"/>
      <c r="BA140" s="397"/>
      <c r="BB140" s="397"/>
      <c r="BC140" s="462"/>
      <c r="BD140" s="462"/>
      <c r="BE140" s="462"/>
      <c r="BF140" s="397"/>
      <c r="BG140" s="397"/>
      <c r="BH140" s="399"/>
      <c r="BI140" s="399"/>
      <c r="BJ140" s="401"/>
      <c r="BK140" s="399"/>
      <c r="BL140" s="73" t="s">
        <v>839</v>
      </c>
      <c r="BM140" s="144" t="s">
        <v>833</v>
      </c>
      <c r="BN140" s="144" t="s">
        <v>841</v>
      </c>
      <c r="BO140" s="73" t="s">
        <v>508</v>
      </c>
      <c r="BP140" s="142">
        <f>AS140</f>
        <v>44958</v>
      </c>
      <c r="BQ140" s="214" t="s">
        <v>1079</v>
      </c>
      <c r="BR140" s="216" t="s">
        <v>1257</v>
      </c>
      <c r="BS140" s="140"/>
      <c r="BT140" s="140"/>
      <c r="BU140" s="185">
        <v>4</v>
      </c>
      <c r="BV140" s="210" t="s">
        <v>1181</v>
      </c>
      <c r="BW140" s="210" t="s">
        <v>1423</v>
      </c>
      <c r="BX140" s="140"/>
      <c r="BY140" s="140"/>
      <c r="BZ140" s="461"/>
      <c r="CA140" s="565"/>
    </row>
    <row r="141" spans="1:79" ht="180" x14ac:dyDescent="0.25">
      <c r="A141" s="538"/>
      <c r="B141" s="538"/>
      <c r="C141" s="538"/>
      <c r="D141" s="467"/>
      <c r="E141" s="467"/>
      <c r="F141" s="467"/>
      <c r="G141" s="634"/>
      <c r="H141" s="470"/>
      <c r="I141" s="514"/>
      <c r="J141" s="542"/>
      <c r="K141" s="543"/>
      <c r="L141" s="460"/>
      <c r="M141" s="460"/>
      <c r="N141" s="543"/>
      <c r="O141" s="579"/>
      <c r="P141" s="579"/>
      <c r="Q141" s="460"/>
      <c r="R141" s="611"/>
      <c r="S141" s="611"/>
      <c r="T141" s="611"/>
      <c r="U141" s="501"/>
      <c r="V141" s="501"/>
      <c r="W141" s="636"/>
      <c r="X141" s="639"/>
      <c r="Y141" s="501"/>
      <c r="Z141" s="640"/>
      <c r="AA141" s="501"/>
      <c r="AB141" s="501"/>
      <c r="AC141" s="559"/>
      <c r="AD141" s="559"/>
      <c r="AE141" s="467"/>
      <c r="AF141" s="467"/>
      <c r="AG141" s="514"/>
      <c r="AH141" s="638"/>
      <c r="AI141" s="467"/>
      <c r="AJ141" s="5" t="s">
        <v>722</v>
      </c>
      <c r="AK141" s="8" t="s">
        <v>900</v>
      </c>
      <c r="AL141" s="65">
        <v>9000</v>
      </c>
      <c r="AM141" s="70">
        <v>0.2</v>
      </c>
      <c r="AN141" s="193">
        <v>8624</v>
      </c>
      <c r="AO141" s="193">
        <v>8624</v>
      </c>
      <c r="AP141" s="169"/>
      <c r="AQ141" s="169"/>
      <c r="AR141" s="169">
        <v>0.48</v>
      </c>
      <c r="AS141" s="88">
        <v>44958</v>
      </c>
      <c r="AT141" s="88">
        <v>45291</v>
      </c>
      <c r="AU141" s="46">
        <f t="shared" si="14"/>
        <v>333</v>
      </c>
      <c r="AV141" s="65">
        <v>9000</v>
      </c>
      <c r="AW141" s="83"/>
      <c r="AX141" s="462"/>
      <c r="AY141" s="462"/>
      <c r="AZ141" s="480"/>
      <c r="BA141" s="397"/>
      <c r="BB141" s="397"/>
      <c r="BC141" s="462"/>
      <c r="BD141" s="462"/>
      <c r="BE141" s="462"/>
      <c r="BF141" s="397"/>
      <c r="BG141" s="397"/>
      <c r="BH141" s="399"/>
      <c r="BI141" s="399"/>
      <c r="BJ141" s="401"/>
      <c r="BK141" s="399"/>
      <c r="BL141" s="73" t="s">
        <v>839</v>
      </c>
      <c r="BM141" s="144" t="s">
        <v>842</v>
      </c>
      <c r="BN141" s="144" t="s">
        <v>825</v>
      </c>
      <c r="BO141" s="73" t="s">
        <v>508</v>
      </c>
      <c r="BP141" s="142">
        <f>AS141</f>
        <v>44958</v>
      </c>
      <c r="BQ141" s="214" t="s">
        <v>1080</v>
      </c>
      <c r="BR141" s="214" t="s">
        <v>1258</v>
      </c>
      <c r="BS141" s="140"/>
      <c r="BT141" s="140"/>
      <c r="BU141" s="185">
        <v>5</v>
      </c>
      <c r="BV141" s="210" t="s">
        <v>1182</v>
      </c>
      <c r="BW141" s="210" t="s">
        <v>1424</v>
      </c>
      <c r="BX141" s="140"/>
      <c r="BY141" s="140"/>
      <c r="BZ141" s="462"/>
      <c r="CA141" s="566"/>
    </row>
    <row r="142" spans="1:79" ht="51" x14ac:dyDescent="0.25">
      <c r="A142" s="538"/>
      <c r="B142" s="538"/>
      <c r="C142" s="538"/>
      <c r="D142" s="467"/>
      <c r="E142" s="467"/>
      <c r="F142" s="467"/>
      <c r="G142" s="634"/>
      <c r="H142" s="470"/>
      <c r="I142" s="514"/>
      <c r="J142" s="542"/>
      <c r="K142" s="543"/>
      <c r="L142" s="460"/>
      <c r="M142" s="460"/>
      <c r="N142" s="543"/>
      <c r="O142" s="579"/>
      <c r="P142" s="579"/>
      <c r="Q142" s="460"/>
      <c r="R142" s="611"/>
      <c r="S142" s="611"/>
      <c r="T142" s="611"/>
      <c r="U142" s="501"/>
      <c r="V142" s="501"/>
      <c r="W142" s="636"/>
      <c r="X142" s="639"/>
      <c r="Y142" s="501"/>
      <c r="Z142" s="640"/>
      <c r="AA142" s="501"/>
      <c r="AB142" s="501"/>
      <c r="AC142" s="559"/>
      <c r="AD142" s="559"/>
      <c r="AE142" s="467"/>
      <c r="AF142" s="467"/>
      <c r="AG142" s="514"/>
      <c r="AH142" s="638"/>
      <c r="AI142" s="467"/>
      <c r="AJ142" s="5" t="s">
        <v>716</v>
      </c>
      <c r="AK142" s="8" t="s">
        <v>879</v>
      </c>
      <c r="AL142" s="65">
        <v>136</v>
      </c>
      <c r="AM142" s="70">
        <v>0.1</v>
      </c>
      <c r="AN142" s="193">
        <v>0</v>
      </c>
      <c r="AO142" s="193">
        <v>0</v>
      </c>
      <c r="AP142" s="169"/>
      <c r="AQ142" s="169"/>
      <c r="AR142" s="169">
        <f t="shared" si="15"/>
        <v>0</v>
      </c>
      <c r="AS142" s="88">
        <v>44986</v>
      </c>
      <c r="AT142" s="88">
        <v>45291</v>
      </c>
      <c r="AU142" s="46">
        <f t="shared" si="14"/>
        <v>305</v>
      </c>
      <c r="AV142" s="65">
        <v>9000</v>
      </c>
      <c r="AW142" s="83"/>
      <c r="AX142" s="462"/>
      <c r="AY142" s="462"/>
      <c r="AZ142" s="480"/>
      <c r="BA142" s="397"/>
      <c r="BB142" s="397"/>
      <c r="BC142" s="462"/>
      <c r="BD142" s="462"/>
      <c r="BE142" s="462"/>
      <c r="BF142" s="397"/>
      <c r="BG142" s="397"/>
      <c r="BH142" s="399"/>
      <c r="BI142" s="399"/>
      <c r="BJ142" s="401"/>
      <c r="BK142" s="399"/>
      <c r="BL142" s="73"/>
      <c r="BM142" s="144"/>
      <c r="BN142" s="144"/>
      <c r="BO142" s="73"/>
      <c r="BP142" s="73"/>
      <c r="BQ142" s="204"/>
      <c r="BR142" s="214"/>
      <c r="BS142" s="140"/>
      <c r="BT142" s="140"/>
      <c r="BU142" s="185">
        <v>6</v>
      </c>
      <c r="BV142" s="210"/>
      <c r="BW142" s="210"/>
      <c r="BX142" s="140"/>
      <c r="BY142" s="140"/>
      <c r="BZ142" s="462"/>
      <c r="CA142" s="566"/>
    </row>
    <row r="143" spans="1:79" ht="150" x14ac:dyDescent="0.25">
      <c r="A143" s="538"/>
      <c r="B143" s="538"/>
      <c r="C143" s="538"/>
      <c r="D143" s="467"/>
      <c r="E143" s="467"/>
      <c r="F143" s="467"/>
      <c r="G143" s="634"/>
      <c r="H143" s="470"/>
      <c r="I143" s="514"/>
      <c r="J143" s="542"/>
      <c r="K143" s="543"/>
      <c r="L143" s="460"/>
      <c r="M143" s="460"/>
      <c r="N143" s="543"/>
      <c r="O143" s="579"/>
      <c r="P143" s="579"/>
      <c r="Q143" s="460"/>
      <c r="R143" s="611"/>
      <c r="S143" s="611"/>
      <c r="T143" s="611"/>
      <c r="U143" s="501"/>
      <c r="V143" s="501"/>
      <c r="W143" s="636"/>
      <c r="X143" s="639"/>
      <c r="Y143" s="501"/>
      <c r="Z143" s="640"/>
      <c r="AA143" s="501"/>
      <c r="AB143" s="501"/>
      <c r="AC143" s="559"/>
      <c r="AD143" s="559"/>
      <c r="AE143" s="467"/>
      <c r="AF143" s="467"/>
      <c r="AG143" s="514"/>
      <c r="AH143" s="638"/>
      <c r="AI143" s="467"/>
      <c r="AJ143" s="5" t="s">
        <v>717</v>
      </c>
      <c r="AK143" s="8" t="s">
        <v>878</v>
      </c>
      <c r="AL143" s="89">
        <v>10</v>
      </c>
      <c r="AM143" s="70">
        <v>0.05</v>
      </c>
      <c r="AN143" s="218">
        <v>3</v>
      </c>
      <c r="AO143" s="218">
        <v>5</v>
      </c>
      <c r="AP143" s="169"/>
      <c r="AQ143" s="169"/>
      <c r="AR143" s="169">
        <f t="shared" si="15"/>
        <v>0.8</v>
      </c>
      <c r="AS143" s="88">
        <v>44986</v>
      </c>
      <c r="AT143" s="88">
        <v>45291</v>
      </c>
      <c r="AU143" s="46">
        <f t="shared" si="14"/>
        <v>305</v>
      </c>
      <c r="AV143" s="65">
        <v>6000</v>
      </c>
      <c r="AW143" s="83"/>
      <c r="AX143" s="462"/>
      <c r="AY143" s="462"/>
      <c r="AZ143" s="480"/>
      <c r="BA143" s="397"/>
      <c r="BB143" s="397"/>
      <c r="BC143" s="462"/>
      <c r="BD143" s="462"/>
      <c r="BE143" s="462"/>
      <c r="BF143" s="397"/>
      <c r="BG143" s="397"/>
      <c r="BH143" s="399"/>
      <c r="BI143" s="399"/>
      <c r="BJ143" s="401"/>
      <c r="BK143" s="399"/>
      <c r="BL143" s="73"/>
      <c r="BM143" s="144"/>
      <c r="BN143" s="144"/>
      <c r="BO143" s="73"/>
      <c r="BP143" s="73"/>
      <c r="BQ143" s="214" t="s">
        <v>1085</v>
      </c>
      <c r="BR143" s="216" t="s">
        <v>1259</v>
      </c>
      <c r="BS143" s="140"/>
      <c r="BT143" s="140"/>
      <c r="BU143" s="185">
        <v>7</v>
      </c>
      <c r="BV143" s="210" t="s">
        <v>1183</v>
      </c>
      <c r="BW143" s="210" t="s">
        <v>1425</v>
      </c>
      <c r="BX143" s="140"/>
      <c r="BY143" s="140"/>
      <c r="BZ143" s="462"/>
      <c r="CA143" s="566"/>
    </row>
    <row r="144" spans="1:79" ht="180" x14ac:dyDescent="0.25">
      <c r="A144" s="538"/>
      <c r="B144" s="538"/>
      <c r="C144" s="538"/>
      <c r="D144" s="467"/>
      <c r="E144" s="467"/>
      <c r="F144" s="467"/>
      <c r="G144" s="634"/>
      <c r="H144" s="470"/>
      <c r="I144" s="514"/>
      <c r="J144" s="542"/>
      <c r="K144" s="543"/>
      <c r="L144" s="460"/>
      <c r="M144" s="460"/>
      <c r="N144" s="543"/>
      <c r="O144" s="579"/>
      <c r="P144" s="579"/>
      <c r="Q144" s="460"/>
      <c r="R144" s="611"/>
      <c r="S144" s="611"/>
      <c r="T144" s="611"/>
      <c r="U144" s="501"/>
      <c r="V144" s="501"/>
      <c r="W144" s="636"/>
      <c r="X144" s="639"/>
      <c r="Y144" s="501"/>
      <c r="Z144" s="640"/>
      <c r="AA144" s="501"/>
      <c r="AB144" s="501"/>
      <c r="AC144" s="559"/>
      <c r="AD144" s="559"/>
      <c r="AE144" s="467"/>
      <c r="AF144" s="467"/>
      <c r="AG144" s="514"/>
      <c r="AH144" s="638"/>
      <c r="AI144" s="467"/>
      <c r="AJ144" s="5" t="s">
        <v>718</v>
      </c>
      <c r="AK144" s="8" t="s">
        <v>901</v>
      </c>
      <c r="AL144" s="89">
        <v>35</v>
      </c>
      <c r="AM144" s="70">
        <v>0.05</v>
      </c>
      <c r="AN144" s="193">
        <v>15</v>
      </c>
      <c r="AO144" s="193">
        <v>10</v>
      </c>
      <c r="AP144" s="169"/>
      <c r="AQ144" s="169"/>
      <c r="AR144" s="169">
        <f t="shared" si="15"/>
        <v>0.7142857142857143</v>
      </c>
      <c r="AS144" s="88">
        <v>44958</v>
      </c>
      <c r="AT144" s="88">
        <v>45291</v>
      </c>
      <c r="AU144" s="46">
        <f t="shared" si="14"/>
        <v>333</v>
      </c>
      <c r="AV144" s="65">
        <v>500</v>
      </c>
      <c r="AW144" s="83"/>
      <c r="AX144" s="462"/>
      <c r="AY144" s="462"/>
      <c r="AZ144" s="480"/>
      <c r="BA144" s="397"/>
      <c r="BB144" s="397"/>
      <c r="BC144" s="462"/>
      <c r="BD144" s="462"/>
      <c r="BE144" s="462"/>
      <c r="BF144" s="397"/>
      <c r="BG144" s="397"/>
      <c r="BH144" s="399"/>
      <c r="BI144" s="399"/>
      <c r="BJ144" s="401"/>
      <c r="BK144" s="399"/>
      <c r="BL144" s="73"/>
      <c r="BM144" s="144"/>
      <c r="BN144" s="144"/>
      <c r="BO144" s="73"/>
      <c r="BP144" s="73"/>
      <c r="BQ144" s="214" t="s">
        <v>1081</v>
      </c>
      <c r="BR144" s="214" t="s">
        <v>1260</v>
      </c>
      <c r="BS144" s="140"/>
      <c r="BT144" s="140"/>
      <c r="BU144" s="185">
        <v>8</v>
      </c>
      <c r="BV144" s="210" t="s">
        <v>1184</v>
      </c>
      <c r="BW144" s="210" t="s">
        <v>1426</v>
      </c>
      <c r="BX144" s="140"/>
      <c r="BY144" s="140"/>
      <c r="BZ144" s="462"/>
      <c r="CA144" s="566"/>
    </row>
    <row r="145" spans="1:79" ht="75" x14ac:dyDescent="0.25">
      <c r="A145" s="538"/>
      <c r="B145" s="538"/>
      <c r="C145" s="538"/>
      <c r="D145" s="467"/>
      <c r="E145" s="467"/>
      <c r="F145" s="467"/>
      <c r="G145" s="634"/>
      <c r="H145" s="470"/>
      <c r="I145" s="514"/>
      <c r="J145" s="542"/>
      <c r="K145" s="5" t="s">
        <v>323</v>
      </c>
      <c r="L145" s="8" t="s">
        <v>324</v>
      </c>
      <c r="M145" s="8" t="s">
        <v>325</v>
      </c>
      <c r="N145" s="5" t="s">
        <v>326</v>
      </c>
      <c r="O145" s="13" t="s">
        <v>569</v>
      </c>
      <c r="P145" s="13"/>
      <c r="Q145" s="8" t="s">
        <v>879</v>
      </c>
      <c r="R145" s="58">
        <v>15</v>
      </c>
      <c r="S145" s="58">
        <v>5</v>
      </c>
      <c r="T145" s="58">
        <v>0</v>
      </c>
      <c r="U145" s="190">
        <v>0</v>
      </c>
      <c r="V145" s="190">
        <v>3</v>
      </c>
      <c r="W145" s="240">
        <f>+V145+U145</f>
        <v>3</v>
      </c>
      <c r="X145" s="262">
        <f>+W145/S145</f>
        <v>0.6</v>
      </c>
      <c r="Y145" s="240">
        <f>+W145+T145</f>
        <v>3</v>
      </c>
      <c r="Z145" s="262">
        <f>+Y145/R145</f>
        <v>0.2</v>
      </c>
      <c r="AA145" s="190"/>
      <c r="AB145" s="190"/>
      <c r="AC145" s="559"/>
      <c r="AD145" s="559"/>
      <c r="AE145" s="467"/>
      <c r="AF145" s="467"/>
      <c r="AG145" s="514"/>
      <c r="AH145" s="638"/>
      <c r="AI145" s="467"/>
      <c r="AJ145" s="5" t="s">
        <v>720</v>
      </c>
      <c r="AK145" s="8" t="s">
        <v>879</v>
      </c>
      <c r="AL145" s="65">
        <v>5</v>
      </c>
      <c r="AM145" s="70">
        <v>0.05</v>
      </c>
      <c r="AN145" s="193">
        <v>0</v>
      </c>
      <c r="AO145" s="193">
        <v>3</v>
      </c>
      <c r="AP145" s="169"/>
      <c r="AQ145" s="169"/>
      <c r="AR145" s="169">
        <f t="shared" si="15"/>
        <v>0.6</v>
      </c>
      <c r="AS145" s="88">
        <v>44958</v>
      </c>
      <c r="AT145" s="88">
        <v>45169</v>
      </c>
      <c r="AU145" s="46">
        <f t="shared" si="14"/>
        <v>211</v>
      </c>
      <c r="AV145" s="65">
        <v>500</v>
      </c>
      <c r="AW145" s="83"/>
      <c r="AX145" s="462"/>
      <c r="AY145" s="462"/>
      <c r="AZ145" s="481"/>
      <c r="BA145" s="398"/>
      <c r="BB145" s="398"/>
      <c r="BC145" s="462"/>
      <c r="BD145" s="462"/>
      <c r="BE145" s="462"/>
      <c r="BF145" s="398"/>
      <c r="BG145" s="398"/>
      <c r="BH145" s="399"/>
      <c r="BI145" s="399"/>
      <c r="BJ145" s="401"/>
      <c r="BK145" s="399"/>
      <c r="BL145" s="73"/>
      <c r="BM145" s="144"/>
      <c r="BN145" s="144"/>
      <c r="BO145" s="73"/>
      <c r="BP145" s="73"/>
      <c r="BQ145" s="204"/>
      <c r="BR145" s="214" t="s">
        <v>1261</v>
      </c>
      <c r="BS145" s="140"/>
      <c r="BT145" s="140"/>
      <c r="BU145" s="185">
        <v>9</v>
      </c>
      <c r="BV145" s="210"/>
      <c r="BW145" s="210" t="s">
        <v>1427</v>
      </c>
      <c r="BX145" s="140"/>
      <c r="BY145" s="140"/>
      <c r="BZ145" s="462"/>
      <c r="CA145" s="566"/>
    </row>
    <row r="146" spans="1:79" ht="84" customHeight="1" x14ac:dyDescent="0.25">
      <c r="A146" s="538"/>
      <c r="B146" s="538"/>
      <c r="C146" s="538"/>
      <c r="D146" s="467"/>
      <c r="E146" s="467"/>
      <c r="F146" s="467"/>
      <c r="G146" s="634"/>
      <c r="H146" s="470"/>
      <c r="I146" s="514"/>
      <c r="J146" s="542"/>
      <c r="K146" s="5" t="s">
        <v>327</v>
      </c>
      <c r="L146" s="8" t="s">
        <v>324</v>
      </c>
      <c r="M146" s="8" t="s">
        <v>325</v>
      </c>
      <c r="N146" s="5" t="s">
        <v>328</v>
      </c>
      <c r="O146" s="13" t="s">
        <v>569</v>
      </c>
      <c r="P146" s="13"/>
      <c r="Q146" s="8" t="s">
        <v>880</v>
      </c>
      <c r="R146" s="58">
        <v>5</v>
      </c>
      <c r="S146" s="58" t="s">
        <v>570</v>
      </c>
      <c r="T146" s="58">
        <v>0</v>
      </c>
      <c r="U146" s="196" t="s">
        <v>1027</v>
      </c>
      <c r="V146" s="196" t="s">
        <v>1027</v>
      </c>
      <c r="W146" s="196"/>
      <c r="X146" s="196"/>
      <c r="Y146" s="196">
        <v>0</v>
      </c>
      <c r="Z146" s="196">
        <v>0</v>
      </c>
      <c r="AA146" s="196" t="s">
        <v>1027</v>
      </c>
      <c r="AB146" s="196" t="s">
        <v>1027</v>
      </c>
      <c r="AC146" s="559"/>
      <c r="AD146" s="559"/>
      <c r="AE146" s="467"/>
      <c r="AF146" s="467"/>
      <c r="AG146" s="514"/>
      <c r="AH146" s="638"/>
      <c r="AI146" s="467"/>
      <c r="AJ146" s="5" t="s">
        <v>724</v>
      </c>
      <c r="AK146" s="8"/>
      <c r="AL146" s="13" t="s">
        <v>570</v>
      </c>
      <c r="AM146" s="91"/>
      <c r="AN146" s="194" t="s">
        <v>1027</v>
      </c>
      <c r="AO146" s="194" t="s">
        <v>1027</v>
      </c>
      <c r="AP146" s="169" t="s">
        <v>1027</v>
      </c>
      <c r="AQ146" s="169" t="s">
        <v>1027</v>
      </c>
      <c r="AR146" s="169"/>
      <c r="AS146" s="88"/>
      <c r="AT146" s="88"/>
      <c r="AU146" s="46"/>
      <c r="AV146" s="65"/>
      <c r="AW146" s="83"/>
      <c r="AX146" s="462"/>
      <c r="AY146" s="462"/>
      <c r="AZ146" s="479" t="s">
        <v>509</v>
      </c>
      <c r="BA146" s="396">
        <v>150000000</v>
      </c>
      <c r="BB146" s="396">
        <v>218543167</v>
      </c>
      <c r="BC146" s="462"/>
      <c r="BD146" s="462"/>
      <c r="BE146" s="462"/>
      <c r="BF146" s="396">
        <v>150000000</v>
      </c>
      <c r="BG146" s="396">
        <v>0</v>
      </c>
      <c r="BH146" s="399"/>
      <c r="BI146" s="399"/>
      <c r="BJ146" s="401"/>
      <c r="BK146" s="399"/>
      <c r="BL146" s="73"/>
      <c r="BM146" s="130"/>
      <c r="BN146" s="130"/>
      <c r="BO146" s="73"/>
      <c r="BP146" s="73"/>
      <c r="BQ146" s="204"/>
      <c r="BR146" s="214"/>
      <c r="BS146" s="139"/>
      <c r="BT146" s="139"/>
      <c r="BU146" s="185">
        <v>10</v>
      </c>
      <c r="BV146" s="210"/>
      <c r="BW146" s="210"/>
      <c r="BX146" s="139"/>
      <c r="BY146" s="139"/>
      <c r="BZ146" s="462"/>
      <c r="CA146" s="566"/>
    </row>
    <row r="147" spans="1:79" ht="120" x14ac:dyDescent="0.25">
      <c r="A147" s="538"/>
      <c r="B147" s="538"/>
      <c r="C147" s="538"/>
      <c r="D147" s="467"/>
      <c r="E147" s="467"/>
      <c r="F147" s="467"/>
      <c r="G147" s="634"/>
      <c r="H147" s="470"/>
      <c r="I147" s="514"/>
      <c r="J147" s="542"/>
      <c r="K147" s="457" t="s">
        <v>329</v>
      </c>
      <c r="L147" s="466" t="s">
        <v>330</v>
      </c>
      <c r="M147" s="466" t="s">
        <v>331</v>
      </c>
      <c r="N147" s="457" t="s">
        <v>332</v>
      </c>
      <c r="O147" s="466"/>
      <c r="P147" s="469" t="s">
        <v>569</v>
      </c>
      <c r="Q147" s="466" t="s">
        <v>881</v>
      </c>
      <c r="R147" s="520">
        <v>10000</v>
      </c>
      <c r="S147" s="520">
        <v>500</v>
      </c>
      <c r="T147" s="520">
        <v>11041</v>
      </c>
      <c r="U147" s="452">
        <v>0</v>
      </c>
      <c r="V147" s="452">
        <v>1910</v>
      </c>
      <c r="W147" s="452">
        <f>+V147+U147</f>
        <v>1910</v>
      </c>
      <c r="X147" s="454">
        <v>1</v>
      </c>
      <c r="Y147" s="452">
        <f>+W147+T147</f>
        <v>12951</v>
      </c>
      <c r="Z147" s="454">
        <v>1</v>
      </c>
      <c r="AA147" s="452"/>
      <c r="AB147" s="452"/>
      <c r="AC147" s="559"/>
      <c r="AD147" s="559"/>
      <c r="AE147" s="467"/>
      <c r="AF147" s="467"/>
      <c r="AG147" s="514"/>
      <c r="AH147" s="638"/>
      <c r="AI147" s="467"/>
      <c r="AJ147" s="5" t="s">
        <v>719</v>
      </c>
      <c r="AK147" s="8" t="s">
        <v>881</v>
      </c>
      <c r="AL147" s="65">
        <v>4</v>
      </c>
      <c r="AM147" s="70">
        <v>0.05</v>
      </c>
      <c r="AN147" s="193">
        <v>0</v>
      </c>
      <c r="AO147" s="193">
        <v>1</v>
      </c>
      <c r="AP147" s="169"/>
      <c r="AQ147" s="169"/>
      <c r="AR147" s="169">
        <f t="shared" si="15"/>
        <v>0.25</v>
      </c>
      <c r="AS147" s="88">
        <v>44986</v>
      </c>
      <c r="AT147" s="88">
        <v>45291</v>
      </c>
      <c r="AU147" s="46">
        <f t="shared" si="14"/>
        <v>305</v>
      </c>
      <c r="AV147" s="65">
        <v>1000</v>
      </c>
      <c r="AW147" s="83"/>
      <c r="AX147" s="462"/>
      <c r="AY147" s="462"/>
      <c r="AZ147" s="480"/>
      <c r="BA147" s="397"/>
      <c r="BB147" s="397"/>
      <c r="BC147" s="462"/>
      <c r="BD147" s="462"/>
      <c r="BE147" s="462"/>
      <c r="BF147" s="397"/>
      <c r="BG147" s="397"/>
      <c r="BH147" s="399"/>
      <c r="BI147" s="399"/>
      <c r="BJ147" s="401"/>
      <c r="BK147" s="399"/>
      <c r="BL147" s="73"/>
      <c r="BM147" s="130"/>
      <c r="BN147" s="130"/>
      <c r="BO147" s="73"/>
      <c r="BP147" s="73"/>
      <c r="BQ147" s="214" t="s">
        <v>1082</v>
      </c>
      <c r="BR147" s="214"/>
      <c r="BS147" s="139"/>
      <c r="BT147" s="139"/>
      <c r="BU147" s="185">
        <v>11</v>
      </c>
      <c r="BV147" s="575" t="s">
        <v>1185</v>
      </c>
      <c r="BW147" s="222" t="s">
        <v>1428</v>
      </c>
      <c r="BX147" s="139"/>
      <c r="BY147" s="139"/>
      <c r="BZ147" s="462"/>
      <c r="CA147" s="566"/>
    </row>
    <row r="148" spans="1:79" ht="165" x14ac:dyDescent="0.25">
      <c r="A148" s="578"/>
      <c r="B148" s="578"/>
      <c r="C148" s="578"/>
      <c r="D148" s="468"/>
      <c r="E148" s="468"/>
      <c r="F148" s="468"/>
      <c r="G148" s="635"/>
      <c r="H148" s="471"/>
      <c r="I148" s="521"/>
      <c r="J148" s="582"/>
      <c r="K148" s="459"/>
      <c r="L148" s="468"/>
      <c r="M148" s="468"/>
      <c r="N148" s="459"/>
      <c r="O148" s="468"/>
      <c r="P148" s="471"/>
      <c r="Q148" s="468"/>
      <c r="R148" s="521"/>
      <c r="S148" s="521"/>
      <c r="T148" s="521"/>
      <c r="U148" s="453"/>
      <c r="V148" s="453"/>
      <c r="W148" s="453"/>
      <c r="X148" s="453"/>
      <c r="Y148" s="453"/>
      <c r="Z148" s="453"/>
      <c r="AA148" s="453"/>
      <c r="AB148" s="453"/>
      <c r="AC148" s="560"/>
      <c r="AD148" s="560"/>
      <c r="AE148" s="468"/>
      <c r="AF148" s="468"/>
      <c r="AG148" s="514"/>
      <c r="AH148" s="638"/>
      <c r="AI148" s="467"/>
      <c r="AJ148" s="5" t="s">
        <v>723</v>
      </c>
      <c r="AK148" s="8" t="s">
        <v>881</v>
      </c>
      <c r="AL148" s="89">
        <v>500</v>
      </c>
      <c r="AM148" s="70">
        <v>0.05</v>
      </c>
      <c r="AN148" s="193">
        <v>0</v>
      </c>
      <c r="AO148" s="193">
        <v>1910</v>
      </c>
      <c r="AP148" s="169"/>
      <c r="AQ148" s="169"/>
      <c r="AR148" s="169">
        <v>1</v>
      </c>
      <c r="AS148" s="88">
        <v>44986</v>
      </c>
      <c r="AT148" s="88">
        <v>45291</v>
      </c>
      <c r="AU148" s="46">
        <f t="shared" si="14"/>
        <v>305</v>
      </c>
      <c r="AV148" s="112">
        <v>500</v>
      </c>
      <c r="AW148" s="81"/>
      <c r="AX148" s="462"/>
      <c r="AY148" s="462"/>
      <c r="AZ148" s="480"/>
      <c r="BA148" s="397"/>
      <c r="BB148" s="397"/>
      <c r="BC148" s="462"/>
      <c r="BD148" s="462"/>
      <c r="BE148" s="462"/>
      <c r="BF148" s="397"/>
      <c r="BG148" s="397"/>
      <c r="BH148" s="399"/>
      <c r="BI148" s="399"/>
      <c r="BJ148" s="401"/>
      <c r="BK148" s="399"/>
      <c r="BL148" s="73"/>
      <c r="BM148" s="130"/>
      <c r="BN148" s="130"/>
      <c r="BO148" s="73"/>
      <c r="BP148" s="73"/>
      <c r="BQ148" s="214" t="s">
        <v>1083</v>
      </c>
      <c r="BR148" s="214" t="s">
        <v>1262</v>
      </c>
      <c r="BS148" s="139"/>
      <c r="BT148" s="139"/>
      <c r="BU148" s="185">
        <v>12</v>
      </c>
      <c r="BV148" s="576"/>
      <c r="BW148" s="222" t="s">
        <v>1429</v>
      </c>
      <c r="BX148" s="139"/>
      <c r="BY148" s="139"/>
      <c r="BZ148" s="463"/>
      <c r="CA148" s="567"/>
    </row>
    <row r="149" spans="1:79" ht="63" customHeight="1" x14ac:dyDescent="0.25">
      <c r="A149" s="6"/>
      <c r="B149" s="43"/>
      <c r="C149" s="43"/>
      <c r="D149" s="44"/>
      <c r="E149" s="45"/>
      <c r="F149" s="44"/>
      <c r="G149" s="69"/>
      <c r="H149" s="44"/>
      <c r="I149" s="69"/>
      <c r="J149" s="552" t="s">
        <v>158</v>
      </c>
      <c r="K149" s="553"/>
      <c r="L149" s="553"/>
      <c r="M149" s="553"/>
      <c r="N149" s="553"/>
      <c r="O149" s="553"/>
      <c r="P149" s="553"/>
      <c r="Q149" s="553"/>
      <c r="R149" s="553"/>
      <c r="S149" s="553"/>
      <c r="T149" s="553"/>
      <c r="U149" s="553"/>
      <c r="V149" s="553"/>
      <c r="W149" s="554"/>
      <c r="X149" s="270">
        <f>AVERAGE(X136:X148)</f>
        <v>0.69303703703703701</v>
      </c>
      <c r="Y149" s="268"/>
      <c r="Z149" s="269">
        <f>AVERAGE(Z136:Z148)</f>
        <v>0.51715</v>
      </c>
      <c r="AA149" s="203"/>
      <c r="AB149" s="203"/>
      <c r="AC149" s="57"/>
      <c r="AD149" s="57"/>
      <c r="AE149" s="44"/>
      <c r="AF149" s="44"/>
      <c r="AG149" s="428" t="s">
        <v>778</v>
      </c>
      <c r="AH149" s="429"/>
      <c r="AI149" s="429"/>
      <c r="AJ149" s="429"/>
      <c r="AK149" s="429"/>
      <c r="AL149" s="429"/>
      <c r="AM149" s="429"/>
      <c r="AN149" s="429"/>
      <c r="AO149" s="429"/>
      <c r="AP149" s="429"/>
      <c r="AQ149" s="430"/>
      <c r="AR149" s="359">
        <f>AVERAGE(AR138:AR148)</f>
        <v>0.59909523809523813</v>
      </c>
      <c r="AS149" s="104"/>
      <c r="AT149" s="104"/>
      <c r="AU149" s="57"/>
      <c r="AV149" s="69"/>
      <c r="AW149" s="57"/>
      <c r="AX149" s="44"/>
      <c r="AY149" s="44"/>
      <c r="AZ149" s="57"/>
      <c r="BA149" s="57"/>
      <c r="BB149" s="57"/>
      <c r="BC149" s="44"/>
      <c r="BD149" s="44"/>
      <c r="BE149" s="44"/>
      <c r="BF149" s="44"/>
      <c r="BG149" s="44"/>
      <c r="BH149" s="400"/>
      <c r="BI149" s="400"/>
      <c r="BJ149" s="402"/>
      <c r="BK149" s="400"/>
      <c r="BL149" s="4"/>
      <c r="BM149" s="4"/>
      <c r="BN149" s="4"/>
      <c r="BO149" s="4"/>
      <c r="BP149" s="4"/>
      <c r="BQ149" s="206"/>
      <c r="BR149" s="206"/>
      <c r="BS149" s="4"/>
      <c r="BT149" s="4"/>
      <c r="BU149" s="4"/>
      <c r="BV149" s="21"/>
      <c r="BW149" s="21"/>
      <c r="BX149" s="4"/>
      <c r="BY149" s="4"/>
      <c r="BZ149" s="4"/>
      <c r="CA149" s="21"/>
    </row>
    <row r="150" spans="1:79" ht="37.5" x14ac:dyDescent="0.25">
      <c r="A150" s="271"/>
      <c r="B150" s="272"/>
      <c r="C150" s="509" t="s">
        <v>775</v>
      </c>
      <c r="D150" s="510"/>
      <c r="E150" s="510"/>
      <c r="F150" s="510"/>
      <c r="G150" s="510"/>
      <c r="H150" s="510"/>
      <c r="I150" s="510"/>
      <c r="J150" s="510"/>
      <c r="K150" s="510"/>
      <c r="L150" s="510"/>
      <c r="M150" s="510"/>
      <c r="N150" s="510"/>
      <c r="O150" s="510"/>
      <c r="P150" s="510"/>
      <c r="Q150" s="510"/>
      <c r="R150" s="510"/>
      <c r="S150" s="510"/>
      <c r="T150" s="510"/>
      <c r="U150" s="510"/>
      <c r="V150" s="510"/>
      <c r="W150" s="511"/>
      <c r="X150" s="335">
        <f>+X149</f>
        <v>0.69303703703703701</v>
      </c>
      <c r="Y150" s="336"/>
      <c r="Z150" s="337">
        <f>+Z149</f>
        <v>0.51715</v>
      </c>
      <c r="AA150" s="276"/>
      <c r="AB150" s="276"/>
      <c r="AC150" s="274"/>
      <c r="AD150" s="274"/>
      <c r="AE150" s="273"/>
      <c r="AF150" s="273"/>
      <c r="AG150" s="275"/>
      <c r="AH150" s="273"/>
      <c r="AI150" s="273"/>
      <c r="AJ150" s="48"/>
      <c r="AK150" s="44"/>
      <c r="AL150" s="69"/>
      <c r="AM150" s="69"/>
      <c r="AN150" s="69"/>
      <c r="AO150" s="69"/>
      <c r="AP150" s="69"/>
      <c r="AQ150" s="69"/>
      <c r="AR150" s="69"/>
      <c r="AS150" s="104"/>
      <c r="AT150" s="104"/>
      <c r="AU150" s="57"/>
      <c r="AV150" s="69"/>
      <c r="AW150" s="57"/>
      <c r="AX150" s="273"/>
      <c r="AY150" s="273"/>
      <c r="AZ150" s="57"/>
      <c r="BA150" s="57"/>
      <c r="BB150" s="57"/>
      <c r="BC150" s="44"/>
      <c r="BD150" s="273"/>
      <c r="BE150" s="273"/>
      <c r="BF150" s="44"/>
      <c r="BG150" s="44"/>
      <c r="BH150" s="44"/>
      <c r="BI150" s="44"/>
      <c r="BJ150" s="44"/>
      <c r="BK150" s="44"/>
      <c r="BL150" s="4"/>
      <c r="BM150" s="4"/>
      <c r="BN150" s="4"/>
      <c r="BO150" s="4"/>
      <c r="BP150" s="4"/>
      <c r="BQ150" s="206"/>
      <c r="BR150" s="206"/>
      <c r="BS150" s="4"/>
      <c r="BT150" s="4"/>
      <c r="BU150" s="4"/>
      <c r="BV150" s="21"/>
      <c r="BW150" s="21"/>
      <c r="BX150" s="4"/>
      <c r="BY150" s="4"/>
      <c r="BZ150" s="4"/>
      <c r="CA150" s="21"/>
    </row>
    <row r="151" spans="1:79" ht="90" x14ac:dyDescent="0.25">
      <c r="A151" s="537" t="s">
        <v>714</v>
      </c>
      <c r="B151" s="537" t="s">
        <v>752</v>
      </c>
      <c r="C151" s="537" t="s">
        <v>79</v>
      </c>
      <c r="D151" s="466" t="s">
        <v>126</v>
      </c>
      <c r="E151" s="466" t="s">
        <v>127</v>
      </c>
      <c r="F151" s="466" t="s">
        <v>128</v>
      </c>
      <c r="G151" s="513">
        <v>0.35</v>
      </c>
      <c r="H151" s="466" t="s">
        <v>444</v>
      </c>
      <c r="I151" s="513">
        <v>0.33</v>
      </c>
      <c r="J151" s="541" t="s">
        <v>159</v>
      </c>
      <c r="K151" s="457" t="s">
        <v>333</v>
      </c>
      <c r="L151" s="466" t="s">
        <v>175</v>
      </c>
      <c r="M151" s="466" t="s">
        <v>334</v>
      </c>
      <c r="N151" s="457" t="s">
        <v>335</v>
      </c>
      <c r="O151" s="466"/>
      <c r="P151" s="469" t="s">
        <v>569</v>
      </c>
      <c r="Q151" s="466" t="s">
        <v>882</v>
      </c>
      <c r="R151" s="520">
        <v>7120</v>
      </c>
      <c r="S151" s="520">
        <v>2200</v>
      </c>
      <c r="T151" s="520">
        <v>3062</v>
      </c>
      <c r="U151" s="452">
        <v>214</v>
      </c>
      <c r="V151" s="452">
        <v>512</v>
      </c>
      <c r="W151" s="452">
        <f>+V151+U151</f>
        <v>726</v>
      </c>
      <c r="X151" s="531">
        <f>+W151/S151</f>
        <v>0.33</v>
      </c>
      <c r="Y151" s="452">
        <f>+W151+T151</f>
        <v>3788</v>
      </c>
      <c r="Z151" s="531">
        <f>+Y151/R151</f>
        <v>0.53202247191011232</v>
      </c>
      <c r="AA151" s="452"/>
      <c r="AB151" s="452"/>
      <c r="AC151" s="562" t="s">
        <v>810</v>
      </c>
      <c r="AD151" s="562" t="s">
        <v>811</v>
      </c>
      <c r="AE151" s="466" t="s">
        <v>816</v>
      </c>
      <c r="AF151" s="466" t="s">
        <v>817</v>
      </c>
      <c r="AG151" s="520" t="s">
        <v>421</v>
      </c>
      <c r="AH151" s="527">
        <v>2021130010209</v>
      </c>
      <c r="AI151" s="466" t="s">
        <v>422</v>
      </c>
      <c r="AJ151" s="5" t="s">
        <v>798</v>
      </c>
      <c r="AK151" s="8" t="s">
        <v>882</v>
      </c>
      <c r="AL151" s="65">
        <v>400</v>
      </c>
      <c r="AM151" s="70">
        <v>0.2</v>
      </c>
      <c r="AN151" s="193">
        <v>54</v>
      </c>
      <c r="AO151" s="193">
        <v>165</v>
      </c>
      <c r="AP151" s="169"/>
      <c r="AQ151" s="169"/>
      <c r="AR151" s="169">
        <f>+(AN151+AO151)/AL151</f>
        <v>0.54749999999999999</v>
      </c>
      <c r="AS151" s="88">
        <v>44927</v>
      </c>
      <c r="AT151" s="88">
        <v>45291</v>
      </c>
      <c r="AU151" s="46">
        <f t="shared" si="14"/>
        <v>364</v>
      </c>
      <c r="AV151" s="119">
        <v>2.2000000000000002</v>
      </c>
      <c r="AW151" s="115"/>
      <c r="AX151" s="461" t="s">
        <v>521</v>
      </c>
      <c r="AY151" s="461" t="s">
        <v>855</v>
      </c>
      <c r="AZ151" s="495" t="s">
        <v>456</v>
      </c>
      <c r="BA151" s="476">
        <v>320000000</v>
      </c>
      <c r="BB151" s="476">
        <v>250264471</v>
      </c>
      <c r="BC151" s="494" t="s">
        <v>575</v>
      </c>
      <c r="BD151" s="482" t="s">
        <v>780</v>
      </c>
      <c r="BE151" s="482" t="s">
        <v>596</v>
      </c>
      <c r="BF151" s="476">
        <v>199139909</v>
      </c>
      <c r="BG151" s="476">
        <v>72500000</v>
      </c>
      <c r="BH151" s="403">
        <v>250264471</v>
      </c>
      <c r="BI151" s="403">
        <v>72500000</v>
      </c>
      <c r="BJ151" s="404">
        <f>+BI151/BH151</f>
        <v>0.28969353784141416</v>
      </c>
      <c r="BK151" s="403">
        <v>69500000</v>
      </c>
      <c r="BL151" s="73" t="s">
        <v>820</v>
      </c>
      <c r="BM151" s="130" t="s">
        <v>828</v>
      </c>
      <c r="BN151" s="130" t="s">
        <v>822</v>
      </c>
      <c r="BO151" s="73" t="s">
        <v>456</v>
      </c>
      <c r="BP151" s="142">
        <f>AS151</f>
        <v>44927</v>
      </c>
      <c r="BQ151" s="214" t="s">
        <v>1086</v>
      </c>
      <c r="BR151" s="214" t="s">
        <v>1332</v>
      </c>
      <c r="BS151" s="139"/>
      <c r="BT151" s="139"/>
      <c r="BU151" s="186">
        <v>1</v>
      </c>
      <c r="BV151" s="210" t="s">
        <v>1186</v>
      </c>
      <c r="BW151" s="210" t="s">
        <v>1430</v>
      </c>
      <c r="BX151" s="139"/>
      <c r="BY151" s="139"/>
      <c r="BZ151" s="73" t="s">
        <v>851</v>
      </c>
      <c r="CA151" s="144" t="s">
        <v>966</v>
      </c>
    </row>
    <row r="152" spans="1:79" ht="102" x14ac:dyDescent="0.25">
      <c r="A152" s="538"/>
      <c r="B152" s="538"/>
      <c r="C152" s="538"/>
      <c r="D152" s="467"/>
      <c r="E152" s="467"/>
      <c r="F152" s="467"/>
      <c r="G152" s="546"/>
      <c r="H152" s="467"/>
      <c r="I152" s="514"/>
      <c r="J152" s="542"/>
      <c r="K152" s="458"/>
      <c r="L152" s="467"/>
      <c r="M152" s="467"/>
      <c r="N152" s="458"/>
      <c r="O152" s="467"/>
      <c r="P152" s="470"/>
      <c r="Q152" s="467"/>
      <c r="R152" s="514"/>
      <c r="S152" s="514"/>
      <c r="T152" s="514"/>
      <c r="U152" s="456"/>
      <c r="V152" s="456"/>
      <c r="W152" s="456"/>
      <c r="X152" s="532"/>
      <c r="Y152" s="456"/>
      <c r="Z152" s="532"/>
      <c r="AA152" s="456"/>
      <c r="AB152" s="456"/>
      <c r="AC152" s="563"/>
      <c r="AD152" s="563"/>
      <c r="AE152" s="467"/>
      <c r="AF152" s="467"/>
      <c r="AG152" s="514"/>
      <c r="AH152" s="528"/>
      <c r="AI152" s="467"/>
      <c r="AJ152" s="5" t="s">
        <v>459</v>
      </c>
      <c r="AK152" s="8"/>
      <c r="AL152" s="65">
        <v>1</v>
      </c>
      <c r="AM152" s="70">
        <v>0.05</v>
      </c>
      <c r="AN152" s="193">
        <v>0</v>
      </c>
      <c r="AO152" s="193">
        <v>1</v>
      </c>
      <c r="AP152" s="169"/>
      <c r="AQ152" s="169"/>
      <c r="AR152" s="169">
        <f t="shared" ref="AR152:AR157" si="16">+(AN152+AO152)/AL152</f>
        <v>1</v>
      </c>
      <c r="AS152" s="88">
        <v>44958</v>
      </c>
      <c r="AT152" s="88">
        <v>45291</v>
      </c>
      <c r="AU152" s="46">
        <f t="shared" si="14"/>
        <v>333</v>
      </c>
      <c r="AW152" s="115"/>
      <c r="AX152" s="462"/>
      <c r="AY152" s="462"/>
      <c r="AZ152" s="495"/>
      <c r="BA152" s="476"/>
      <c r="BB152" s="476"/>
      <c r="BC152" s="494"/>
      <c r="BD152" s="483"/>
      <c r="BE152" s="483"/>
      <c r="BF152" s="476"/>
      <c r="BG152" s="476"/>
      <c r="BH152" s="399"/>
      <c r="BI152" s="399"/>
      <c r="BJ152" s="401"/>
      <c r="BK152" s="399"/>
      <c r="BL152" s="73" t="s">
        <v>820</v>
      </c>
      <c r="BM152" s="130" t="s">
        <v>833</v>
      </c>
      <c r="BN152" s="130" t="s">
        <v>822</v>
      </c>
      <c r="BO152" s="73" t="s">
        <v>456</v>
      </c>
      <c r="BP152" s="142">
        <f t="shared" ref="BP152:BP158" si="17">AS152</f>
        <v>44958</v>
      </c>
      <c r="BQ152" s="214"/>
      <c r="BR152" s="214"/>
      <c r="BS152" s="139"/>
      <c r="BT152" s="139"/>
      <c r="BU152" s="186">
        <v>2</v>
      </c>
      <c r="BV152" s="210"/>
      <c r="BW152" s="210" t="s">
        <v>1431</v>
      </c>
      <c r="BX152" s="139"/>
      <c r="BY152" s="139"/>
      <c r="BZ152" s="73" t="s">
        <v>845</v>
      </c>
      <c r="CA152" s="144" t="s">
        <v>962</v>
      </c>
    </row>
    <row r="153" spans="1:79" ht="76.5" x14ac:dyDescent="0.25">
      <c r="A153" s="538"/>
      <c r="B153" s="538"/>
      <c r="C153" s="538"/>
      <c r="D153" s="467"/>
      <c r="E153" s="467"/>
      <c r="F153" s="467"/>
      <c r="G153" s="546"/>
      <c r="H153" s="467"/>
      <c r="I153" s="514"/>
      <c r="J153" s="542"/>
      <c r="K153" s="458"/>
      <c r="L153" s="467"/>
      <c r="M153" s="467"/>
      <c r="N153" s="458"/>
      <c r="O153" s="467"/>
      <c r="P153" s="470"/>
      <c r="Q153" s="467"/>
      <c r="R153" s="514"/>
      <c r="S153" s="514"/>
      <c r="T153" s="514"/>
      <c r="U153" s="456"/>
      <c r="V153" s="456"/>
      <c r="W153" s="456"/>
      <c r="X153" s="532"/>
      <c r="Y153" s="456"/>
      <c r="Z153" s="532"/>
      <c r="AA153" s="456"/>
      <c r="AB153" s="456"/>
      <c r="AC153" s="563"/>
      <c r="AD153" s="563"/>
      <c r="AE153" s="467"/>
      <c r="AF153" s="467"/>
      <c r="AG153" s="514"/>
      <c r="AH153" s="528"/>
      <c r="AI153" s="467"/>
      <c r="AJ153" s="5" t="s">
        <v>510</v>
      </c>
      <c r="AK153" s="8" t="s">
        <v>882</v>
      </c>
      <c r="AL153" s="65">
        <v>180</v>
      </c>
      <c r="AM153" s="70">
        <v>0.1</v>
      </c>
      <c r="AN153" s="193">
        <v>0</v>
      </c>
      <c r="AO153" s="193">
        <v>0</v>
      </c>
      <c r="AP153" s="169"/>
      <c r="AQ153" s="169"/>
      <c r="AR153" s="169">
        <f t="shared" si="16"/>
        <v>0</v>
      </c>
      <c r="AS153" s="88">
        <v>45017</v>
      </c>
      <c r="AT153" s="88">
        <v>45291</v>
      </c>
      <c r="AU153" s="46">
        <f t="shared" si="14"/>
        <v>274</v>
      </c>
      <c r="AV153" s="89">
        <v>180</v>
      </c>
      <c r="AW153" s="115"/>
      <c r="AX153" s="462"/>
      <c r="AY153" s="462"/>
      <c r="AZ153" s="495"/>
      <c r="BA153" s="476"/>
      <c r="BB153" s="476"/>
      <c r="BC153" s="494"/>
      <c r="BD153" s="483"/>
      <c r="BE153" s="483"/>
      <c r="BF153" s="476"/>
      <c r="BG153" s="476"/>
      <c r="BH153" s="399"/>
      <c r="BI153" s="399"/>
      <c r="BJ153" s="401"/>
      <c r="BK153" s="399"/>
      <c r="BL153" s="73" t="s">
        <v>820</v>
      </c>
      <c r="BM153" s="130" t="s">
        <v>824</v>
      </c>
      <c r="BN153" s="130" t="s">
        <v>825</v>
      </c>
      <c r="BO153" s="73" t="s">
        <v>843</v>
      </c>
      <c r="BP153" s="142">
        <f t="shared" si="17"/>
        <v>45017</v>
      </c>
      <c r="BQ153" s="214" t="s">
        <v>1087</v>
      </c>
      <c r="BR153" s="214" t="s">
        <v>1333</v>
      </c>
      <c r="BS153" s="139"/>
      <c r="BT153" s="139"/>
      <c r="BU153" s="186">
        <v>3</v>
      </c>
      <c r="BV153" s="210" t="s">
        <v>1187</v>
      </c>
      <c r="BW153" s="210"/>
      <c r="BX153" s="139"/>
      <c r="BY153" s="139"/>
      <c r="BZ153" s="73" t="s">
        <v>853</v>
      </c>
      <c r="CA153" s="144" t="s">
        <v>971</v>
      </c>
    </row>
    <row r="154" spans="1:79" ht="105" x14ac:dyDescent="0.25">
      <c r="A154" s="538"/>
      <c r="B154" s="538"/>
      <c r="C154" s="538"/>
      <c r="D154" s="467"/>
      <c r="E154" s="467"/>
      <c r="F154" s="467"/>
      <c r="G154" s="546"/>
      <c r="H154" s="467"/>
      <c r="I154" s="514"/>
      <c r="J154" s="542"/>
      <c r="K154" s="458"/>
      <c r="L154" s="467"/>
      <c r="M154" s="467"/>
      <c r="N154" s="458"/>
      <c r="O154" s="467"/>
      <c r="P154" s="470"/>
      <c r="Q154" s="467"/>
      <c r="R154" s="514"/>
      <c r="S154" s="514"/>
      <c r="T154" s="514"/>
      <c r="U154" s="456"/>
      <c r="V154" s="456"/>
      <c r="W154" s="456"/>
      <c r="X154" s="532"/>
      <c r="Y154" s="456"/>
      <c r="Z154" s="532"/>
      <c r="AA154" s="456"/>
      <c r="AB154" s="456"/>
      <c r="AC154" s="563"/>
      <c r="AD154" s="563"/>
      <c r="AE154" s="467"/>
      <c r="AF154" s="467"/>
      <c r="AG154" s="514"/>
      <c r="AH154" s="528"/>
      <c r="AI154" s="467"/>
      <c r="AJ154" s="5" t="s">
        <v>511</v>
      </c>
      <c r="AK154" s="8" t="s">
        <v>882</v>
      </c>
      <c r="AL154" s="65">
        <v>70</v>
      </c>
      <c r="AM154" s="70">
        <v>0.1</v>
      </c>
      <c r="AN154" s="193">
        <v>2</v>
      </c>
      <c r="AO154" s="193">
        <v>11</v>
      </c>
      <c r="AP154" s="169"/>
      <c r="AQ154" s="169"/>
      <c r="AR154" s="169">
        <f t="shared" si="16"/>
        <v>0.18571428571428572</v>
      </c>
      <c r="AS154" s="88">
        <v>44927</v>
      </c>
      <c r="AT154" s="88">
        <v>45291</v>
      </c>
      <c r="AU154" s="46">
        <f t="shared" si="14"/>
        <v>364</v>
      </c>
      <c r="AV154" s="89">
        <v>70</v>
      </c>
      <c r="AW154" s="115"/>
      <c r="AX154" s="462"/>
      <c r="AY154" s="462"/>
      <c r="AZ154" s="495"/>
      <c r="BA154" s="476"/>
      <c r="BB154" s="476"/>
      <c r="BC154" s="494"/>
      <c r="BD154" s="483"/>
      <c r="BE154" s="483"/>
      <c r="BF154" s="476"/>
      <c r="BG154" s="476"/>
      <c r="BH154" s="399"/>
      <c r="BI154" s="399"/>
      <c r="BJ154" s="401"/>
      <c r="BK154" s="399"/>
      <c r="BL154" s="73" t="s">
        <v>820</v>
      </c>
      <c r="BM154" s="130" t="s">
        <v>824</v>
      </c>
      <c r="BN154" s="130" t="s">
        <v>825</v>
      </c>
      <c r="BO154" s="73" t="s">
        <v>843</v>
      </c>
      <c r="BP154" s="142">
        <f t="shared" si="17"/>
        <v>44927</v>
      </c>
      <c r="BQ154" s="214" t="s">
        <v>1088</v>
      </c>
      <c r="BR154" s="214" t="s">
        <v>1334</v>
      </c>
      <c r="BS154" s="139"/>
      <c r="BT154" s="139"/>
      <c r="BU154" s="186">
        <v>4</v>
      </c>
      <c r="BV154" s="210" t="s">
        <v>1188</v>
      </c>
      <c r="BW154" s="210" t="s">
        <v>1432</v>
      </c>
      <c r="BX154" s="139"/>
      <c r="BY154" s="139"/>
      <c r="BZ154" s="461"/>
      <c r="CA154" s="565"/>
    </row>
    <row r="155" spans="1:79" ht="90" x14ac:dyDescent="0.25">
      <c r="A155" s="538"/>
      <c r="B155" s="538"/>
      <c r="C155" s="538"/>
      <c r="D155" s="467"/>
      <c r="E155" s="467"/>
      <c r="F155" s="467"/>
      <c r="G155" s="546"/>
      <c r="H155" s="467"/>
      <c r="I155" s="514"/>
      <c r="J155" s="542"/>
      <c r="K155" s="458"/>
      <c r="L155" s="467"/>
      <c r="M155" s="467"/>
      <c r="N155" s="458"/>
      <c r="O155" s="467"/>
      <c r="P155" s="470"/>
      <c r="Q155" s="467"/>
      <c r="R155" s="514"/>
      <c r="S155" s="514"/>
      <c r="T155" s="514"/>
      <c r="U155" s="456"/>
      <c r="V155" s="456"/>
      <c r="W155" s="456"/>
      <c r="X155" s="532"/>
      <c r="Y155" s="456"/>
      <c r="Z155" s="532"/>
      <c r="AA155" s="456"/>
      <c r="AB155" s="456"/>
      <c r="AC155" s="563"/>
      <c r="AD155" s="563"/>
      <c r="AE155" s="467"/>
      <c r="AF155" s="467"/>
      <c r="AG155" s="514"/>
      <c r="AH155" s="528"/>
      <c r="AI155" s="467"/>
      <c r="AJ155" s="5" t="s">
        <v>512</v>
      </c>
      <c r="AK155" s="8" t="s">
        <v>882</v>
      </c>
      <c r="AL155" s="65">
        <v>30</v>
      </c>
      <c r="AM155" s="70">
        <v>0.2</v>
      </c>
      <c r="AN155" s="193">
        <v>3</v>
      </c>
      <c r="AO155" s="193">
        <v>11</v>
      </c>
      <c r="AP155" s="169"/>
      <c r="AQ155" s="169"/>
      <c r="AR155" s="169">
        <f t="shared" si="16"/>
        <v>0.46666666666666667</v>
      </c>
      <c r="AS155" s="88">
        <v>44958</v>
      </c>
      <c r="AT155" s="88">
        <v>45291</v>
      </c>
      <c r="AU155" s="46">
        <f t="shared" si="14"/>
        <v>333</v>
      </c>
      <c r="AV155" s="89">
        <v>300</v>
      </c>
      <c r="AW155" s="115"/>
      <c r="AX155" s="462"/>
      <c r="AY155" s="462"/>
      <c r="AZ155" s="495"/>
      <c r="BA155" s="476"/>
      <c r="BB155" s="476"/>
      <c r="BC155" s="494"/>
      <c r="BD155" s="483"/>
      <c r="BE155" s="483"/>
      <c r="BF155" s="476"/>
      <c r="BG155" s="476"/>
      <c r="BH155" s="399"/>
      <c r="BI155" s="399"/>
      <c r="BJ155" s="401"/>
      <c r="BK155" s="399"/>
      <c r="BL155" s="73" t="s">
        <v>820</v>
      </c>
      <c r="BM155" s="130" t="s">
        <v>828</v>
      </c>
      <c r="BN155" s="130" t="s">
        <v>822</v>
      </c>
      <c r="BO155" s="73" t="s">
        <v>456</v>
      </c>
      <c r="BP155" s="142">
        <f t="shared" si="17"/>
        <v>44958</v>
      </c>
      <c r="BQ155" s="214" t="s">
        <v>1089</v>
      </c>
      <c r="BR155" s="214" t="s">
        <v>1335</v>
      </c>
      <c r="BS155" s="139"/>
      <c r="BT155" s="139"/>
      <c r="BU155" s="186">
        <v>5</v>
      </c>
      <c r="BV155" s="210" t="s">
        <v>1189</v>
      </c>
      <c r="BW155" s="210" t="s">
        <v>1433</v>
      </c>
      <c r="BX155" s="139"/>
      <c r="BY155" s="139"/>
      <c r="BZ155" s="462"/>
      <c r="CA155" s="566"/>
    </row>
    <row r="156" spans="1:79" ht="75" x14ac:dyDescent="0.25">
      <c r="A156" s="538"/>
      <c r="B156" s="538"/>
      <c r="C156" s="538"/>
      <c r="D156" s="467"/>
      <c r="E156" s="467"/>
      <c r="F156" s="467"/>
      <c r="G156" s="546"/>
      <c r="H156" s="467"/>
      <c r="I156" s="514"/>
      <c r="J156" s="542"/>
      <c r="K156" s="459"/>
      <c r="L156" s="468"/>
      <c r="M156" s="468"/>
      <c r="N156" s="459"/>
      <c r="O156" s="468"/>
      <c r="P156" s="471"/>
      <c r="Q156" s="468"/>
      <c r="R156" s="521"/>
      <c r="S156" s="521"/>
      <c r="T156" s="521"/>
      <c r="U156" s="453"/>
      <c r="V156" s="453"/>
      <c r="W156" s="453"/>
      <c r="X156" s="533"/>
      <c r="Y156" s="453"/>
      <c r="Z156" s="533"/>
      <c r="AA156" s="453"/>
      <c r="AB156" s="453"/>
      <c r="AC156" s="563"/>
      <c r="AD156" s="563"/>
      <c r="AE156" s="467"/>
      <c r="AF156" s="467"/>
      <c r="AG156" s="514"/>
      <c r="AH156" s="528"/>
      <c r="AI156" s="467"/>
      <c r="AJ156" s="5" t="s">
        <v>515</v>
      </c>
      <c r="AK156" s="8" t="s">
        <v>882</v>
      </c>
      <c r="AL156" s="65">
        <v>1</v>
      </c>
      <c r="AM156" s="70">
        <v>0.2</v>
      </c>
      <c r="AN156" s="193">
        <v>0</v>
      </c>
      <c r="AO156" s="193">
        <v>0</v>
      </c>
      <c r="AP156" s="169"/>
      <c r="AQ156" s="169"/>
      <c r="AR156" s="169"/>
      <c r="AS156" s="88">
        <v>45200</v>
      </c>
      <c r="AT156" s="88">
        <v>45291</v>
      </c>
      <c r="AU156" s="46">
        <f t="shared" si="14"/>
        <v>91</v>
      </c>
      <c r="AV156" s="89">
        <v>300</v>
      </c>
      <c r="AW156" s="115"/>
      <c r="AX156" s="462"/>
      <c r="AY156" s="462"/>
      <c r="AZ156" s="495"/>
      <c r="BA156" s="476"/>
      <c r="BB156" s="476"/>
      <c r="BC156" s="494"/>
      <c r="BD156" s="483"/>
      <c r="BE156" s="483"/>
      <c r="BF156" s="476"/>
      <c r="BG156" s="476"/>
      <c r="BH156" s="399"/>
      <c r="BI156" s="399"/>
      <c r="BJ156" s="401"/>
      <c r="BK156" s="399"/>
      <c r="BL156" s="73" t="s">
        <v>820</v>
      </c>
      <c r="BM156" s="130" t="s">
        <v>824</v>
      </c>
      <c r="BN156" s="130" t="s">
        <v>825</v>
      </c>
      <c r="BO156" s="73" t="s">
        <v>843</v>
      </c>
      <c r="BP156" s="142">
        <f t="shared" si="17"/>
        <v>45200</v>
      </c>
      <c r="BQ156" s="214" t="s">
        <v>1090</v>
      </c>
      <c r="BR156" s="214"/>
      <c r="BS156" s="139"/>
      <c r="BT156" s="139"/>
      <c r="BU156" s="186">
        <v>6</v>
      </c>
      <c r="BV156" s="210" t="s">
        <v>1190</v>
      </c>
      <c r="BW156" s="210"/>
      <c r="BX156" s="139"/>
      <c r="BY156" s="139"/>
      <c r="BZ156" s="462"/>
      <c r="CA156" s="566"/>
    </row>
    <row r="157" spans="1:79" ht="90" x14ac:dyDescent="0.25">
      <c r="A157" s="538"/>
      <c r="B157" s="538"/>
      <c r="C157" s="538"/>
      <c r="D157" s="467"/>
      <c r="E157" s="467"/>
      <c r="F157" s="467"/>
      <c r="G157" s="546"/>
      <c r="H157" s="467"/>
      <c r="I157" s="514"/>
      <c r="J157" s="542"/>
      <c r="K157" s="625" t="s">
        <v>336</v>
      </c>
      <c r="L157" s="627" t="s">
        <v>252</v>
      </c>
      <c r="M157" s="627">
        <v>0</v>
      </c>
      <c r="N157" s="625" t="s">
        <v>337</v>
      </c>
      <c r="O157" s="627"/>
      <c r="P157" s="629" t="s">
        <v>569</v>
      </c>
      <c r="Q157" s="627" t="s">
        <v>922</v>
      </c>
      <c r="R157" s="623">
        <v>3</v>
      </c>
      <c r="S157" s="623">
        <v>1</v>
      </c>
      <c r="T157" s="623">
        <v>2</v>
      </c>
      <c r="U157" s="506">
        <v>0</v>
      </c>
      <c r="V157" s="506">
        <v>0.5</v>
      </c>
      <c r="W157" s="452">
        <f>+V157+U157</f>
        <v>0.5</v>
      </c>
      <c r="X157" s="531">
        <f>+W157/S157</f>
        <v>0.5</v>
      </c>
      <c r="Y157" s="452">
        <f>+W157+T157</f>
        <v>2.5</v>
      </c>
      <c r="Z157" s="531">
        <f>+Y157/R157</f>
        <v>0.83333333333333337</v>
      </c>
      <c r="AA157" s="506"/>
      <c r="AB157" s="506"/>
      <c r="AC157" s="563"/>
      <c r="AD157" s="563"/>
      <c r="AE157" s="467"/>
      <c r="AF157" s="467"/>
      <c r="AG157" s="514"/>
      <c r="AH157" s="528"/>
      <c r="AI157" s="467"/>
      <c r="AJ157" s="5" t="s">
        <v>513</v>
      </c>
      <c r="AK157" s="8" t="s">
        <v>922</v>
      </c>
      <c r="AL157" s="89">
        <v>1</v>
      </c>
      <c r="AM157" s="70">
        <v>0.1</v>
      </c>
      <c r="AN157" s="193">
        <v>0</v>
      </c>
      <c r="AO157" s="193">
        <v>1</v>
      </c>
      <c r="AP157" s="169"/>
      <c r="AQ157" s="169"/>
      <c r="AR157" s="169">
        <f t="shared" si="16"/>
        <v>1</v>
      </c>
      <c r="AS157" s="88">
        <v>44958</v>
      </c>
      <c r="AT157" s="88">
        <v>45107</v>
      </c>
      <c r="AU157" s="46">
        <f t="shared" si="14"/>
        <v>149</v>
      </c>
      <c r="AV157" s="89"/>
      <c r="AW157" s="70"/>
      <c r="AX157" s="462"/>
      <c r="AY157" s="462"/>
      <c r="AZ157" s="495"/>
      <c r="BA157" s="476"/>
      <c r="BB157" s="476"/>
      <c r="BC157" s="494"/>
      <c r="BD157" s="483"/>
      <c r="BE157" s="483"/>
      <c r="BF157" s="476"/>
      <c r="BG157" s="476"/>
      <c r="BH157" s="399"/>
      <c r="BI157" s="399"/>
      <c r="BJ157" s="401"/>
      <c r="BK157" s="399"/>
      <c r="BL157" s="73" t="s">
        <v>820</v>
      </c>
      <c r="BM157" s="130" t="s">
        <v>828</v>
      </c>
      <c r="BN157" s="130" t="s">
        <v>822</v>
      </c>
      <c r="BO157" s="73" t="s">
        <v>456</v>
      </c>
      <c r="BP157" s="142">
        <f t="shared" si="17"/>
        <v>44958</v>
      </c>
      <c r="BQ157" s="214"/>
      <c r="BR157" s="214" t="s">
        <v>1336</v>
      </c>
      <c r="BS157" s="139"/>
      <c r="BT157" s="139"/>
      <c r="BU157" s="186">
        <v>7</v>
      </c>
      <c r="BV157" s="210"/>
      <c r="BW157" s="210" t="s">
        <v>1434</v>
      </c>
      <c r="BX157" s="139"/>
      <c r="BY157" s="139"/>
      <c r="BZ157" s="462"/>
      <c r="CA157" s="566"/>
    </row>
    <row r="158" spans="1:79" ht="105" x14ac:dyDescent="0.25">
      <c r="A158" s="538"/>
      <c r="B158" s="538"/>
      <c r="C158" s="538"/>
      <c r="D158" s="467"/>
      <c r="E158" s="467"/>
      <c r="F158" s="467"/>
      <c r="G158" s="546"/>
      <c r="H158" s="467"/>
      <c r="I158" s="514"/>
      <c r="J158" s="542"/>
      <c r="K158" s="626"/>
      <c r="L158" s="628"/>
      <c r="M158" s="628"/>
      <c r="N158" s="626"/>
      <c r="O158" s="628"/>
      <c r="P158" s="630"/>
      <c r="Q158" s="628"/>
      <c r="R158" s="624"/>
      <c r="S158" s="624"/>
      <c r="T158" s="624"/>
      <c r="U158" s="507"/>
      <c r="V158" s="507"/>
      <c r="W158" s="456"/>
      <c r="X158" s="532"/>
      <c r="Y158" s="456"/>
      <c r="Z158" s="532"/>
      <c r="AA158" s="507"/>
      <c r="AB158" s="507"/>
      <c r="AC158" s="563"/>
      <c r="AD158" s="563"/>
      <c r="AE158" s="467"/>
      <c r="AF158" s="467"/>
      <c r="AG158" s="514"/>
      <c r="AH158" s="528"/>
      <c r="AI158" s="467"/>
      <c r="AJ158" s="5" t="s">
        <v>514</v>
      </c>
      <c r="AK158" s="8" t="s">
        <v>895</v>
      </c>
      <c r="AL158" s="91">
        <v>1</v>
      </c>
      <c r="AM158" s="70">
        <v>0.05</v>
      </c>
      <c r="AN158" s="193">
        <v>0</v>
      </c>
      <c r="AO158" s="193">
        <v>0</v>
      </c>
      <c r="AP158" s="169"/>
      <c r="AQ158" s="169"/>
      <c r="AR158" s="169"/>
      <c r="AS158" s="88">
        <v>45108</v>
      </c>
      <c r="AT158" s="88">
        <v>45291</v>
      </c>
      <c r="AU158" s="46">
        <f t="shared" si="14"/>
        <v>183</v>
      </c>
      <c r="AV158" s="89"/>
      <c r="AW158" s="115"/>
      <c r="AX158" s="462"/>
      <c r="AY158" s="462"/>
      <c r="AZ158" s="495"/>
      <c r="BA158" s="476"/>
      <c r="BB158" s="476"/>
      <c r="BC158" s="494"/>
      <c r="BD158" s="483"/>
      <c r="BE158" s="483"/>
      <c r="BF158" s="476"/>
      <c r="BG158" s="476"/>
      <c r="BH158" s="399"/>
      <c r="BI158" s="399"/>
      <c r="BJ158" s="401"/>
      <c r="BK158" s="399"/>
      <c r="BL158" s="73" t="s">
        <v>820</v>
      </c>
      <c r="BM158" s="130" t="s">
        <v>828</v>
      </c>
      <c r="BN158" s="130" t="s">
        <v>822</v>
      </c>
      <c r="BO158" s="73" t="s">
        <v>456</v>
      </c>
      <c r="BP158" s="142">
        <f t="shared" si="17"/>
        <v>45108</v>
      </c>
      <c r="BQ158" s="214"/>
      <c r="BR158" s="214" t="s">
        <v>1337</v>
      </c>
      <c r="BS158" s="139"/>
      <c r="BT158" s="139"/>
      <c r="BU158" s="186">
        <v>8</v>
      </c>
      <c r="BV158" s="210"/>
      <c r="BW158" s="210" t="s">
        <v>1435</v>
      </c>
      <c r="BX158" s="139"/>
      <c r="BY158" s="139"/>
      <c r="BZ158" s="463"/>
      <c r="CA158" s="567"/>
    </row>
    <row r="159" spans="1:79" ht="70.5" customHeight="1" x14ac:dyDescent="0.25">
      <c r="A159" s="6"/>
      <c r="B159" s="43"/>
      <c r="C159" s="43"/>
      <c r="D159" s="44"/>
      <c r="E159" s="45"/>
      <c r="F159" s="44"/>
      <c r="G159" s="69"/>
      <c r="H159" s="44"/>
      <c r="I159" s="69"/>
      <c r="J159" s="552" t="s">
        <v>159</v>
      </c>
      <c r="K159" s="553"/>
      <c r="L159" s="553"/>
      <c r="M159" s="553"/>
      <c r="N159" s="553"/>
      <c r="O159" s="553"/>
      <c r="P159" s="553"/>
      <c r="Q159" s="553"/>
      <c r="R159" s="553"/>
      <c r="S159" s="553"/>
      <c r="T159" s="553"/>
      <c r="U159" s="553"/>
      <c r="V159" s="553"/>
      <c r="W159" s="554"/>
      <c r="X159" s="270">
        <f>AVERAGE(X151:X158)</f>
        <v>0.41500000000000004</v>
      </c>
      <c r="Y159" s="268"/>
      <c r="Z159" s="269">
        <f>AVERAGE(Z151:Z158)</f>
        <v>0.6826779026217229</v>
      </c>
      <c r="AA159" s="203"/>
      <c r="AB159" s="203"/>
      <c r="AC159" s="57"/>
      <c r="AD159" s="57"/>
      <c r="AE159" s="44"/>
      <c r="AF159" s="44"/>
      <c r="AG159" s="428" t="s">
        <v>421</v>
      </c>
      <c r="AH159" s="429"/>
      <c r="AI159" s="429"/>
      <c r="AJ159" s="429"/>
      <c r="AK159" s="429"/>
      <c r="AL159" s="429"/>
      <c r="AM159" s="429"/>
      <c r="AN159" s="429"/>
      <c r="AO159" s="429"/>
      <c r="AP159" s="429"/>
      <c r="AQ159" s="430"/>
      <c r="AR159" s="359">
        <f>AVERAGE(AR151:AR158)</f>
        <v>0.53331349206349199</v>
      </c>
      <c r="AS159" s="104"/>
      <c r="AT159" s="104"/>
      <c r="AU159" s="104"/>
      <c r="AV159" s="69"/>
      <c r="AW159" s="57"/>
      <c r="AX159" s="44"/>
      <c r="AY159" s="44"/>
      <c r="AZ159" s="57"/>
      <c r="BA159" s="57"/>
      <c r="BB159" s="57"/>
      <c r="BC159" s="44"/>
      <c r="BD159" s="44"/>
      <c r="BE159" s="44"/>
      <c r="BF159" s="57"/>
      <c r="BG159" s="57"/>
      <c r="BH159" s="400"/>
      <c r="BI159" s="400"/>
      <c r="BJ159" s="402"/>
      <c r="BK159" s="400"/>
      <c r="BL159" s="4"/>
      <c r="BM159" s="4"/>
      <c r="BN159" s="4"/>
      <c r="BO159" s="4"/>
      <c r="BP159" s="4"/>
      <c r="BQ159" s="206"/>
      <c r="BR159" s="206"/>
      <c r="BS159" s="4"/>
      <c r="BT159" s="4"/>
      <c r="BU159" s="184"/>
      <c r="BV159" s="21"/>
      <c r="BW159" s="21"/>
      <c r="BX159" s="4"/>
      <c r="BY159" s="4"/>
      <c r="BZ159" s="4"/>
      <c r="CA159" s="21"/>
    </row>
    <row r="160" spans="1:79" ht="120" x14ac:dyDescent="0.25">
      <c r="A160" s="545" t="s">
        <v>714</v>
      </c>
      <c r="B160" s="545" t="s">
        <v>752</v>
      </c>
      <c r="C160" s="545" t="s">
        <v>79</v>
      </c>
      <c r="D160" s="460" t="s">
        <v>126</v>
      </c>
      <c r="E160" s="460" t="s">
        <v>127</v>
      </c>
      <c r="F160" s="460" t="s">
        <v>128</v>
      </c>
      <c r="G160" s="465">
        <v>0.35</v>
      </c>
      <c r="H160" s="622" t="s">
        <v>444</v>
      </c>
      <c r="I160" s="515">
        <v>0.33</v>
      </c>
      <c r="J160" s="551" t="s">
        <v>160</v>
      </c>
      <c r="K160" s="543" t="s">
        <v>338</v>
      </c>
      <c r="L160" s="460" t="s">
        <v>339</v>
      </c>
      <c r="M160" s="460">
        <v>0</v>
      </c>
      <c r="N160" s="543" t="s">
        <v>340</v>
      </c>
      <c r="O160" s="469" t="s">
        <v>569</v>
      </c>
      <c r="P160" s="469"/>
      <c r="Q160" s="466" t="s">
        <v>923</v>
      </c>
      <c r="R160" s="520">
        <v>20</v>
      </c>
      <c r="S160" s="520">
        <v>5</v>
      </c>
      <c r="T160" s="520">
        <v>15</v>
      </c>
      <c r="U160" s="452">
        <v>1</v>
      </c>
      <c r="V160" s="452">
        <v>0</v>
      </c>
      <c r="W160" s="452">
        <f>+V160+U160</f>
        <v>1</v>
      </c>
      <c r="X160" s="531">
        <f>+W160/S160</f>
        <v>0.2</v>
      </c>
      <c r="Y160" s="452">
        <f>+W160+T160</f>
        <v>16</v>
      </c>
      <c r="Z160" s="531">
        <f>+Y160/R160</f>
        <v>0.8</v>
      </c>
      <c r="AA160" s="452"/>
      <c r="AB160" s="452"/>
      <c r="AC160" s="562" t="s">
        <v>810</v>
      </c>
      <c r="AD160" s="562" t="s">
        <v>811</v>
      </c>
      <c r="AE160" s="620" t="s">
        <v>812</v>
      </c>
      <c r="AF160" s="613" t="s">
        <v>813</v>
      </c>
      <c r="AG160" s="520" t="s">
        <v>423</v>
      </c>
      <c r="AH160" s="617">
        <v>2021130010211</v>
      </c>
      <c r="AI160" s="460" t="s">
        <v>424</v>
      </c>
      <c r="AJ160" s="5" t="s">
        <v>522</v>
      </c>
      <c r="AK160" s="7" t="s">
        <v>882</v>
      </c>
      <c r="AL160" s="65">
        <v>4</v>
      </c>
      <c r="AM160" s="70">
        <v>0.1</v>
      </c>
      <c r="AN160" s="193">
        <v>1</v>
      </c>
      <c r="AO160" s="193">
        <v>1</v>
      </c>
      <c r="AP160" s="169"/>
      <c r="AQ160" s="169"/>
      <c r="AR160" s="169">
        <f>+(AN160+AO160)/AL160</f>
        <v>0.5</v>
      </c>
      <c r="AS160" s="105">
        <v>44986</v>
      </c>
      <c r="AT160" s="88">
        <v>45291</v>
      </c>
      <c r="AU160" s="46">
        <f t="shared" si="14"/>
        <v>305</v>
      </c>
      <c r="AV160" s="89">
        <v>15</v>
      </c>
      <c r="AW160" s="115"/>
      <c r="AX160" s="494" t="s">
        <v>521</v>
      </c>
      <c r="AY160" s="494" t="s">
        <v>855</v>
      </c>
      <c r="AZ160" s="495" t="s">
        <v>456</v>
      </c>
      <c r="BA160" s="476">
        <v>300000000</v>
      </c>
      <c r="BB160" s="476">
        <v>271863000</v>
      </c>
      <c r="BC160" s="494" t="s">
        <v>575</v>
      </c>
      <c r="BD160" s="614" t="s">
        <v>781</v>
      </c>
      <c r="BE160" s="614" t="s">
        <v>597</v>
      </c>
      <c r="BF160" s="476">
        <v>163853000</v>
      </c>
      <c r="BG160" s="476">
        <v>35510000</v>
      </c>
      <c r="BH160" s="408">
        <v>271863000</v>
      </c>
      <c r="BI160" s="408">
        <v>35510000</v>
      </c>
      <c r="BJ160" s="411">
        <f>+BI160/BH160</f>
        <v>0.13061725942846214</v>
      </c>
      <c r="BK160" s="408">
        <v>35510000</v>
      </c>
      <c r="BL160" s="73"/>
      <c r="BM160" s="130"/>
      <c r="BN160" s="130"/>
      <c r="BO160" s="73"/>
      <c r="BP160" s="73"/>
      <c r="BQ160" s="214" t="s">
        <v>1091</v>
      </c>
      <c r="BR160" s="214" t="s">
        <v>1338</v>
      </c>
      <c r="BS160" s="139"/>
      <c r="BT160" s="139"/>
      <c r="BU160" s="186">
        <v>9</v>
      </c>
      <c r="BV160" s="210" t="s">
        <v>1191</v>
      </c>
      <c r="BW160" s="210" t="s">
        <v>1436</v>
      </c>
      <c r="BX160" s="139"/>
      <c r="BY160" s="139"/>
      <c r="BZ160" s="73" t="s">
        <v>845</v>
      </c>
      <c r="CA160" s="144" t="s">
        <v>962</v>
      </c>
    </row>
    <row r="161" spans="1:79" ht="191.25" x14ac:dyDescent="0.25">
      <c r="A161" s="545"/>
      <c r="B161" s="545"/>
      <c r="C161" s="545"/>
      <c r="D161" s="460"/>
      <c r="E161" s="460"/>
      <c r="F161" s="460"/>
      <c r="G161" s="465"/>
      <c r="H161" s="622"/>
      <c r="I161" s="516"/>
      <c r="J161" s="551"/>
      <c r="K161" s="543"/>
      <c r="L161" s="460"/>
      <c r="M161" s="460"/>
      <c r="N161" s="543"/>
      <c r="O161" s="470"/>
      <c r="P161" s="470"/>
      <c r="Q161" s="467"/>
      <c r="R161" s="514"/>
      <c r="S161" s="514"/>
      <c r="T161" s="514"/>
      <c r="U161" s="456"/>
      <c r="V161" s="456"/>
      <c r="W161" s="456"/>
      <c r="X161" s="532"/>
      <c r="Y161" s="456"/>
      <c r="Z161" s="532"/>
      <c r="AA161" s="456"/>
      <c r="AB161" s="456"/>
      <c r="AC161" s="563"/>
      <c r="AD161" s="563"/>
      <c r="AE161" s="621"/>
      <c r="AF161" s="613"/>
      <c r="AG161" s="514"/>
      <c r="AH161" s="618"/>
      <c r="AI161" s="460"/>
      <c r="AJ161" s="5" t="s">
        <v>523</v>
      </c>
      <c r="AK161" s="7" t="s">
        <v>923</v>
      </c>
      <c r="AL161" s="65">
        <v>1</v>
      </c>
      <c r="AM161" s="70">
        <v>0.1</v>
      </c>
      <c r="AN161" s="193">
        <v>0</v>
      </c>
      <c r="AO161" s="193">
        <v>0</v>
      </c>
      <c r="AP161" s="169"/>
      <c r="AQ161" s="169"/>
      <c r="AR161" s="169"/>
      <c r="AS161" s="105">
        <v>45200</v>
      </c>
      <c r="AT161" s="88">
        <v>45291</v>
      </c>
      <c r="AU161" s="46">
        <f t="shared" si="14"/>
        <v>91</v>
      </c>
      <c r="AV161" s="89">
        <v>100</v>
      </c>
      <c r="AW161" s="115"/>
      <c r="AX161" s="494"/>
      <c r="AY161" s="494"/>
      <c r="AZ161" s="495"/>
      <c r="BA161" s="476"/>
      <c r="BB161" s="476"/>
      <c r="BC161" s="494"/>
      <c r="BD161" s="615"/>
      <c r="BE161" s="615"/>
      <c r="BF161" s="476"/>
      <c r="BG161" s="476"/>
      <c r="BH161" s="409"/>
      <c r="BI161" s="409"/>
      <c r="BJ161" s="412"/>
      <c r="BK161" s="409"/>
      <c r="BL161" s="73"/>
      <c r="BM161" s="130"/>
      <c r="BN161" s="130"/>
      <c r="BO161" s="73"/>
      <c r="BP161" s="73"/>
      <c r="BQ161" s="214" t="s">
        <v>1092</v>
      </c>
      <c r="BR161" s="214" t="s">
        <v>1339</v>
      </c>
      <c r="BS161" s="139"/>
      <c r="BT161" s="139"/>
      <c r="BU161" s="186">
        <v>10</v>
      </c>
      <c r="BV161" s="210" t="s">
        <v>1192</v>
      </c>
      <c r="BW161" s="210" t="s">
        <v>1437</v>
      </c>
      <c r="BX161" s="139"/>
      <c r="BY161" s="139"/>
      <c r="BZ161" s="73" t="s">
        <v>846</v>
      </c>
      <c r="CA161" s="144" t="s">
        <v>854</v>
      </c>
    </row>
    <row r="162" spans="1:79" ht="66.75" customHeight="1" x14ac:dyDescent="0.25">
      <c r="A162" s="545"/>
      <c r="B162" s="545"/>
      <c r="C162" s="545"/>
      <c r="D162" s="460"/>
      <c r="E162" s="460"/>
      <c r="F162" s="460"/>
      <c r="G162" s="465"/>
      <c r="H162" s="622"/>
      <c r="I162" s="516"/>
      <c r="J162" s="551"/>
      <c r="K162" s="543"/>
      <c r="L162" s="460"/>
      <c r="M162" s="460"/>
      <c r="N162" s="543"/>
      <c r="O162" s="470"/>
      <c r="P162" s="470"/>
      <c r="Q162" s="467"/>
      <c r="R162" s="514"/>
      <c r="S162" s="514"/>
      <c r="T162" s="514"/>
      <c r="U162" s="456"/>
      <c r="V162" s="456"/>
      <c r="W162" s="456"/>
      <c r="X162" s="532"/>
      <c r="Y162" s="456"/>
      <c r="Z162" s="532"/>
      <c r="AA162" s="456"/>
      <c r="AB162" s="456"/>
      <c r="AC162" s="563"/>
      <c r="AD162" s="563"/>
      <c r="AE162" s="621"/>
      <c r="AF162" s="613"/>
      <c r="AG162" s="514"/>
      <c r="AH162" s="618"/>
      <c r="AI162" s="460"/>
      <c r="AJ162" s="5" t="s">
        <v>524</v>
      </c>
      <c r="AK162" s="7" t="s">
        <v>924</v>
      </c>
      <c r="AL162" s="65">
        <v>50</v>
      </c>
      <c r="AM162" s="70">
        <v>0.2</v>
      </c>
      <c r="AN162" s="193">
        <v>0</v>
      </c>
      <c r="AO162" s="193">
        <v>0</v>
      </c>
      <c r="AP162" s="169"/>
      <c r="AQ162" s="169"/>
      <c r="AR162" s="169">
        <f t="shared" ref="AR162:AR167" si="18">+(AN162+AO162)/AL162</f>
        <v>0</v>
      </c>
      <c r="AS162" s="105">
        <v>44958</v>
      </c>
      <c r="AT162" s="88">
        <v>45291</v>
      </c>
      <c r="AU162" s="46">
        <f t="shared" si="14"/>
        <v>333</v>
      </c>
      <c r="AV162" s="89">
        <v>50</v>
      </c>
      <c r="AW162" s="115"/>
      <c r="AX162" s="494"/>
      <c r="AY162" s="494"/>
      <c r="AZ162" s="495"/>
      <c r="BA162" s="476"/>
      <c r="BB162" s="476"/>
      <c r="BC162" s="494"/>
      <c r="BD162" s="615"/>
      <c r="BE162" s="615"/>
      <c r="BF162" s="476"/>
      <c r="BG162" s="476"/>
      <c r="BH162" s="409"/>
      <c r="BI162" s="409"/>
      <c r="BJ162" s="412"/>
      <c r="BK162" s="409"/>
      <c r="BL162" s="73" t="s">
        <v>820</v>
      </c>
      <c r="BM162" s="130" t="s">
        <v>828</v>
      </c>
      <c r="BN162" s="130" t="s">
        <v>822</v>
      </c>
      <c r="BO162" s="73" t="s">
        <v>456</v>
      </c>
      <c r="BP162" s="142">
        <f t="shared" ref="BP162:BP167" si="19">AS162</f>
        <v>44958</v>
      </c>
      <c r="BQ162" s="214">
        <v>0</v>
      </c>
      <c r="BR162" s="214"/>
      <c r="BS162" s="139"/>
      <c r="BT162" s="139"/>
      <c r="BU162" s="186">
        <v>11</v>
      </c>
      <c r="BV162" s="210"/>
      <c r="BW162" s="210"/>
      <c r="BX162" s="139"/>
      <c r="BY162" s="139"/>
      <c r="BZ162" s="461"/>
      <c r="CA162" s="565"/>
    </row>
    <row r="163" spans="1:79" ht="72.75" customHeight="1" x14ac:dyDescent="0.25">
      <c r="A163" s="545"/>
      <c r="B163" s="545"/>
      <c r="C163" s="545"/>
      <c r="D163" s="460"/>
      <c r="E163" s="460"/>
      <c r="F163" s="460"/>
      <c r="G163" s="465"/>
      <c r="H163" s="622"/>
      <c r="I163" s="516"/>
      <c r="J163" s="551"/>
      <c r="K163" s="543"/>
      <c r="L163" s="460"/>
      <c r="M163" s="460"/>
      <c r="N163" s="543"/>
      <c r="O163" s="470"/>
      <c r="P163" s="470"/>
      <c r="Q163" s="467"/>
      <c r="R163" s="514"/>
      <c r="S163" s="514"/>
      <c r="T163" s="514"/>
      <c r="U163" s="456"/>
      <c r="V163" s="456"/>
      <c r="W163" s="456"/>
      <c r="X163" s="532"/>
      <c r="Y163" s="456"/>
      <c r="Z163" s="532"/>
      <c r="AA163" s="456"/>
      <c r="AB163" s="456"/>
      <c r="AC163" s="563"/>
      <c r="AD163" s="563"/>
      <c r="AE163" s="621"/>
      <c r="AF163" s="613"/>
      <c r="AG163" s="514"/>
      <c r="AH163" s="618"/>
      <c r="AI163" s="460"/>
      <c r="AJ163" s="5" t="s">
        <v>799</v>
      </c>
      <c r="AK163" s="7" t="s">
        <v>864</v>
      </c>
      <c r="AL163" s="65">
        <v>3</v>
      </c>
      <c r="AM163" s="70">
        <v>0.2</v>
      </c>
      <c r="AN163" s="193">
        <v>0</v>
      </c>
      <c r="AO163" s="193">
        <v>0</v>
      </c>
      <c r="AP163" s="169"/>
      <c r="AQ163" s="169"/>
      <c r="AR163" s="169">
        <f t="shared" si="18"/>
        <v>0</v>
      </c>
      <c r="AS163" s="105">
        <v>44958</v>
      </c>
      <c r="AT163" s="88">
        <v>45291</v>
      </c>
      <c r="AU163" s="46">
        <f t="shared" si="14"/>
        <v>333</v>
      </c>
      <c r="AV163" s="89">
        <v>50</v>
      </c>
      <c r="AW163" s="115"/>
      <c r="AX163" s="494"/>
      <c r="AY163" s="494"/>
      <c r="AZ163" s="495"/>
      <c r="BA163" s="476"/>
      <c r="BB163" s="476"/>
      <c r="BC163" s="494"/>
      <c r="BD163" s="615"/>
      <c r="BE163" s="615"/>
      <c r="BF163" s="476"/>
      <c r="BG163" s="476"/>
      <c r="BH163" s="409"/>
      <c r="BI163" s="409"/>
      <c r="BJ163" s="412"/>
      <c r="BK163" s="409"/>
      <c r="BL163" s="73" t="s">
        <v>820</v>
      </c>
      <c r="BM163" s="130" t="s">
        <v>828</v>
      </c>
      <c r="BN163" s="130" t="s">
        <v>832</v>
      </c>
      <c r="BO163" s="73" t="s">
        <v>456</v>
      </c>
      <c r="BP163" s="142">
        <f t="shared" si="19"/>
        <v>44958</v>
      </c>
      <c r="BQ163" s="214">
        <v>0</v>
      </c>
      <c r="BR163" s="214"/>
      <c r="BS163" s="139"/>
      <c r="BT163" s="139"/>
      <c r="BU163" s="186">
        <v>12</v>
      </c>
      <c r="BV163" s="210"/>
      <c r="BW163" s="210"/>
      <c r="BX163" s="139"/>
      <c r="BY163" s="139"/>
      <c r="BZ163" s="462"/>
      <c r="CA163" s="566"/>
    </row>
    <row r="164" spans="1:79" ht="75" x14ac:dyDescent="0.25">
      <c r="A164" s="545"/>
      <c r="B164" s="545"/>
      <c r="C164" s="545"/>
      <c r="D164" s="460"/>
      <c r="E164" s="460"/>
      <c r="F164" s="460"/>
      <c r="G164" s="465"/>
      <c r="H164" s="622"/>
      <c r="I164" s="516"/>
      <c r="J164" s="551"/>
      <c r="K164" s="543"/>
      <c r="L164" s="460"/>
      <c r="M164" s="460"/>
      <c r="N164" s="543"/>
      <c r="O164" s="470"/>
      <c r="P164" s="470"/>
      <c r="Q164" s="467"/>
      <c r="R164" s="514"/>
      <c r="S164" s="514"/>
      <c r="T164" s="514"/>
      <c r="U164" s="456"/>
      <c r="V164" s="456"/>
      <c r="W164" s="456"/>
      <c r="X164" s="532"/>
      <c r="Y164" s="456"/>
      <c r="Z164" s="532"/>
      <c r="AA164" s="456"/>
      <c r="AB164" s="456"/>
      <c r="AC164" s="563"/>
      <c r="AD164" s="563"/>
      <c r="AE164" s="621"/>
      <c r="AF164" s="613"/>
      <c r="AG164" s="514"/>
      <c r="AH164" s="618"/>
      <c r="AI164" s="460"/>
      <c r="AJ164" s="5" t="s">
        <v>525</v>
      </c>
      <c r="AK164" s="7" t="s">
        <v>925</v>
      </c>
      <c r="AL164" s="65">
        <v>1</v>
      </c>
      <c r="AM164" s="70">
        <v>0.1</v>
      </c>
      <c r="AN164" s="193">
        <v>0</v>
      </c>
      <c r="AO164" s="193">
        <v>0</v>
      </c>
      <c r="AP164" s="169"/>
      <c r="AQ164" s="169"/>
      <c r="AR164" s="169">
        <f t="shared" si="18"/>
        <v>0</v>
      </c>
      <c r="AS164" s="105">
        <v>44986</v>
      </c>
      <c r="AT164" s="88">
        <v>45291</v>
      </c>
      <c r="AU164" s="46">
        <f t="shared" si="14"/>
        <v>305</v>
      </c>
      <c r="AV164" s="89">
        <v>50</v>
      </c>
      <c r="AW164" s="115"/>
      <c r="AX164" s="494"/>
      <c r="AY164" s="494"/>
      <c r="AZ164" s="495"/>
      <c r="BA164" s="476"/>
      <c r="BB164" s="476"/>
      <c r="BC164" s="494"/>
      <c r="BD164" s="615"/>
      <c r="BE164" s="615"/>
      <c r="BF164" s="476"/>
      <c r="BG164" s="476"/>
      <c r="BH164" s="409"/>
      <c r="BI164" s="409"/>
      <c r="BJ164" s="412"/>
      <c r="BK164" s="409"/>
      <c r="BL164" s="73" t="s">
        <v>820</v>
      </c>
      <c r="BM164" s="130" t="s">
        <v>836</v>
      </c>
      <c r="BN164" s="130" t="s">
        <v>822</v>
      </c>
      <c r="BO164" s="73" t="s">
        <v>456</v>
      </c>
      <c r="BP164" s="142">
        <f t="shared" si="19"/>
        <v>44986</v>
      </c>
      <c r="BQ164" s="214" t="s">
        <v>1093</v>
      </c>
      <c r="BR164" s="214"/>
      <c r="BS164" s="139"/>
      <c r="BT164" s="139"/>
      <c r="BU164" s="186">
        <v>13</v>
      </c>
      <c r="BV164" s="210" t="s">
        <v>1193</v>
      </c>
      <c r="BW164" s="210"/>
      <c r="BX164" s="139"/>
      <c r="BY164" s="139"/>
      <c r="BZ164" s="462"/>
      <c r="CA164" s="566"/>
    </row>
    <row r="165" spans="1:79" ht="75" x14ac:dyDescent="0.25">
      <c r="A165" s="545"/>
      <c r="B165" s="545"/>
      <c r="C165" s="545"/>
      <c r="D165" s="460"/>
      <c r="E165" s="460"/>
      <c r="F165" s="460"/>
      <c r="G165" s="465"/>
      <c r="H165" s="622"/>
      <c r="I165" s="516"/>
      <c r="J165" s="551"/>
      <c r="K165" s="543"/>
      <c r="L165" s="460"/>
      <c r="M165" s="460"/>
      <c r="N165" s="543"/>
      <c r="O165" s="470"/>
      <c r="P165" s="470"/>
      <c r="Q165" s="467"/>
      <c r="R165" s="514"/>
      <c r="S165" s="514"/>
      <c r="T165" s="514"/>
      <c r="U165" s="456"/>
      <c r="V165" s="456"/>
      <c r="W165" s="456"/>
      <c r="X165" s="532"/>
      <c r="Y165" s="456"/>
      <c r="Z165" s="532"/>
      <c r="AA165" s="456"/>
      <c r="AB165" s="456"/>
      <c r="AC165" s="563"/>
      <c r="AD165" s="563"/>
      <c r="AE165" s="621"/>
      <c r="AF165" s="613"/>
      <c r="AG165" s="514"/>
      <c r="AH165" s="618"/>
      <c r="AI165" s="460"/>
      <c r="AJ165" s="5" t="s">
        <v>459</v>
      </c>
      <c r="AK165" s="7" t="s">
        <v>443</v>
      </c>
      <c r="AL165" s="65">
        <v>1</v>
      </c>
      <c r="AM165" s="70">
        <v>0.05</v>
      </c>
      <c r="AN165" s="193">
        <v>0</v>
      </c>
      <c r="AO165" s="193">
        <v>1</v>
      </c>
      <c r="AP165" s="169"/>
      <c r="AQ165" s="169"/>
      <c r="AR165" s="169">
        <f>+(AN165+AO165)/AL165</f>
        <v>1</v>
      </c>
      <c r="AS165" s="88">
        <v>44958</v>
      </c>
      <c r="AT165" s="88">
        <v>45291</v>
      </c>
      <c r="AU165" s="46">
        <f t="shared" si="14"/>
        <v>333</v>
      </c>
      <c r="AV165" s="70"/>
      <c r="AW165" s="86"/>
      <c r="AX165" s="494"/>
      <c r="AY165" s="494"/>
      <c r="AZ165" s="495"/>
      <c r="BA165" s="476"/>
      <c r="BB165" s="476"/>
      <c r="BC165" s="494"/>
      <c r="BD165" s="615"/>
      <c r="BE165" s="615"/>
      <c r="BF165" s="476"/>
      <c r="BG165" s="476"/>
      <c r="BH165" s="409"/>
      <c r="BI165" s="409"/>
      <c r="BJ165" s="412"/>
      <c r="BK165" s="409"/>
      <c r="BL165" s="73" t="s">
        <v>820</v>
      </c>
      <c r="BM165" s="130" t="s">
        <v>833</v>
      </c>
      <c r="BN165" s="130" t="s">
        <v>844</v>
      </c>
      <c r="BO165" s="73" t="s">
        <v>456</v>
      </c>
      <c r="BP165" s="142">
        <f t="shared" si="19"/>
        <v>44958</v>
      </c>
      <c r="BQ165" s="215"/>
      <c r="BR165" s="214"/>
      <c r="BS165" s="139"/>
      <c r="BT165" s="139"/>
      <c r="BU165" s="186">
        <v>14</v>
      </c>
      <c r="BV165" s="210"/>
      <c r="BW165" s="210" t="s">
        <v>1438</v>
      </c>
      <c r="BX165" s="139"/>
      <c r="BY165" s="139"/>
      <c r="BZ165" s="462"/>
      <c r="CA165" s="566"/>
    </row>
    <row r="166" spans="1:79" ht="139.5" customHeight="1" x14ac:dyDescent="0.25">
      <c r="A166" s="545"/>
      <c r="B166" s="545"/>
      <c r="C166" s="545"/>
      <c r="D166" s="460"/>
      <c r="E166" s="460"/>
      <c r="F166" s="460"/>
      <c r="G166" s="465"/>
      <c r="H166" s="622"/>
      <c r="I166" s="516"/>
      <c r="J166" s="551"/>
      <c r="K166" s="543"/>
      <c r="L166" s="460"/>
      <c r="M166" s="460"/>
      <c r="N166" s="543"/>
      <c r="O166" s="471"/>
      <c r="P166" s="471"/>
      <c r="Q166" s="468"/>
      <c r="R166" s="521"/>
      <c r="S166" s="521"/>
      <c r="T166" s="521"/>
      <c r="U166" s="453"/>
      <c r="V166" s="453"/>
      <c r="W166" s="453"/>
      <c r="X166" s="533"/>
      <c r="Y166" s="453"/>
      <c r="Z166" s="533"/>
      <c r="AA166" s="453"/>
      <c r="AB166" s="453"/>
      <c r="AC166" s="563"/>
      <c r="AD166" s="563"/>
      <c r="AE166" s="621"/>
      <c r="AF166" s="613"/>
      <c r="AG166" s="514"/>
      <c r="AH166" s="618"/>
      <c r="AI166" s="8" t="s">
        <v>425</v>
      </c>
      <c r="AJ166" s="5" t="s">
        <v>527</v>
      </c>
      <c r="AK166" s="7" t="s">
        <v>895</v>
      </c>
      <c r="AL166" s="65">
        <v>1</v>
      </c>
      <c r="AM166" s="70">
        <v>0.15</v>
      </c>
      <c r="AN166" s="193">
        <v>0</v>
      </c>
      <c r="AO166" s="193">
        <v>0</v>
      </c>
      <c r="AP166" s="169"/>
      <c r="AQ166" s="169"/>
      <c r="AR166" s="169">
        <f t="shared" si="18"/>
        <v>0</v>
      </c>
      <c r="AS166" s="105">
        <v>44986</v>
      </c>
      <c r="AT166" s="88">
        <v>45291</v>
      </c>
      <c r="AU166" s="46">
        <f t="shared" si="14"/>
        <v>305</v>
      </c>
      <c r="AV166" s="89">
        <v>15</v>
      </c>
      <c r="AW166" s="115"/>
      <c r="AX166" s="494"/>
      <c r="AY166" s="494"/>
      <c r="AZ166" s="495"/>
      <c r="BA166" s="476"/>
      <c r="BB166" s="476"/>
      <c r="BC166" s="494"/>
      <c r="BD166" s="615"/>
      <c r="BE166" s="615"/>
      <c r="BF166" s="476"/>
      <c r="BG166" s="476"/>
      <c r="BH166" s="409"/>
      <c r="BI166" s="409"/>
      <c r="BJ166" s="412"/>
      <c r="BK166" s="409"/>
      <c r="BL166" s="73" t="s">
        <v>820</v>
      </c>
      <c r="BM166" s="130" t="s">
        <v>824</v>
      </c>
      <c r="BN166" s="130" t="s">
        <v>825</v>
      </c>
      <c r="BO166" s="73" t="s">
        <v>456</v>
      </c>
      <c r="BP166" s="142">
        <f t="shared" si="19"/>
        <v>44986</v>
      </c>
      <c r="BQ166" s="214" t="s">
        <v>1094</v>
      </c>
      <c r="BR166" s="214" t="s">
        <v>1340</v>
      </c>
      <c r="BS166" s="139"/>
      <c r="BT166" s="139"/>
      <c r="BU166" s="186">
        <v>15</v>
      </c>
      <c r="BV166" s="210" t="s">
        <v>1193</v>
      </c>
      <c r="BW166" s="210"/>
      <c r="BX166" s="139"/>
      <c r="BY166" s="139"/>
      <c r="BZ166" s="462"/>
      <c r="CA166" s="566"/>
    </row>
    <row r="167" spans="1:79" ht="219.75" customHeight="1" x14ac:dyDescent="0.25">
      <c r="A167" s="545"/>
      <c r="B167" s="545"/>
      <c r="C167" s="545"/>
      <c r="D167" s="460"/>
      <c r="E167" s="460"/>
      <c r="F167" s="460"/>
      <c r="G167" s="465"/>
      <c r="H167" s="622"/>
      <c r="I167" s="584"/>
      <c r="J167" s="551"/>
      <c r="K167" s="5" t="s">
        <v>341</v>
      </c>
      <c r="L167" s="8" t="s">
        <v>242</v>
      </c>
      <c r="M167" s="8" t="s">
        <v>342</v>
      </c>
      <c r="N167" s="5" t="s">
        <v>343</v>
      </c>
      <c r="O167" s="13"/>
      <c r="P167" s="13" t="s">
        <v>569</v>
      </c>
      <c r="Q167" s="8" t="s">
        <v>883</v>
      </c>
      <c r="R167" s="58">
        <v>20</v>
      </c>
      <c r="S167" s="58">
        <v>6</v>
      </c>
      <c r="T167" s="58">
        <v>14</v>
      </c>
      <c r="U167" s="190">
        <v>0</v>
      </c>
      <c r="V167" s="190">
        <v>3</v>
      </c>
      <c r="W167" s="240">
        <f>+V167+U167</f>
        <v>3</v>
      </c>
      <c r="X167" s="263">
        <f>+W167/S167</f>
        <v>0.5</v>
      </c>
      <c r="Y167" s="240">
        <f>+W167+T167</f>
        <v>17</v>
      </c>
      <c r="Z167" s="263">
        <f>+Y167/R167</f>
        <v>0.85</v>
      </c>
      <c r="AA167" s="190"/>
      <c r="AB167" s="190"/>
      <c r="AC167" s="564"/>
      <c r="AD167" s="564"/>
      <c r="AE167" s="621"/>
      <c r="AF167" s="613"/>
      <c r="AG167" s="521"/>
      <c r="AH167" s="619"/>
      <c r="AI167" s="8" t="s">
        <v>426</v>
      </c>
      <c r="AJ167" s="5" t="s">
        <v>526</v>
      </c>
      <c r="AK167" s="8" t="s">
        <v>883</v>
      </c>
      <c r="AL167" s="65">
        <v>6</v>
      </c>
      <c r="AM167" s="70">
        <v>0.1</v>
      </c>
      <c r="AN167" s="193">
        <v>0</v>
      </c>
      <c r="AO167" s="193">
        <v>3</v>
      </c>
      <c r="AP167" s="169"/>
      <c r="AQ167" s="169"/>
      <c r="AR167" s="169">
        <f t="shared" si="18"/>
        <v>0.5</v>
      </c>
      <c r="AS167" s="105">
        <v>44958</v>
      </c>
      <c r="AT167" s="88">
        <v>45291</v>
      </c>
      <c r="AU167" s="46">
        <f t="shared" si="14"/>
        <v>333</v>
      </c>
      <c r="AV167" s="89">
        <v>120</v>
      </c>
      <c r="AW167" s="115"/>
      <c r="AX167" s="494"/>
      <c r="AY167" s="494"/>
      <c r="AZ167" s="495"/>
      <c r="BA167" s="476"/>
      <c r="BB167" s="476"/>
      <c r="BC167" s="494"/>
      <c r="BD167" s="616"/>
      <c r="BE167" s="616"/>
      <c r="BF167" s="476"/>
      <c r="BG167" s="476"/>
      <c r="BH167" s="409"/>
      <c r="BI167" s="409"/>
      <c r="BJ167" s="412"/>
      <c r="BK167" s="409"/>
      <c r="BL167" s="73" t="s">
        <v>820</v>
      </c>
      <c r="BM167" s="130" t="s">
        <v>828</v>
      </c>
      <c r="BN167" s="130" t="s">
        <v>822</v>
      </c>
      <c r="BO167" s="73" t="s">
        <v>456</v>
      </c>
      <c r="BP167" s="142">
        <f t="shared" si="19"/>
        <v>44958</v>
      </c>
      <c r="BQ167" s="216" t="s">
        <v>1095</v>
      </c>
      <c r="BR167" s="214" t="s">
        <v>1341</v>
      </c>
      <c r="BS167" s="139"/>
      <c r="BT167" s="139"/>
      <c r="BU167" s="186">
        <v>16</v>
      </c>
      <c r="BV167" s="210" t="s">
        <v>1194</v>
      </c>
      <c r="BW167" s="210" t="s">
        <v>1439</v>
      </c>
      <c r="BX167" s="139"/>
      <c r="BY167" s="139"/>
      <c r="BZ167" s="463"/>
      <c r="CA167" s="567"/>
    </row>
    <row r="168" spans="1:79" ht="48" customHeight="1" x14ac:dyDescent="0.25">
      <c r="A168" s="6"/>
      <c r="B168" s="43"/>
      <c r="C168" s="43"/>
      <c r="D168" s="44"/>
      <c r="E168" s="45"/>
      <c r="F168" s="44"/>
      <c r="G168" s="69"/>
      <c r="H168" s="44"/>
      <c r="I168" s="69"/>
      <c r="J168" s="552" t="s">
        <v>160</v>
      </c>
      <c r="K168" s="553"/>
      <c r="L168" s="553"/>
      <c r="M168" s="553"/>
      <c r="N168" s="553"/>
      <c r="O168" s="553"/>
      <c r="P168" s="553"/>
      <c r="Q168" s="553"/>
      <c r="R168" s="553"/>
      <c r="S168" s="553"/>
      <c r="T168" s="553"/>
      <c r="U168" s="553"/>
      <c r="V168" s="553"/>
      <c r="W168" s="554"/>
      <c r="X168" s="270">
        <f>AVERAGE(X160:X167)</f>
        <v>0.35</v>
      </c>
      <c r="Y168" s="268"/>
      <c r="Z168" s="269">
        <f>AVERAGE(Z160:Z167)</f>
        <v>0.82499999999999996</v>
      </c>
      <c r="AA168" s="203"/>
      <c r="AB168" s="203"/>
      <c r="AC168" s="57"/>
      <c r="AD168" s="57"/>
      <c r="AE168" s="44"/>
      <c r="AF168" s="44"/>
      <c r="AG168" s="428" t="s">
        <v>423</v>
      </c>
      <c r="AH168" s="429"/>
      <c r="AI168" s="429"/>
      <c r="AJ168" s="429"/>
      <c r="AK168" s="429"/>
      <c r="AL168" s="429"/>
      <c r="AM168" s="429"/>
      <c r="AN168" s="429"/>
      <c r="AO168" s="429"/>
      <c r="AP168" s="429"/>
      <c r="AQ168" s="430"/>
      <c r="AR168" s="359">
        <f>AVERAGE(AR160:AR167)</f>
        <v>0.2857142857142857</v>
      </c>
      <c r="AS168" s="104"/>
      <c r="AT168" s="104"/>
      <c r="AU168" s="104"/>
      <c r="AV168" s="69"/>
      <c r="AW168" s="57"/>
      <c r="AX168" s="44"/>
      <c r="AY168" s="44"/>
      <c r="AZ168" s="57"/>
      <c r="BA168" s="57"/>
      <c r="BB168" s="57"/>
      <c r="BC168" s="44"/>
      <c r="BD168" s="44"/>
      <c r="BE168" s="44"/>
      <c r="BF168" s="57"/>
      <c r="BG168" s="57"/>
      <c r="BH168" s="410"/>
      <c r="BI168" s="410"/>
      <c r="BJ168" s="413"/>
      <c r="BK168" s="410"/>
      <c r="BL168" s="4"/>
      <c r="BM168" s="4"/>
      <c r="BN168" s="4"/>
      <c r="BO168" s="4"/>
      <c r="BP168" s="4"/>
      <c r="BQ168" s="206"/>
      <c r="BR168" s="206"/>
      <c r="BS168" s="4"/>
      <c r="BT168" s="4"/>
      <c r="BU168" s="176"/>
      <c r="BV168" s="21"/>
      <c r="BW168" s="21"/>
      <c r="BX168" s="4"/>
      <c r="BY168" s="4"/>
      <c r="BZ168" s="4"/>
      <c r="CA168" s="21"/>
    </row>
    <row r="169" spans="1:79" ht="90" x14ac:dyDescent="0.25">
      <c r="A169" s="545" t="s">
        <v>714</v>
      </c>
      <c r="B169" s="545" t="s">
        <v>752</v>
      </c>
      <c r="C169" s="545" t="s">
        <v>79</v>
      </c>
      <c r="D169" s="460" t="s">
        <v>126</v>
      </c>
      <c r="E169" s="460" t="s">
        <v>127</v>
      </c>
      <c r="F169" s="460" t="s">
        <v>128</v>
      </c>
      <c r="G169" s="465">
        <v>0.35</v>
      </c>
      <c r="H169" s="460" t="s">
        <v>444</v>
      </c>
      <c r="I169" s="515">
        <v>0.35</v>
      </c>
      <c r="J169" s="551" t="s">
        <v>161</v>
      </c>
      <c r="K169" s="543" t="s">
        <v>344</v>
      </c>
      <c r="L169" s="460" t="s">
        <v>345</v>
      </c>
      <c r="M169" s="460" t="s">
        <v>342</v>
      </c>
      <c r="N169" s="543" t="s">
        <v>346</v>
      </c>
      <c r="O169" s="579"/>
      <c r="P169" s="579" t="s">
        <v>569</v>
      </c>
      <c r="Q169" s="460" t="s">
        <v>926</v>
      </c>
      <c r="R169" s="611">
        <v>4</v>
      </c>
      <c r="S169" s="611">
        <v>4</v>
      </c>
      <c r="T169" s="611">
        <v>4</v>
      </c>
      <c r="U169" s="501">
        <v>0</v>
      </c>
      <c r="V169" s="501">
        <v>4</v>
      </c>
      <c r="W169" s="502">
        <f>+V169+U169</f>
        <v>4</v>
      </c>
      <c r="X169" s="504">
        <f>+W169/S169</f>
        <v>1</v>
      </c>
      <c r="Y169" s="502">
        <f>+W169+T169</f>
        <v>8</v>
      </c>
      <c r="Z169" s="504">
        <v>1</v>
      </c>
      <c r="AA169" s="501"/>
      <c r="AB169" s="501"/>
      <c r="AC169" s="558" t="s">
        <v>810</v>
      </c>
      <c r="AD169" s="558" t="s">
        <v>811</v>
      </c>
      <c r="AE169" s="466" t="s">
        <v>816</v>
      </c>
      <c r="AF169" s="466" t="s">
        <v>817</v>
      </c>
      <c r="AG169" s="520" t="s">
        <v>427</v>
      </c>
      <c r="AH169" s="527">
        <v>2021130010210</v>
      </c>
      <c r="AI169" s="466" t="s">
        <v>428</v>
      </c>
      <c r="AJ169" s="5" t="s">
        <v>1002</v>
      </c>
      <c r="AK169" s="8" t="s">
        <v>884</v>
      </c>
      <c r="AL169" s="65">
        <v>1</v>
      </c>
      <c r="AM169" s="70">
        <v>0.15</v>
      </c>
      <c r="AN169" s="193">
        <v>0</v>
      </c>
      <c r="AO169" s="193">
        <v>0</v>
      </c>
      <c r="AP169" s="169"/>
      <c r="AQ169" s="169"/>
      <c r="AR169" s="169">
        <f>+(AN169+AO169)/AL169</f>
        <v>0</v>
      </c>
      <c r="AS169" s="88">
        <v>44958</v>
      </c>
      <c r="AT169" s="88">
        <v>45291</v>
      </c>
      <c r="AU169" s="46">
        <f t="shared" si="14"/>
        <v>333</v>
      </c>
      <c r="AV169" s="89">
        <v>21</v>
      </c>
      <c r="AW169" s="115"/>
      <c r="AX169" s="494" t="s">
        <v>521</v>
      </c>
      <c r="AY169" s="494" t="s">
        <v>855</v>
      </c>
      <c r="AZ169" s="495" t="s">
        <v>456</v>
      </c>
      <c r="BA169" s="476">
        <v>200000000</v>
      </c>
      <c r="BB169" s="476">
        <v>170000000</v>
      </c>
      <c r="BC169" s="494" t="s">
        <v>575</v>
      </c>
      <c r="BD169" s="482" t="s">
        <v>782</v>
      </c>
      <c r="BE169" s="482" t="s">
        <v>598</v>
      </c>
      <c r="BF169" s="476">
        <v>108060000</v>
      </c>
      <c r="BG169" s="476">
        <v>30500000</v>
      </c>
      <c r="BH169" s="403">
        <v>170000000</v>
      </c>
      <c r="BI169" s="403">
        <v>30500000</v>
      </c>
      <c r="BJ169" s="404">
        <f>+BI169/BH169</f>
        <v>0.17941176470588235</v>
      </c>
      <c r="BK169" s="403">
        <v>28300000</v>
      </c>
      <c r="BL169" s="73" t="s">
        <v>820</v>
      </c>
      <c r="BM169" s="130" t="s">
        <v>828</v>
      </c>
      <c r="BN169" s="130" t="s">
        <v>822</v>
      </c>
      <c r="BO169" s="73" t="s">
        <v>456</v>
      </c>
      <c r="BP169" s="142">
        <f>AS169</f>
        <v>44958</v>
      </c>
      <c r="BQ169" s="216" t="s">
        <v>1096</v>
      </c>
      <c r="BR169" s="214"/>
      <c r="BS169" s="139"/>
      <c r="BT169" s="139"/>
      <c r="BU169" s="186">
        <v>17</v>
      </c>
      <c r="BV169" s="210" t="s">
        <v>1195</v>
      </c>
      <c r="BW169" s="210"/>
      <c r="BX169" s="139"/>
      <c r="BY169" s="139"/>
      <c r="BZ169" s="73" t="s">
        <v>851</v>
      </c>
      <c r="CA169" s="144" t="s">
        <v>968</v>
      </c>
    </row>
    <row r="170" spans="1:79" ht="102" x14ac:dyDescent="0.25">
      <c r="A170" s="545"/>
      <c r="B170" s="545"/>
      <c r="C170" s="545"/>
      <c r="D170" s="460"/>
      <c r="E170" s="460"/>
      <c r="F170" s="460"/>
      <c r="G170" s="464"/>
      <c r="H170" s="460"/>
      <c r="I170" s="516"/>
      <c r="J170" s="551"/>
      <c r="K170" s="543"/>
      <c r="L170" s="460"/>
      <c r="M170" s="460"/>
      <c r="N170" s="543"/>
      <c r="O170" s="579"/>
      <c r="P170" s="579"/>
      <c r="Q170" s="460"/>
      <c r="R170" s="611"/>
      <c r="S170" s="611"/>
      <c r="T170" s="611"/>
      <c r="U170" s="501"/>
      <c r="V170" s="501"/>
      <c r="W170" s="512"/>
      <c r="X170" s="530"/>
      <c r="Y170" s="512"/>
      <c r="Z170" s="530"/>
      <c r="AA170" s="501"/>
      <c r="AB170" s="501"/>
      <c r="AC170" s="559"/>
      <c r="AD170" s="559"/>
      <c r="AE170" s="467"/>
      <c r="AF170" s="467"/>
      <c r="AG170" s="514"/>
      <c r="AH170" s="528"/>
      <c r="AI170" s="467"/>
      <c r="AJ170" s="5" t="s">
        <v>1001</v>
      </c>
      <c r="AK170" s="8" t="s">
        <v>894</v>
      </c>
      <c r="AL170" s="65">
        <v>10</v>
      </c>
      <c r="AM170" s="70">
        <v>0.1</v>
      </c>
      <c r="AN170" s="193">
        <v>0</v>
      </c>
      <c r="AO170" s="193">
        <v>0</v>
      </c>
      <c r="AP170" s="169"/>
      <c r="AQ170" s="169"/>
      <c r="AR170" s="169">
        <f t="shared" ref="AR170:AR175" si="20">+(AN170+AO170)/AL170</f>
        <v>0</v>
      </c>
      <c r="AS170" s="88">
        <v>44958</v>
      </c>
      <c r="AT170" s="88">
        <v>45291</v>
      </c>
      <c r="AU170" s="46">
        <f t="shared" si="14"/>
        <v>333</v>
      </c>
      <c r="AV170" s="89"/>
      <c r="AW170" s="115"/>
      <c r="AX170" s="494"/>
      <c r="AY170" s="494"/>
      <c r="AZ170" s="495"/>
      <c r="BA170" s="476"/>
      <c r="BB170" s="476"/>
      <c r="BC170" s="494"/>
      <c r="BD170" s="483"/>
      <c r="BE170" s="483"/>
      <c r="BF170" s="476"/>
      <c r="BG170" s="476"/>
      <c r="BH170" s="399"/>
      <c r="BI170" s="399"/>
      <c r="BJ170" s="401"/>
      <c r="BK170" s="399"/>
      <c r="BL170" s="73" t="s">
        <v>820</v>
      </c>
      <c r="BM170" s="130" t="s">
        <v>828</v>
      </c>
      <c r="BN170" s="130" t="s">
        <v>822</v>
      </c>
      <c r="BO170" s="73" t="s">
        <v>456</v>
      </c>
      <c r="BP170" s="142">
        <f t="shared" ref="BP170:BP176" si="21">AS170</f>
        <v>44958</v>
      </c>
      <c r="BQ170" s="214"/>
      <c r="BR170" s="214"/>
      <c r="BS170" s="139"/>
      <c r="BT170" s="139"/>
      <c r="BU170" s="186">
        <v>18</v>
      </c>
      <c r="BV170" s="210"/>
      <c r="BW170" s="210"/>
      <c r="BX170" s="139"/>
      <c r="BY170" s="139"/>
      <c r="BZ170" s="73" t="s">
        <v>845</v>
      </c>
      <c r="CA170" s="144" t="s">
        <v>962</v>
      </c>
    </row>
    <row r="171" spans="1:79" ht="76.5" x14ac:dyDescent="0.25">
      <c r="A171" s="545"/>
      <c r="B171" s="545"/>
      <c r="C171" s="545"/>
      <c r="D171" s="460"/>
      <c r="E171" s="460"/>
      <c r="F171" s="460"/>
      <c r="G171" s="464"/>
      <c r="H171" s="460"/>
      <c r="I171" s="516"/>
      <c r="J171" s="551"/>
      <c r="K171" s="543"/>
      <c r="L171" s="460"/>
      <c r="M171" s="460"/>
      <c r="N171" s="543"/>
      <c r="O171" s="579"/>
      <c r="P171" s="579"/>
      <c r="Q171" s="460"/>
      <c r="R171" s="611"/>
      <c r="S171" s="611"/>
      <c r="T171" s="611"/>
      <c r="U171" s="501"/>
      <c r="V171" s="501"/>
      <c r="W171" s="512"/>
      <c r="X171" s="530"/>
      <c r="Y171" s="512"/>
      <c r="Z171" s="530"/>
      <c r="AA171" s="501"/>
      <c r="AB171" s="501"/>
      <c r="AC171" s="559"/>
      <c r="AD171" s="559"/>
      <c r="AE171" s="467"/>
      <c r="AF171" s="467"/>
      <c r="AG171" s="514"/>
      <c r="AH171" s="528"/>
      <c r="AI171" s="467"/>
      <c r="AJ171" s="5" t="s">
        <v>528</v>
      </c>
      <c r="AK171" s="8" t="s">
        <v>926</v>
      </c>
      <c r="AL171" s="65">
        <v>4</v>
      </c>
      <c r="AM171" s="70">
        <v>0.05</v>
      </c>
      <c r="AN171" s="193">
        <v>0</v>
      </c>
      <c r="AO171" s="193">
        <v>3</v>
      </c>
      <c r="AP171" s="169"/>
      <c r="AQ171" s="169"/>
      <c r="AR171" s="169">
        <f t="shared" si="20"/>
        <v>0.75</v>
      </c>
      <c r="AS171" s="88">
        <v>44958</v>
      </c>
      <c r="AT171" s="88">
        <v>45291</v>
      </c>
      <c r="AU171" s="46">
        <f t="shared" si="14"/>
        <v>333</v>
      </c>
      <c r="AV171" s="89">
        <v>21</v>
      </c>
      <c r="AW171" s="115"/>
      <c r="AX171" s="494"/>
      <c r="AY171" s="494"/>
      <c r="AZ171" s="495"/>
      <c r="BA171" s="476"/>
      <c r="BB171" s="476"/>
      <c r="BC171" s="494"/>
      <c r="BD171" s="483"/>
      <c r="BE171" s="483"/>
      <c r="BF171" s="476"/>
      <c r="BG171" s="476"/>
      <c r="BH171" s="399"/>
      <c r="BI171" s="399"/>
      <c r="BJ171" s="401"/>
      <c r="BK171" s="399"/>
      <c r="BL171" s="73" t="s">
        <v>820</v>
      </c>
      <c r="BM171" s="130" t="s">
        <v>828</v>
      </c>
      <c r="BN171" s="130" t="s">
        <v>822</v>
      </c>
      <c r="BO171" s="73" t="s">
        <v>456</v>
      </c>
      <c r="BP171" s="142">
        <f t="shared" si="21"/>
        <v>44958</v>
      </c>
      <c r="BQ171" s="216" t="s">
        <v>1097</v>
      </c>
      <c r="BR171" s="227" t="s">
        <v>1342</v>
      </c>
      <c r="BS171" s="139"/>
      <c r="BT171" s="139"/>
      <c r="BU171" s="186">
        <v>19</v>
      </c>
      <c r="BV171" s="210" t="s">
        <v>1196</v>
      </c>
      <c r="BW171" s="210" t="s">
        <v>1440</v>
      </c>
      <c r="BX171" s="139"/>
      <c r="BY171" s="139"/>
      <c r="BZ171" s="73" t="s">
        <v>852</v>
      </c>
      <c r="CA171" s="144" t="s">
        <v>964</v>
      </c>
    </row>
    <row r="172" spans="1:79" ht="103.5" customHeight="1" x14ac:dyDescent="0.25">
      <c r="A172" s="545"/>
      <c r="B172" s="545"/>
      <c r="C172" s="545"/>
      <c r="D172" s="460"/>
      <c r="E172" s="460"/>
      <c r="F172" s="460"/>
      <c r="G172" s="464"/>
      <c r="H172" s="460"/>
      <c r="I172" s="516"/>
      <c r="J172" s="551"/>
      <c r="K172" s="543"/>
      <c r="L172" s="460"/>
      <c r="M172" s="460"/>
      <c r="N172" s="543"/>
      <c r="O172" s="579"/>
      <c r="P172" s="579"/>
      <c r="Q172" s="460"/>
      <c r="R172" s="611"/>
      <c r="S172" s="611"/>
      <c r="T172" s="611"/>
      <c r="U172" s="501"/>
      <c r="V172" s="501"/>
      <c r="W172" s="512"/>
      <c r="X172" s="530"/>
      <c r="Y172" s="512"/>
      <c r="Z172" s="530"/>
      <c r="AA172" s="501"/>
      <c r="AB172" s="501"/>
      <c r="AC172" s="559"/>
      <c r="AD172" s="559"/>
      <c r="AE172" s="467"/>
      <c r="AF172" s="467"/>
      <c r="AG172" s="514"/>
      <c r="AH172" s="528"/>
      <c r="AI172" s="466" t="s">
        <v>429</v>
      </c>
      <c r="AJ172" s="5" t="s">
        <v>1003</v>
      </c>
      <c r="AK172" s="8" t="s">
        <v>926</v>
      </c>
      <c r="AL172" s="65">
        <v>4</v>
      </c>
      <c r="AM172" s="70">
        <v>0.25</v>
      </c>
      <c r="AN172" s="193">
        <v>0</v>
      </c>
      <c r="AO172" s="193">
        <v>7</v>
      </c>
      <c r="AP172" s="169"/>
      <c r="AQ172" s="169"/>
      <c r="AR172" s="169">
        <v>1</v>
      </c>
      <c r="AS172" s="88">
        <v>44958</v>
      </c>
      <c r="AT172" s="88">
        <v>45291</v>
      </c>
      <c r="AU172" s="46">
        <f t="shared" si="14"/>
        <v>333</v>
      </c>
      <c r="AV172" s="89">
        <v>21</v>
      </c>
      <c r="AW172" s="115"/>
      <c r="AX172" s="494"/>
      <c r="AY172" s="494"/>
      <c r="AZ172" s="495"/>
      <c r="BA172" s="476"/>
      <c r="BB172" s="476"/>
      <c r="BC172" s="494"/>
      <c r="BD172" s="483"/>
      <c r="BE172" s="483"/>
      <c r="BF172" s="476"/>
      <c r="BG172" s="476"/>
      <c r="BH172" s="399"/>
      <c r="BI172" s="399"/>
      <c r="BJ172" s="401"/>
      <c r="BK172" s="399"/>
      <c r="BL172" s="73" t="s">
        <v>820</v>
      </c>
      <c r="BM172" s="130" t="s">
        <v>828</v>
      </c>
      <c r="BN172" s="130" t="s">
        <v>822</v>
      </c>
      <c r="BO172" s="73" t="s">
        <v>456</v>
      </c>
      <c r="BP172" s="142">
        <f t="shared" si="21"/>
        <v>44958</v>
      </c>
      <c r="BQ172" s="214"/>
      <c r="BR172" s="227" t="s">
        <v>1343</v>
      </c>
      <c r="BS172" s="139"/>
      <c r="BT172" s="139"/>
      <c r="BU172" s="186">
        <v>20</v>
      </c>
      <c r="BV172" s="210"/>
      <c r="BW172" s="210" t="s">
        <v>1441</v>
      </c>
      <c r="BX172" s="139"/>
      <c r="BY172" s="139"/>
      <c r="BZ172" s="461"/>
      <c r="CA172" s="565"/>
    </row>
    <row r="173" spans="1:79" ht="80.25" customHeight="1" x14ac:dyDescent="0.25">
      <c r="A173" s="545"/>
      <c r="B173" s="545"/>
      <c r="C173" s="545"/>
      <c r="D173" s="460"/>
      <c r="E173" s="460"/>
      <c r="F173" s="460"/>
      <c r="G173" s="464"/>
      <c r="H173" s="460"/>
      <c r="I173" s="516"/>
      <c r="J173" s="551"/>
      <c r="K173" s="543"/>
      <c r="L173" s="460"/>
      <c r="M173" s="460"/>
      <c r="N173" s="543"/>
      <c r="O173" s="579"/>
      <c r="P173" s="579"/>
      <c r="Q173" s="460"/>
      <c r="R173" s="611"/>
      <c r="S173" s="611"/>
      <c r="T173" s="611"/>
      <c r="U173" s="501"/>
      <c r="V173" s="501"/>
      <c r="W173" s="503"/>
      <c r="X173" s="505"/>
      <c r="Y173" s="503"/>
      <c r="Z173" s="505"/>
      <c r="AA173" s="501"/>
      <c r="AB173" s="501"/>
      <c r="AC173" s="559"/>
      <c r="AD173" s="559"/>
      <c r="AE173" s="467"/>
      <c r="AF173" s="467"/>
      <c r="AG173" s="514"/>
      <c r="AH173" s="528"/>
      <c r="AI173" s="468"/>
      <c r="AJ173" s="5" t="s">
        <v>800</v>
      </c>
      <c r="AK173" s="8" t="s">
        <v>927</v>
      </c>
      <c r="AL173" s="65">
        <v>1</v>
      </c>
      <c r="AM173" s="70">
        <v>0.1</v>
      </c>
      <c r="AN173" s="193">
        <v>0</v>
      </c>
      <c r="AO173" s="193">
        <v>0</v>
      </c>
      <c r="AP173" s="169"/>
      <c r="AQ173" s="169"/>
      <c r="AR173" s="169">
        <f t="shared" si="20"/>
        <v>0</v>
      </c>
      <c r="AS173" s="88">
        <v>44958</v>
      </c>
      <c r="AT173" s="88">
        <v>45291</v>
      </c>
      <c r="AU173" s="46">
        <f t="shared" si="14"/>
        <v>333</v>
      </c>
      <c r="AV173" s="89"/>
      <c r="AW173" s="115"/>
      <c r="AX173" s="494"/>
      <c r="AY173" s="494"/>
      <c r="AZ173" s="495"/>
      <c r="BA173" s="476"/>
      <c r="BB173" s="476"/>
      <c r="BC173" s="494"/>
      <c r="BD173" s="483"/>
      <c r="BE173" s="483"/>
      <c r="BF173" s="476"/>
      <c r="BG173" s="476"/>
      <c r="BH173" s="399"/>
      <c r="BI173" s="399"/>
      <c r="BJ173" s="401"/>
      <c r="BK173" s="399"/>
      <c r="BL173" s="73" t="s">
        <v>820</v>
      </c>
      <c r="BM173" s="130" t="s">
        <v>828</v>
      </c>
      <c r="BN173" s="130" t="s">
        <v>822</v>
      </c>
      <c r="BO173" s="73" t="s">
        <v>456</v>
      </c>
      <c r="BP173" s="142">
        <f t="shared" si="21"/>
        <v>44958</v>
      </c>
      <c r="BQ173" s="214"/>
      <c r="BR173" s="214"/>
      <c r="BS173" s="139"/>
      <c r="BT173" s="139"/>
      <c r="BU173" s="186">
        <v>21</v>
      </c>
      <c r="BV173" s="210"/>
      <c r="BW173" s="210"/>
      <c r="BX173" s="139"/>
      <c r="BY173" s="139"/>
      <c r="BZ173" s="462"/>
      <c r="CA173" s="566"/>
    </row>
    <row r="174" spans="1:79" ht="90" x14ac:dyDescent="0.25">
      <c r="A174" s="545"/>
      <c r="B174" s="545"/>
      <c r="C174" s="545"/>
      <c r="D174" s="460"/>
      <c r="E174" s="460"/>
      <c r="F174" s="460"/>
      <c r="G174" s="464"/>
      <c r="H174" s="460"/>
      <c r="I174" s="516"/>
      <c r="J174" s="551"/>
      <c r="K174" s="457" t="s">
        <v>347</v>
      </c>
      <c r="L174" s="466" t="s">
        <v>348</v>
      </c>
      <c r="M174" s="466">
        <v>0</v>
      </c>
      <c r="N174" s="457" t="s">
        <v>349</v>
      </c>
      <c r="O174" s="469" t="s">
        <v>569</v>
      </c>
      <c r="P174" s="469"/>
      <c r="Q174" s="466" t="s">
        <v>867</v>
      </c>
      <c r="R174" s="598">
        <v>1</v>
      </c>
      <c r="S174" s="601" t="s">
        <v>570</v>
      </c>
      <c r="T174" s="598">
        <v>1</v>
      </c>
      <c r="U174" s="454" t="s">
        <v>1027</v>
      </c>
      <c r="V174" s="454" t="s">
        <v>1027</v>
      </c>
      <c r="W174" s="238"/>
      <c r="X174" s="238"/>
      <c r="Y174" s="588">
        <f>+T174</f>
        <v>1</v>
      </c>
      <c r="Z174" s="454">
        <v>1</v>
      </c>
      <c r="AA174" s="454" t="s">
        <v>1027</v>
      </c>
      <c r="AB174" s="454" t="s">
        <v>1027</v>
      </c>
      <c r="AC174" s="559"/>
      <c r="AD174" s="559"/>
      <c r="AE174" s="467"/>
      <c r="AF174" s="467"/>
      <c r="AG174" s="514"/>
      <c r="AH174" s="528"/>
      <c r="AI174" s="466" t="s">
        <v>430</v>
      </c>
      <c r="AJ174" s="5" t="s">
        <v>1004</v>
      </c>
      <c r="AK174" s="8"/>
      <c r="AL174" s="65">
        <v>1</v>
      </c>
      <c r="AM174" s="70">
        <v>0.05</v>
      </c>
      <c r="AN174" s="193">
        <v>0</v>
      </c>
      <c r="AO174" s="193">
        <v>1</v>
      </c>
      <c r="AP174" s="169"/>
      <c r="AQ174" s="169"/>
      <c r="AR174" s="169">
        <f>+(AN174+AO174)/AL174</f>
        <v>1</v>
      </c>
      <c r="AS174" s="88">
        <v>44958</v>
      </c>
      <c r="AT174" s="88">
        <v>45291</v>
      </c>
      <c r="AU174" s="46">
        <f t="shared" si="14"/>
        <v>333</v>
      </c>
      <c r="AV174" s="89"/>
      <c r="AW174" s="115"/>
      <c r="AX174" s="494"/>
      <c r="AY174" s="494"/>
      <c r="AZ174" s="495"/>
      <c r="BA174" s="476"/>
      <c r="BB174" s="476"/>
      <c r="BC174" s="494"/>
      <c r="BD174" s="483"/>
      <c r="BE174" s="483"/>
      <c r="BF174" s="476"/>
      <c r="BG174" s="476"/>
      <c r="BH174" s="399"/>
      <c r="BI174" s="399"/>
      <c r="BJ174" s="401"/>
      <c r="BK174" s="399"/>
      <c r="BL174" s="73" t="s">
        <v>820</v>
      </c>
      <c r="BM174" s="130" t="s">
        <v>833</v>
      </c>
      <c r="BN174" s="130" t="s">
        <v>822</v>
      </c>
      <c r="BO174" s="73" t="s">
        <v>456</v>
      </c>
      <c r="BP174" s="142">
        <f t="shared" si="21"/>
        <v>44958</v>
      </c>
      <c r="BQ174" s="214"/>
      <c r="BR174" s="214"/>
      <c r="BS174" s="139"/>
      <c r="BT174" s="139"/>
      <c r="BU174" s="186">
        <v>22</v>
      </c>
      <c r="BV174" s="210"/>
      <c r="BW174" s="210" t="s">
        <v>1442</v>
      </c>
      <c r="BX174" s="139"/>
      <c r="BY174" s="139"/>
      <c r="BZ174" s="462"/>
      <c r="CA174" s="566"/>
    </row>
    <row r="175" spans="1:79" ht="55.5" customHeight="1" x14ac:dyDescent="0.25">
      <c r="A175" s="545"/>
      <c r="B175" s="545"/>
      <c r="C175" s="545"/>
      <c r="D175" s="460"/>
      <c r="E175" s="460"/>
      <c r="F175" s="460"/>
      <c r="G175" s="464"/>
      <c r="H175" s="460"/>
      <c r="I175" s="516"/>
      <c r="J175" s="551"/>
      <c r="K175" s="459"/>
      <c r="L175" s="468"/>
      <c r="M175" s="468"/>
      <c r="N175" s="459"/>
      <c r="O175" s="471"/>
      <c r="P175" s="471"/>
      <c r="Q175" s="468"/>
      <c r="R175" s="599"/>
      <c r="S175" s="612"/>
      <c r="T175" s="599"/>
      <c r="U175" s="455"/>
      <c r="V175" s="455"/>
      <c r="W175" s="239"/>
      <c r="X175" s="239"/>
      <c r="Y175" s="589"/>
      <c r="Z175" s="455"/>
      <c r="AA175" s="455"/>
      <c r="AB175" s="455"/>
      <c r="AC175" s="559"/>
      <c r="AD175" s="559"/>
      <c r="AE175" s="467"/>
      <c r="AF175" s="467"/>
      <c r="AG175" s="514"/>
      <c r="AH175" s="528"/>
      <c r="AI175" s="467"/>
      <c r="AJ175" s="5" t="s">
        <v>1005</v>
      </c>
      <c r="AK175" s="8" t="s">
        <v>867</v>
      </c>
      <c r="AL175" s="65">
        <v>1</v>
      </c>
      <c r="AM175" s="70">
        <v>0.1</v>
      </c>
      <c r="AN175" s="193">
        <v>0</v>
      </c>
      <c r="AO175" s="193">
        <v>0.35</v>
      </c>
      <c r="AP175" s="169"/>
      <c r="AQ175" s="169"/>
      <c r="AR175" s="169">
        <f t="shared" si="20"/>
        <v>0.35</v>
      </c>
      <c r="AS175" s="88">
        <v>44958</v>
      </c>
      <c r="AT175" s="88">
        <v>45291</v>
      </c>
      <c r="AU175" s="46">
        <f t="shared" si="14"/>
        <v>333</v>
      </c>
      <c r="AV175" s="89">
        <v>150</v>
      </c>
      <c r="AW175" s="115"/>
      <c r="AX175" s="494"/>
      <c r="AY175" s="494"/>
      <c r="AZ175" s="495"/>
      <c r="BA175" s="476"/>
      <c r="BB175" s="476"/>
      <c r="BC175" s="494"/>
      <c r="BD175" s="483"/>
      <c r="BE175" s="483"/>
      <c r="BF175" s="476"/>
      <c r="BG175" s="476"/>
      <c r="BH175" s="399"/>
      <c r="BI175" s="399"/>
      <c r="BJ175" s="401"/>
      <c r="BK175" s="399"/>
      <c r="BL175" s="73" t="s">
        <v>820</v>
      </c>
      <c r="BM175" s="130" t="s">
        <v>828</v>
      </c>
      <c r="BN175" s="130" t="s">
        <v>822</v>
      </c>
      <c r="BO175" s="73" t="s">
        <v>456</v>
      </c>
      <c r="BP175" s="142">
        <f t="shared" si="21"/>
        <v>44958</v>
      </c>
      <c r="BQ175" s="216" t="s">
        <v>1098</v>
      </c>
      <c r="BR175" s="214" t="s">
        <v>1344</v>
      </c>
      <c r="BS175" s="139"/>
      <c r="BT175" s="139"/>
      <c r="BU175" s="186">
        <v>23</v>
      </c>
      <c r="BV175" s="210" t="s">
        <v>1197</v>
      </c>
      <c r="BW175" s="210" t="s">
        <v>1443</v>
      </c>
      <c r="BX175" s="139"/>
      <c r="BY175" s="139"/>
      <c r="BZ175" s="462"/>
      <c r="CA175" s="566"/>
    </row>
    <row r="176" spans="1:79" ht="82.5" customHeight="1" x14ac:dyDescent="0.25">
      <c r="A176" s="545"/>
      <c r="B176" s="545"/>
      <c r="C176" s="545"/>
      <c r="D176" s="460"/>
      <c r="E176" s="460"/>
      <c r="F176" s="460"/>
      <c r="G176" s="464"/>
      <c r="H176" s="460"/>
      <c r="I176" s="584"/>
      <c r="J176" s="551"/>
      <c r="K176" s="5" t="s">
        <v>350</v>
      </c>
      <c r="L176" s="8" t="s">
        <v>230</v>
      </c>
      <c r="M176" s="8" t="s">
        <v>351</v>
      </c>
      <c r="N176" s="9" t="s">
        <v>352</v>
      </c>
      <c r="O176" s="10" t="s">
        <v>569</v>
      </c>
      <c r="P176" s="10"/>
      <c r="Q176" s="51" t="s">
        <v>867</v>
      </c>
      <c r="R176" s="58">
        <v>1</v>
      </c>
      <c r="S176" s="67">
        <v>0.7</v>
      </c>
      <c r="T176" s="67">
        <v>0.3</v>
      </c>
      <c r="U176" s="190">
        <v>0</v>
      </c>
      <c r="V176" s="201">
        <v>0</v>
      </c>
      <c r="W176" s="201">
        <v>0</v>
      </c>
      <c r="X176" s="263">
        <v>0</v>
      </c>
      <c r="Y176" s="201">
        <f>+W176+T176</f>
        <v>0.3</v>
      </c>
      <c r="Z176" s="263">
        <f>+Y176/R176</f>
        <v>0.3</v>
      </c>
      <c r="AA176" s="201"/>
      <c r="AB176" s="201"/>
      <c r="AC176" s="560"/>
      <c r="AD176" s="560"/>
      <c r="AE176" s="468"/>
      <c r="AF176" s="468"/>
      <c r="AG176" s="521"/>
      <c r="AH176" s="529"/>
      <c r="AI176" s="468"/>
      <c r="AJ176" s="5" t="s">
        <v>801</v>
      </c>
      <c r="AK176" s="8" t="s">
        <v>867</v>
      </c>
      <c r="AL176" s="65">
        <v>1</v>
      </c>
      <c r="AM176" s="70">
        <v>0.2</v>
      </c>
      <c r="AN176" s="193">
        <v>0</v>
      </c>
      <c r="AO176" s="193">
        <v>0</v>
      </c>
      <c r="AP176" s="169"/>
      <c r="AQ176" s="169"/>
      <c r="AR176" s="169">
        <f>+(AN176+AO176)/AL176</f>
        <v>0</v>
      </c>
      <c r="AS176" s="88">
        <v>44958</v>
      </c>
      <c r="AT176" s="88">
        <v>45291</v>
      </c>
      <c r="AU176" s="46">
        <f t="shared" si="14"/>
        <v>333</v>
      </c>
      <c r="AV176" s="89">
        <v>50</v>
      </c>
      <c r="AW176" s="115"/>
      <c r="AX176" s="494"/>
      <c r="AY176" s="494"/>
      <c r="AZ176" s="495"/>
      <c r="BA176" s="476"/>
      <c r="BB176" s="476"/>
      <c r="BC176" s="494"/>
      <c r="BD176" s="488"/>
      <c r="BE176" s="488"/>
      <c r="BF176" s="476"/>
      <c r="BG176" s="476"/>
      <c r="BH176" s="399"/>
      <c r="BI176" s="399"/>
      <c r="BJ176" s="401"/>
      <c r="BK176" s="399"/>
      <c r="BL176" s="73" t="s">
        <v>820</v>
      </c>
      <c r="BM176" s="130" t="s">
        <v>828</v>
      </c>
      <c r="BN176" s="130" t="s">
        <v>822</v>
      </c>
      <c r="BO176" s="73" t="s">
        <v>456</v>
      </c>
      <c r="BP176" s="142">
        <f t="shared" si="21"/>
        <v>44958</v>
      </c>
      <c r="BQ176" s="214"/>
      <c r="BR176" s="214"/>
      <c r="BS176" s="139"/>
      <c r="BT176" s="139"/>
      <c r="BU176" s="186">
        <v>24</v>
      </c>
      <c r="BV176" s="210"/>
      <c r="BW176" s="210"/>
      <c r="BX176" s="139"/>
      <c r="BY176" s="139"/>
      <c r="BZ176" s="463"/>
      <c r="CA176" s="567"/>
    </row>
    <row r="177" spans="1:79" ht="30" x14ac:dyDescent="0.25">
      <c r="A177" s="6"/>
      <c r="B177" s="43"/>
      <c r="C177" s="43"/>
      <c r="D177" s="44"/>
      <c r="E177" s="45"/>
      <c r="F177" s="44"/>
      <c r="G177" s="69"/>
      <c r="H177" s="44"/>
      <c r="I177" s="69"/>
      <c r="J177" s="552" t="s">
        <v>161</v>
      </c>
      <c r="K177" s="553"/>
      <c r="L177" s="553"/>
      <c r="M177" s="553"/>
      <c r="N177" s="553"/>
      <c r="O177" s="553"/>
      <c r="P177" s="553"/>
      <c r="Q177" s="553"/>
      <c r="R177" s="553"/>
      <c r="S177" s="553"/>
      <c r="T177" s="553"/>
      <c r="U177" s="553"/>
      <c r="V177" s="553"/>
      <c r="W177" s="554"/>
      <c r="X177" s="270">
        <f>AVERAGE(X169:X176)</f>
        <v>0.5</v>
      </c>
      <c r="Y177" s="268"/>
      <c r="Z177" s="269">
        <f>AVERAGE(Z169:Z176)</f>
        <v>0.76666666666666661</v>
      </c>
      <c r="AA177" s="203"/>
      <c r="AB177" s="203"/>
      <c r="AC177" s="57"/>
      <c r="AD177" s="57"/>
      <c r="AE177" s="44"/>
      <c r="AF177" s="44"/>
      <c r="AG177" s="428" t="s">
        <v>427</v>
      </c>
      <c r="AH177" s="429"/>
      <c r="AI177" s="429"/>
      <c r="AJ177" s="429"/>
      <c r="AK177" s="429"/>
      <c r="AL177" s="429"/>
      <c r="AM177" s="429"/>
      <c r="AN177" s="429"/>
      <c r="AO177" s="429"/>
      <c r="AP177" s="429"/>
      <c r="AQ177" s="430"/>
      <c r="AR177" s="359">
        <f>AVERAGE(AR169:AR176)</f>
        <v>0.38750000000000001</v>
      </c>
      <c r="AS177" s="104"/>
      <c r="AT177" s="104"/>
      <c r="AU177" s="104"/>
      <c r="AV177" s="69"/>
      <c r="AW177" s="57"/>
      <c r="AX177" s="44"/>
      <c r="AY177" s="44"/>
      <c r="AZ177" s="57"/>
      <c r="BA177" s="57"/>
      <c r="BB177" s="57"/>
      <c r="BC177" s="44"/>
      <c r="BD177" s="44"/>
      <c r="BE177" s="44"/>
      <c r="BF177" s="57"/>
      <c r="BG177" s="57"/>
      <c r="BH177" s="400"/>
      <c r="BI177" s="400"/>
      <c r="BJ177" s="402"/>
      <c r="BK177" s="400"/>
      <c r="BL177" s="4"/>
      <c r="BM177" s="4"/>
      <c r="BN177" s="4"/>
      <c r="BO177" s="4"/>
      <c r="BP177" s="4"/>
      <c r="BQ177" s="206"/>
      <c r="BR177" s="206"/>
      <c r="BS177" s="4"/>
      <c r="BT177" s="4"/>
      <c r="BU177" s="4"/>
      <c r="BV177" s="21"/>
      <c r="BW177" s="21"/>
      <c r="BX177" s="4"/>
      <c r="BY177" s="4"/>
      <c r="BZ177" s="4"/>
      <c r="CA177" s="21"/>
    </row>
    <row r="178" spans="1:79" ht="70.5" customHeight="1" x14ac:dyDescent="0.25">
      <c r="A178" s="271"/>
      <c r="B178" s="272"/>
      <c r="C178" s="509" t="s">
        <v>79</v>
      </c>
      <c r="D178" s="510"/>
      <c r="E178" s="510"/>
      <c r="F178" s="510"/>
      <c r="G178" s="510"/>
      <c r="H178" s="510"/>
      <c r="I178" s="510"/>
      <c r="J178" s="510"/>
      <c r="K178" s="510"/>
      <c r="L178" s="510"/>
      <c r="M178" s="510"/>
      <c r="N178" s="510"/>
      <c r="O178" s="510"/>
      <c r="P178" s="510"/>
      <c r="Q178" s="510"/>
      <c r="R178" s="510"/>
      <c r="S178" s="510"/>
      <c r="T178" s="510"/>
      <c r="U178" s="510"/>
      <c r="V178" s="510"/>
      <c r="W178" s="511"/>
      <c r="X178" s="335">
        <f>+(X159+X168+X177)/3</f>
        <v>0.42166666666666669</v>
      </c>
      <c r="Y178" s="336"/>
      <c r="Z178" s="337">
        <f>+(Z159+Z168+Z177)/3</f>
        <v>0.75811485642946319</v>
      </c>
      <c r="AA178" s="203"/>
      <c r="AB178" s="203"/>
      <c r="AC178" s="274"/>
      <c r="AD178" s="274"/>
      <c r="AE178" s="273"/>
      <c r="AF178" s="273"/>
      <c r="AG178" s="275"/>
      <c r="AH178" s="273"/>
      <c r="AI178" s="273"/>
      <c r="AJ178" s="48"/>
      <c r="AK178" s="44"/>
      <c r="AL178" s="69"/>
      <c r="AM178" s="69"/>
      <c r="AN178" s="69"/>
      <c r="AO178" s="69"/>
      <c r="AP178" s="69"/>
      <c r="AQ178" s="69"/>
      <c r="AR178" s="69"/>
      <c r="AS178" s="104"/>
      <c r="AT178" s="339"/>
      <c r="AU178" s="104"/>
      <c r="AV178" s="69"/>
      <c r="AW178" s="57"/>
      <c r="AX178" s="340"/>
      <c r="AY178" s="340"/>
      <c r="AZ178" s="341"/>
      <c r="BA178" s="57"/>
      <c r="BB178" s="57"/>
      <c r="BC178" s="44"/>
      <c r="BD178" s="273"/>
      <c r="BE178" s="273"/>
      <c r="BF178" s="57"/>
      <c r="BG178" s="57"/>
      <c r="BH178" s="57"/>
      <c r="BI178" s="57"/>
      <c r="BJ178" s="57"/>
      <c r="BK178" s="57"/>
      <c r="BL178" s="4"/>
      <c r="BM178" s="4"/>
      <c r="BN178" s="4"/>
      <c r="BO178" s="4"/>
      <c r="BP178" s="4"/>
      <c r="BQ178" s="206"/>
      <c r="BR178" s="206"/>
      <c r="BS178" s="4"/>
      <c r="BT178" s="4"/>
      <c r="BU178" s="4"/>
      <c r="BV178" s="21"/>
      <c r="BW178" s="21"/>
      <c r="BX178" s="4"/>
      <c r="BY178" s="4"/>
      <c r="BZ178" s="4"/>
      <c r="CA178" s="21"/>
    </row>
    <row r="179" spans="1:79" ht="345" x14ac:dyDescent="0.25">
      <c r="A179" s="537" t="s">
        <v>714</v>
      </c>
      <c r="B179" s="537" t="s">
        <v>752</v>
      </c>
      <c r="C179" s="537" t="s">
        <v>80</v>
      </c>
      <c r="D179" s="466" t="s">
        <v>129</v>
      </c>
      <c r="E179" s="466" t="s">
        <v>130</v>
      </c>
      <c r="F179" s="466" t="s">
        <v>131</v>
      </c>
      <c r="G179" s="513">
        <v>1</v>
      </c>
      <c r="H179" s="466" t="s">
        <v>444</v>
      </c>
      <c r="I179" s="515">
        <v>0.8</v>
      </c>
      <c r="J179" s="541" t="s">
        <v>162</v>
      </c>
      <c r="K179" s="543" t="s">
        <v>353</v>
      </c>
      <c r="L179" s="460" t="s">
        <v>230</v>
      </c>
      <c r="M179" s="460">
        <v>0</v>
      </c>
      <c r="N179" s="543" t="s">
        <v>354</v>
      </c>
      <c r="O179" s="579" t="s">
        <v>569</v>
      </c>
      <c r="P179" s="579"/>
      <c r="Q179" s="460" t="s">
        <v>885</v>
      </c>
      <c r="R179" s="611">
        <v>1</v>
      </c>
      <c r="S179" s="611">
        <v>1</v>
      </c>
      <c r="T179" s="611">
        <v>1</v>
      </c>
      <c r="U179" s="517">
        <v>0.25</v>
      </c>
      <c r="V179" s="517">
        <v>0.25</v>
      </c>
      <c r="W179" s="522">
        <f>+V179+U179</f>
        <v>0.5</v>
      </c>
      <c r="X179" s="504">
        <f>+W179/S179</f>
        <v>0.5</v>
      </c>
      <c r="Y179" s="522">
        <f>+W179+T179</f>
        <v>1.5</v>
      </c>
      <c r="Z179" s="504">
        <v>1</v>
      </c>
      <c r="AA179" s="501"/>
      <c r="AB179" s="501"/>
      <c r="AC179" s="558" t="s">
        <v>810</v>
      </c>
      <c r="AD179" s="558" t="s">
        <v>811</v>
      </c>
      <c r="AE179" s="525" t="s">
        <v>816</v>
      </c>
      <c r="AF179" s="525" t="s">
        <v>817</v>
      </c>
      <c r="AG179" s="520" t="s">
        <v>783</v>
      </c>
      <c r="AH179" s="527">
        <v>2021130010188</v>
      </c>
      <c r="AI179" s="466" t="s">
        <v>431</v>
      </c>
      <c r="AJ179" s="5" t="s">
        <v>529</v>
      </c>
      <c r="AK179" s="8" t="s">
        <v>885</v>
      </c>
      <c r="AL179" s="65">
        <v>1</v>
      </c>
      <c r="AM179" s="70">
        <v>0.2</v>
      </c>
      <c r="AN179" s="193">
        <v>0.25</v>
      </c>
      <c r="AO179" s="193">
        <v>0.25</v>
      </c>
      <c r="AP179" s="169"/>
      <c r="AQ179" s="169"/>
      <c r="AR179" s="169">
        <f>+(AN179+AO179)/AL179</f>
        <v>0.5</v>
      </c>
      <c r="AS179" s="88">
        <v>44958</v>
      </c>
      <c r="AT179" s="107">
        <v>45291</v>
      </c>
      <c r="AU179" s="46">
        <f t="shared" si="14"/>
        <v>333</v>
      </c>
      <c r="AV179" s="89">
        <v>7</v>
      </c>
      <c r="AW179" s="115"/>
      <c r="AX179" s="572" t="s">
        <v>531</v>
      </c>
      <c r="AY179" s="556" t="s">
        <v>530</v>
      </c>
      <c r="AZ179" s="568" t="s">
        <v>456</v>
      </c>
      <c r="BA179" s="476">
        <v>700000000</v>
      </c>
      <c r="BB179" s="476">
        <v>700000000</v>
      </c>
      <c r="BC179" s="494" t="s">
        <v>575</v>
      </c>
      <c r="BD179" s="482" t="s">
        <v>783</v>
      </c>
      <c r="BE179" s="482" t="s">
        <v>599</v>
      </c>
      <c r="BF179" s="476">
        <v>628914664</v>
      </c>
      <c r="BG179" s="476">
        <v>73200000</v>
      </c>
      <c r="BH179" s="403">
        <v>700000000</v>
      </c>
      <c r="BI179" s="403">
        <v>73200000</v>
      </c>
      <c r="BJ179" s="404">
        <f>+BI179/BH179</f>
        <v>0.10457142857142857</v>
      </c>
      <c r="BK179" s="403">
        <v>73200000</v>
      </c>
      <c r="BL179" s="73" t="s">
        <v>820</v>
      </c>
      <c r="BM179" s="130" t="s">
        <v>828</v>
      </c>
      <c r="BN179" s="130" t="s">
        <v>822</v>
      </c>
      <c r="BO179" s="73" t="s">
        <v>456</v>
      </c>
      <c r="BP179" s="142">
        <f>AS179</f>
        <v>44958</v>
      </c>
      <c r="BQ179" s="214" t="s">
        <v>1099</v>
      </c>
      <c r="BR179" s="214" t="s">
        <v>1280</v>
      </c>
      <c r="BS179" s="139"/>
      <c r="BT179" s="139"/>
      <c r="BU179" s="187">
        <v>1</v>
      </c>
      <c r="BV179" s="210" t="s">
        <v>1202</v>
      </c>
      <c r="BW179" s="210" t="s">
        <v>1444</v>
      </c>
      <c r="BX179" s="139"/>
      <c r="BY179" s="139"/>
      <c r="BZ179" s="73" t="s">
        <v>851</v>
      </c>
      <c r="CA179" s="144" t="s">
        <v>968</v>
      </c>
    </row>
    <row r="180" spans="1:79" ht="102" x14ac:dyDescent="0.25">
      <c r="A180" s="538"/>
      <c r="B180" s="538"/>
      <c r="C180" s="538"/>
      <c r="D180" s="467"/>
      <c r="E180" s="467"/>
      <c r="F180" s="467"/>
      <c r="G180" s="514"/>
      <c r="H180" s="467"/>
      <c r="I180" s="516"/>
      <c r="J180" s="542"/>
      <c r="K180" s="543"/>
      <c r="L180" s="460"/>
      <c r="M180" s="460"/>
      <c r="N180" s="543"/>
      <c r="O180" s="579"/>
      <c r="P180" s="579"/>
      <c r="Q180" s="460"/>
      <c r="R180" s="611"/>
      <c r="S180" s="611"/>
      <c r="T180" s="611"/>
      <c r="U180" s="517"/>
      <c r="V180" s="517"/>
      <c r="W180" s="524"/>
      <c r="X180" s="505"/>
      <c r="Y180" s="524"/>
      <c r="Z180" s="505"/>
      <c r="AA180" s="501"/>
      <c r="AB180" s="501"/>
      <c r="AC180" s="559"/>
      <c r="AD180" s="559"/>
      <c r="AE180" s="526"/>
      <c r="AF180" s="526"/>
      <c r="AG180" s="514"/>
      <c r="AH180" s="528"/>
      <c r="AI180" s="468"/>
      <c r="AJ180" s="5" t="s">
        <v>472</v>
      </c>
      <c r="AK180" s="8"/>
      <c r="AL180" s="65">
        <v>1</v>
      </c>
      <c r="AM180" s="70">
        <v>0.4</v>
      </c>
      <c r="AN180" s="193">
        <v>0</v>
      </c>
      <c r="AO180" s="193">
        <v>0.5</v>
      </c>
      <c r="AP180" s="169"/>
      <c r="AQ180" s="169"/>
      <c r="AR180" s="169">
        <f>+(AN180+AO180)/AL180</f>
        <v>0.5</v>
      </c>
      <c r="AS180" s="88">
        <v>44958</v>
      </c>
      <c r="AT180" s="107">
        <v>45291</v>
      </c>
      <c r="AU180" s="46">
        <f t="shared" si="14"/>
        <v>333</v>
      </c>
      <c r="AV180" s="89">
        <v>200</v>
      </c>
      <c r="AW180" s="115"/>
      <c r="AX180" s="573"/>
      <c r="AY180" s="557"/>
      <c r="AZ180" s="569"/>
      <c r="BA180" s="476"/>
      <c r="BB180" s="476"/>
      <c r="BC180" s="494"/>
      <c r="BD180" s="483"/>
      <c r="BE180" s="483"/>
      <c r="BF180" s="476"/>
      <c r="BG180" s="476"/>
      <c r="BH180" s="399"/>
      <c r="BI180" s="399"/>
      <c r="BJ180" s="401"/>
      <c r="BK180" s="399"/>
      <c r="BL180" s="73" t="s">
        <v>820</v>
      </c>
      <c r="BM180" s="130" t="s">
        <v>824</v>
      </c>
      <c r="BN180" s="130" t="s">
        <v>825</v>
      </c>
      <c r="BO180" s="73" t="s">
        <v>456</v>
      </c>
      <c r="BP180" s="142">
        <f>AS180</f>
        <v>44958</v>
      </c>
      <c r="BQ180" s="214" t="s">
        <v>1100</v>
      </c>
      <c r="BR180" s="214" t="s">
        <v>1281</v>
      </c>
      <c r="BS180" s="139"/>
      <c r="BT180" s="139"/>
      <c r="BU180" s="187">
        <v>2</v>
      </c>
      <c r="BV180" s="210"/>
      <c r="BW180" s="210" t="s">
        <v>1445</v>
      </c>
      <c r="BX180" s="139"/>
      <c r="BY180" s="139"/>
      <c r="BZ180" s="73" t="s">
        <v>845</v>
      </c>
      <c r="CA180" s="144" t="s">
        <v>962</v>
      </c>
    </row>
    <row r="181" spans="1:79" ht="106.5" customHeight="1" x14ac:dyDescent="0.25">
      <c r="A181" s="538"/>
      <c r="B181" s="538"/>
      <c r="C181" s="538"/>
      <c r="D181" s="467"/>
      <c r="E181" s="467"/>
      <c r="F181" s="467"/>
      <c r="G181" s="514"/>
      <c r="H181" s="467"/>
      <c r="I181" s="516"/>
      <c r="J181" s="542"/>
      <c r="K181" s="12" t="s">
        <v>355</v>
      </c>
      <c r="L181" s="7" t="s">
        <v>356</v>
      </c>
      <c r="M181" s="7" t="s">
        <v>357</v>
      </c>
      <c r="N181" s="12" t="s">
        <v>358</v>
      </c>
      <c r="O181" s="11"/>
      <c r="P181" s="11" t="s">
        <v>569</v>
      </c>
      <c r="Q181" s="7" t="s">
        <v>886</v>
      </c>
      <c r="R181" s="60">
        <v>3</v>
      </c>
      <c r="S181" s="60">
        <v>1</v>
      </c>
      <c r="T181" s="60">
        <v>2</v>
      </c>
      <c r="U181" s="192">
        <v>0</v>
      </c>
      <c r="V181" s="192">
        <v>1</v>
      </c>
      <c r="W181" s="235">
        <f>+V181+U181</f>
        <v>1</v>
      </c>
      <c r="X181" s="258">
        <f>+W181/S181</f>
        <v>1</v>
      </c>
      <c r="Y181" s="235">
        <f>+W181+T181</f>
        <v>3</v>
      </c>
      <c r="Z181" s="258">
        <f>+Y181/R181</f>
        <v>1</v>
      </c>
      <c r="AA181" s="192"/>
      <c r="AB181" s="192"/>
      <c r="AC181" s="559"/>
      <c r="AD181" s="559"/>
      <c r="AE181" s="526"/>
      <c r="AF181" s="526"/>
      <c r="AG181" s="514"/>
      <c r="AH181" s="528"/>
      <c r="AI181" s="7" t="s">
        <v>432</v>
      </c>
      <c r="AJ181" s="5" t="s">
        <v>1006</v>
      </c>
      <c r="AK181" s="7" t="s">
        <v>886</v>
      </c>
      <c r="AL181" s="60">
        <v>1</v>
      </c>
      <c r="AM181" s="71">
        <v>0.4</v>
      </c>
      <c r="AN181" s="193">
        <v>0</v>
      </c>
      <c r="AO181" s="193">
        <v>1</v>
      </c>
      <c r="AP181" s="171"/>
      <c r="AQ181" s="171"/>
      <c r="AR181" s="169">
        <f>+(AN181+AO181)/AL181</f>
        <v>1</v>
      </c>
      <c r="AS181" s="88">
        <v>44958</v>
      </c>
      <c r="AT181" s="107">
        <v>45291</v>
      </c>
      <c r="AU181" s="46">
        <f t="shared" si="14"/>
        <v>333</v>
      </c>
      <c r="AV181" s="60">
        <v>50</v>
      </c>
      <c r="AW181" s="80"/>
      <c r="AX181" s="573"/>
      <c r="AY181" s="557"/>
      <c r="AZ181" s="569"/>
      <c r="BA181" s="476"/>
      <c r="BB181" s="476"/>
      <c r="BC181" s="494"/>
      <c r="BD181" s="483"/>
      <c r="BE181" s="483"/>
      <c r="BF181" s="476"/>
      <c r="BG181" s="476"/>
      <c r="BH181" s="399"/>
      <c r="BI181" s="399"/>
      <c r="BJ181" s="401"/>
      <c r="BK181" s="399"/>
      <c r="BL181" s="73" t="s">
        <v>820</v>
      </c>
      <c r="BM181" s="130" t="s">
        <v>836</v>
      </c>
      <c r="BN181" s="130" t="s">
        <v>822</v>
      </c>
      <c r="BO181" s="73" t="s">
        <v>456</v>
      </c>
      <c r="BP181" s="142">
        <f>AS181</f>
        <v>44958</v>
      </c>
      <c r="BQ181" s="214" t="s">
        <v>1101</v>
      </c>
      <c r="BR181" s="214" t="s">
        <v>1282</v>
      </c>
      <c r="BS181" s="139"/>
      <c r="BT181" s="139"/>
      <c r="BU181" s="187">
        <v>3</v>
      </c>
      <c r="BV181" s="210" t="s">
        <v>1203</v>
      </c>
      <c r="BW181" s="211" t="s">
        <v>1446</v>
      </c>
      <c r="BX181" s="139"/>
      <c r="BY181" s="139"/>
      <c r="BZ181" s="73" t="s">
        <v>852</v>
      </c>
      <c r="CA181" s="144" t="s">
        <v>964</v>
      </c>
    </row>
    <row r="182" spans="1:79" ht="30" x14ac:dyDescent="0.25">
      <c r="A182" s="6"/>
      <c r="B182" s="43"/>
      <c r="C182" s="43"/>
      <c r="D182" s="44"/>
      <c r="E182" s="45"/>
      <c r="F182" s="44"/>
      <c r="G182" s="69"/>
      <c r="H182" s="44"/>
      <c r="I182" s="69"/>
      <c r="J182" s="552" t="s">
        <v>162</v>
      </c>
      <c r="K182" s="553"/>
      <c r="L182" s="553"/>
      <c r="M182" s="553"/>
      <c r="N182" s="553"/>
      <c r="O182" s="553"/>
      <c r="P182" s="553"/>
      <c r="Q182" s="553"/>
      <c r="R182" s="553"/>
      <c r="S182" s="553"/>
      <c r="T182" s="553"/>
      <c r="U182" s="553"/>
      <c r="V182" s="553"/>
      <c r="W182" s="554"/>
      <c r="X182" s="270">
        <f>AVERAGE(X179:X181)</f>
        <v>0.75</v>
      </c>
      <c r="Y182" s="268"/>
      <c r="Z182" s="269">
        <f>AVERAGE(Z179:Z181)</f>
        <v>1</v>
      </c>
      <c r="AA182" s="203"/>
      <c r="AB182" s="203"/>
      <c r="AC182" s="57"/>
      <c r="AD182" s="57"/>
      <c r="AE182" s="44"/>
      <c r="AF182" s="44"/>
      <c r="AG182" s="428" t="s">
        <v>783</v>
      </c>
      <c r="AH182" s="429"/>
      <c r="AI182" s="429"/>
      <c r="AJ182" s="429"/>
      <c r="AK182" s="429"/>
      <c r="AL182" s="429"/>
      <c r="AM182" s="429"/>
      <c r="AN182" s="429"/>
      <c r="AO182" s="429"/>
      <c r="AP182" s="429"/>
      <c r="AQ182" s="430"/>
      <c r="AR182" s="359">
        <f>AVERAGE(AR179:AR181)</f>
        <v>0.66666666666666663</v>
      </c>
      <c r="AS182" s="104"/>
      <c r="AT182" s="104"/>
      <c r="AU182" s="104"/>
      <c r="AV182" s="69"/>
      <c r="AW182" s="57"/>
      <c r="AX182" s="44"/>
      <c r="AY182" s="44"/>
      <c r="AZ182" s="57"/>
      <c r="BA182" s="57"/>
      <c r="BB182" s="57"/>
      <c r="BC182" s="44"/>
      <c r="BD182" s="44"/>
      <c r="BE182" s="44"/>
      <c r="BF182" s="57"/>
      <c r="BG182" s="57"/>
      <c r="BH182" s="400"/>
      <c r="BI182" s="400"/>
      <c r="BJ182" s="402"/>
      <c r="BK182" s="400"/>
      <c r="BL182" s="4"/>
      <c r="BM182" s="4"/>
      <c r="BN182" s="4"/>
      <c r="BO182" s="4"/>
      <c r="BP182" s="4"/>
      <c r="BQ182" s="206"/>
      <c r="BR182" s="206"/>
      <c r="BS182" s="4"/>
      <c r="BT182" s="4"/>
      <c r="BU182" s="176"/>
      <c r="BV182" s="21"/>
      <c r="BW182" s="21"/>
      <c r="BX182" s="4"/>
      <c r="BY182" s="4"/>
      <c r="BZ182" s="4"/>
      <c r="CA182" s="21"/>
    </row>
    <row r="183" spans="1:79" ht="81" customHeight="1" x14ac:dyDescent="0.25">
      <c r="A183" s="537" t="s">
        <v>714</v>
      </c>
      <c r="B183" s="537" t="s">
        <v>752</v>
      </c>
      <c r="C183" s="466" t="s">
        <v>80</v>
      </c>
      <c r="D183" s="466" t="s">
        <v>132</v>
      </c>
      <c r="E183" s="466" t="s">
        <v>133</v>
      </c>
      <c r="F183" s="466" t="s">
        <v>134</v>
      </c>
      <c r="G183" s="513">
        <v>1</v>
      </c>
      <c r="H183" s="466" t="s">
        <v>444</v>
      </c>
      <c r="I183" s="515">
        <v>0.8</v>
      </c>
      <c r="J183" s="541" t="s">
        <v>163</v>
      </c>
      <c r="K183" s="457" t="s">
        <v>359</v>
      </c>
      <c r="L183" s="466" t="s">
        <v>360</v>
      </c>
      <c r="M183" s="603">
        <v>0</v>
      </c>
      <c r="N183" s="457" t="s">
        <v>361</v>
      </c>
      <c r="O183" s="469"/>
      <c r="P183" s="469" t="s">
        <v>569</v>
      </c>
      <c r="Q183" s="466" t="s">
        <v>886</v>
      </c>
      <c r="R183" s="598">
        <v>25</v>
      </c>
      <c r="S183" s="598">
        <v>6</v>
      </c>
      <c r="T183" s="598">
        <v>19</v>
      </c>
      <c r="U183" s="502">
        <v>0</v>
      </c>
      <c r="V183" s="502">
        <v>4</v>
      </c>
      <c r="W183" s="502">
        <f>+V183+U183</f>
        <v>4</v>
      </c>
      <c r="X183" s="531">
        <f>+W183/S183</f>
        <v>0.66666666666666663</v>
      </c>
      <c r="Y183" s="502">
        <f>+W183+T183</f>
        <v>23</v>
      </c>
      <c r="Z183" s="504">
        <f>+Y183/R183</f>
        <v>0.92</v>
      </c>
      <c r="AA183" s="502"/>
      <c r="AB183" s="502"/>
      <c r="AC183" s="558" t="s">
        <v>810</v>
      </c>
      <c r="AD183" s="558" t="s">
        <v>811</v>
      </c>
      <c r="AE183" s="525" t="s">
        <v>812</v>
      </c>
      <c r="AF183" s="525" t="s">
        <v>813</v>
      </c>
      <c r="AG183" s="520" t="s">
        <v>433</v>
      </c>
      <c r="AH183" s="527">
        <v>2020130010321</v>
      </c>
      <c r="AI183" s="466" t="s">
        <v>434</v>
      </c>
      <c r="AJ183" s="5" t="s">
        <v>532</v>
      </c>
      <c r="AK183" s="8" t="s">
        <v>858</v>
      </c>
      <c r="AL183" s="13">
        <v>6</v>
      </c>
      <c r="AM183" s="70"/>
      <c r="AN183" s="193">
        <v>0</v>
      </c>
      <c r="AO183" s="193">
        <v>6</v>
      </c>
      <c r="AP183" s="169"/>
      <c r="AQ183" s="169"/>
      <c r="AR183" s="169">
        <f>+(AO183+AN183)/AL183</f>
        <v>1</v>
      </c>
      <c r="AS183" s="105"/>
      <c r="AT183" s="105"/>
      <c r="AU183" s="46"/>
      <c r="AV183" s="65"/>
      <c r="AW183" s="83"/>
      <c r="AX183" s="461" t="s">
        <v>531</v>
      </c>
      <c r="AY183" s="461" t="s">
        <v>530</v>
      </c>
      <c r="AZ183" s="479" t="s">
        <v>456</v>
      </c>
      <c r="BA183" s="396">
        <v>50000000</v>
      </c>
      <c r="BB183" s="396">
        <v>0</v>
      </c>
      <c r="BC183" s="494" t="s">
        <v>575</v>
      </c>
      <c r="BD183" s="482" t="s">
        <v>784</v>
      </c>
      <c r="BE183" s="482" t="s">
        <v>600</v>
      </c>
      <c r="BF183" s="396">
        <v>0</v>
      </c>
      <c r="BG183" s="396">
        <v>0</v>
      </c>
      <c r="BH183" s="414">
        <v>0</v>
      </c>
      <c r="BI183" s="414">
        <v>0</v>
      </c>
      <c r="BJ183" s="417">
        <v>0</v>
      </c>
      <c r="BK183" s="414">
        <v>0</v>
      </c>
      <c r="BL183" s="73"/>
      <c r="BM183" s="130"/>
      <c r="BN183" s="130"/>
      <c r="BO183" s="73"/>
      <c r="BP183" s="73"/>
      <c r="BQ183" s="214"/>
      <c r="BR183" s="214" t="s">
        <v>1283</v>
      </c>
      <c r="BS183" s="139"/>
      <c r="BT183" s="139"/>
      <c r="BU183" s="187">
        <v>4</v>
      </c>
      <c r="BV183" s="210"/>
      <c r="BW183" s="210" t="s">
        <v>1447</v>
      </c>
      <c r="BX183" s="139"/>
      <c r="BY183" s="139"/>
      <c r="BZ183" s="73" t="s">
        <v>845</v>
      </c>
      <c r="CA183" s="144" t="s">
        <v>962</v>
      </c>
    </row>
    <row r="184" spans="1:79" ht="87.75" customHeight="1" x14ac:dyDescent="0.25">
      <c r="A184" s="538"/>
      <c r="B184" s="538"/>
      <c r="C184" s="467"/>
      <c r="D184" s="467"/>
      <c r="E184" s="467"/>
      <c r="F184" s="467"/>
      <c r="G184" s="514"/>
      <c r="H184" s="467"/>
      <c r="I184" s="516"/>
      <c r="J184" s="542"/>
      <c r="K184" s="459"/>
      <c r="L184" s="468"/>
      <c r="M184" s="604"/>
      <c r="N184" s="459"/>
      <c r="O184" s="471"/>
      <c r="P184" s="471"/>
      <c r="Q184" s="468"/>
      <c r="R184" s="599"/>
      <c r="S184" s="599"/>
      <c r="T184" s="599"/>
      <c r="U184" s="503"/>
      <c r="V184" s="503"/>
      <c r="W184" s="503"/>
      <c r="X184" s="533"/>
      <c r="Y184" s="503"/>
      <c r="Z184" s="505"/>
      <c r="AA184" s="503"/>
      <c r="AB184" s="503"/>
      <c r="AC184" s="559"/>
      <c r="AD184" s="559"/>
      <c r="AE184" s="526"/>
      <c r="AF184" s="526"/>
      <c r="AG184" s="514"/>
      <c r="AH184" s="528"/>
      <c r="AI184" s="468"/>
      <c r="AJ184" s="5" t="s">
        <v>533</v>
      </c>
      <c r="AK184" s="8" t="s">
        <v>886</v>
      </c>
      <c r="AL184" s="13" t="s">
        <v>570</v>
      </c>
      <c r="AM184" s="65"/>
      <c r="AN184" s="194" t="s">
        <v>1027</v>
      </c>
      <c r="AO184" s="194" t="s">
        <v>1027</v>
      </c>
      <c r="AP184" s="169" t="s">
        <v>1027</v>
      </c>
      <c r="AQ184" s="169" t="s">
        <v>1027</v>
      </c>
      <c r="AR184" s="169"/>
      <c r="AS184" s="105"/>
      <c r="AT184" s="105"/>
      <c r="AU184" s="46"/>
      <c r="AV184" s="65"/>
      <c r="AW184" s="83"/>
      <c r="AX184" s="462"/>
      <c r="AY184" s="462"/>
      <c r="AZ184" s="480"/>
      <c r="BA184" s="397"/>
      <c r="BB184" s="397"/>
      <c r="BC184" s="494"/>
      <c r="BD184" s="483"/>
      <c r="BE184" s="483"/>
      <c r="BF184" s="397"/>
      <c r="BG184" s="397"/>
      <c r="BH184" s="415"/>
      <c r="BI184" s="415"/>
      <c r="BJ184" s="418"/>
      <c r="BK184" s="415"/>
      <c r="BL184" s="73"/>
      <c r="BM184" s="130"/>
      <c r="BN184" s="130"/>
      <c r="BO184" s="73"/>
      <c r="BP184" s="73"/>
      <c r="BQ184" s="214"/>
      <c r="BR184" s="214"/>
      <c r="BS184" s="139"/>
      <c r="BT184" s="139"/>
      <c r="BU184" s="187">
        <v>5</v>
      </c>
      <c r="BV184" s="210"/>
      <c r="BW184" s="210"/>
      <c r="BX184" s="139"/>
      <c r="BY184" s="139"/>
      <c r="BZ184" s="73" t="s">
        <v>846</v>
      </c>
      <c r="CA184" s="144" t="s">
        <v>854</v>
      </c>
    </row>
    <row r="185" spans="1:79" ht="90" x14ac:dyDescent="0.25">
      <c r="A185" s="538"/>
      <c r="B185" s="538"/>
      <c r="C185" s="467"/>
      <c r="D185" s="467"/>
      <c r="E185" s="467"/>
      <c r="F185" s="467"/>
      <c r="G185" s="514"/>
      <c r="H185" s="467"/>
      <c r="I185" s="516"/>
      <c r="J185" s="542"/>
      <c r="K185" s="457" t="s">
        <v>362</v>
      </c>
      <c r="L185" s="466" t="s">
        <v>360</v>
      </c>
      <c r="M185" s="603">
        <v>0</v>
      </c>
      <c r="N185" s="457" t="s">
        <v>363</v>
      </c>
      <c r="O185" s="469"/>
      <c r="P185" s="469" t="s">
        <v>569</v>
      </c>
      <c r="Q185" s="466" t="s">
        <v>864</v>
      </c>
      <c r="R185" s="598">
        <v>170</v>
      </c>
      <c r="S185" s="598">
        <v>79</v>
      </c>
      <c r="T185" s="598">
        <v>91</v>
      </c>
      <c r="U185" s="502">
        <v>0</v>
      </c>
      <c r="V185" s="502">
        <v>60</v>
      </c>
      <c r="W185" s="502">
        <f>+V185+U185</f>
        <v>60</v>
      </c>
      <c r="X185" s="531">
        <f>+W185/S185</f>
        <v>0.759493670886076</v>
      </c>
      <c r="Y185" s="502">
        <f>+W185+T185</f>
        <v>151</v>
      </c>
      <c r="Z185" s="504">
        <f>+Y185/R185</f>
        <v>0.88823529411764701</v>
      </c>
      <c r="AA185" s="502"/>
      <c r="AB185" s="502"/>
      <c r="AC185" s="559"/>
      <c r="AD185" s="559"/>
      <c r="AE185" s="526"/>
      <c r="AF185" s="526"/>
      <c r="AG185" s="514"/>
      <c r="AH185" s="528"/>
      <c r="AI185" s="466" t="s">
        <v>435</v>
      </c>
      <c r="AJ185" s="5" t="s">
        <v>534</v>
      </c>
      <c r="AK185" s="8" t="s">
        <v>886</v>
      </c>
      <c r="AL185" s="65">
        <v>79</v>
      </c>
      <c r="AM185" s="70">
        <v>1</v>
      </c>
      <c r="AN185" s="193">
        <v>0</v>
      </c>
      <c r="AO185" s="193">
        <v>60</v>
      </c>
      <c r="AP185" s="169"/>
      <c r="AQ185" s="169"/>
      <c r="AR185" s="169">
        <f>+(AO185+AN185)/AL185</f>
        <v>0.759493670886076</v>
      </c>
      <c r="AS185" s="88">
        <v>44986</v>
      </c>
      <c r="AT185" s="105">
        <v>45291</v>
      </c>
      <c r="AU185" s="46">
        <f t="shared" si="14"/>
        <v>305</v>
      </c>
      <c r="AV185" s="65">
        <v>79</v>
      </c>
      <c r="AW185" s="83"/>
      <c r="AX185" s="462"/>
      <c r="AY185" s="462"/>
      <c r="AZ185" s="480"/>
      <c r="BA185" s="397"/>
      <c r="BB185" s="397"/>
      <c r="BC185" s="494"/>
      <c r="BD185" s="483"/>
      <c r="BE185" s="483"/>
      <c r="BF185" s="397"/>
      <c r="BG185" s="397"/>
      <c r="BH185" s="415"/>
      <c r="BI185" s="415"/>
      <c r="BJ185" s="418"/>
      <c r="BK185" s="415"/>
      <c r="BL185" s="73" t="s">
        <v>820</v>
      </c>
      <c r="BM185" s="130" t="s">
        <v>828</v>
      </c>
      <c r="BN185" s="130" t="s">
        <v>822</v>
      </c>
      <c r="BO185" s="73" t="s">
        <v>456</v>
      </c>
      <c r="BP185" s="142">
        <f>AS185</f>
        <v>44986</v>
      </c>
      <c r="BQ185" s="214" t="s">
        <v>1102</v>
      </c>
      <c r="BR185" s="214" t="s">
        <v>1285</v>
      </c>
      <c r="BS185" s="139"/>
      <c r="BT185" s="139"/>
      <c r="BU185" s="187">
        <v>6</v>
      </c>
      <c r="BV185" s="210" t="s">
        <v>1204</v>
      </c>
      <c r="BW185" s="210" t="s">
        <v>1448</v>
      </c>
      <c r="BX185" s="139"/>
      <c r="BY185" s="139"/>
      <c r="BZ185" s="461"/>
      <c r="CA185" s="565"/>
    </row>
    <row r="186" spans="1:79" ht="66.75" customHeight="1" x14ac:dyDescent="0.25">
      <c r="A186" s="538"/>
      <c r="B186" s="538"/>
      <c r="C186" s="467"/>
      <c r="D186" s="467"/>
      <c r="E186" s="467"/>
      <c r="F186" s="467"/>
      <c r="G186" s="514"/>
      <c r="H186" s="467"/>
      <c r="I186" s="516"/>
      <c r="J186" s="542"/>
      <c r="K186" s="459"/>
      <c r="L186" s="468"/>
      <c r="M186" s="604"/>
      <c r="N186" s="459"/>
      <c r="O186" s="471"/>
      <c r="P186" s="471"/>
      <c r="Q186" s="468"/>
      <c r="R186" s="599"/>
      <c r="S186" s="599"/>
      <c r="T186" s="599"/>
      <c r="U186" s="503"/>
      <c r="V186" s="503"/>
      <c r="W186" s="503"/>
      <c r="X186" s="533"/>
      <c r="Y186" s="503"/>
      <c r="Z186" s="505"/>
      <c r="AA186" s="503"/>
      <c r="AB186" s="503"/>
      <c r="AC186" s="559"/>
      <c r="AD186" s="559"/>
      <c r="AE186" s="526"/>
      <c r="AF186" s="526"/>
      <c r="AG186" s="514"/>
      <c r="AH186" s="528"/>
      <c r="AI186" s="468"/>
      <c r="AJ186" s="5" t="s">
        <v>535</v>
      </c>
      <c r="AK186" s="8" t="s">
        <v>886</v>
      </c>
      <c r="AL186" s="13" t="s">
        <v>570</v>
      </c>
      <c r="AM186" s="70"/>
      <c r="AN186" s="194" t="s">
        <v>1027</v>
      </c>
      <c r="AO186" s="194" t="s">
        <v>1027</v>
      </c>
      <c r="AP186" s="169" t="s">
        <v>1027</v>
      </c>
      <c r="AQ186" s="169" t="s">
        <v>1027</v>
      </c>
      <c r="AR186" s="169"/>
      <c r="AS186" s="105"/>
      <c r="AT186" s="105"/>
      <c r="AU186" s="46"/>
      <c r="AV186" s="65"/>
      <c r="AW186" s="83"/>
      <c r="AX186" s="462"/>
      <c r="AY186" s="462"/>
      <c r="AZ186" s="480"/>
      <c r="BA186" s="397"/>
      <c r="BB186" s="397"/>
      <c r="BC186" s="494"/>
      <c r="BD186" s="483"/>
      <c r="BE186" s="483"/>
      <c r="BF186" s="397"/>
      <c r="BG186" s="397"/>
      <c r="BH186" s="415"/>
      <c r="BI186" s="415"/>
      <c r="BJ186" s="418"/>
      <c r="BK186" s="415"/>
      <c r="BL186" s="73"/>
      <c r="BM186" s="130"/>
      <c r="BN186" s="130"/>
      <c r="BO186" s="73"/>
      <c r="BP186" s="73"/>
      <c r="BQ186" s="214"/>
      <c r="BR186" s="214"/>
      <c r="BS186" s="139"/>
      <c r="BT186" s="139"/>
      <c r="BU186" s="187">
        <v>7</v>
      </c>
      <c r="BV186" s="210"/>
      <c r="BX186" s="139"/>
      <c r="BY186" s="139"/>
      <c r="BZ186" s="462"/>
      <c r="CA186" s="566"/>
    </row>
    <row r="187" spans="1:79" ht="112.5" customHeight="1" x14ac:dyDescent="0.25">
      <c r="A187" s="538"/>
      <c r="B187" s="538"/>
      <c r="C187" s="467"/>
      <c r="D187" s="467"/>
      <c r="E187" s="467"/>
      <c r="F187" s="467"/>
      <c r="G187" s="514"/>
      <c r="H187" s="467"/>
      <c r="I187" s="516"/>
      <c r="J187" s="542"/>
      <c r="K187" s="457" t="s">
        <v>364</v>
      </c>
      <c r="L187" s="466" t="s">
        <v>365</v>
      </c>
      <c r="M187" s="603">
        <v>0</v>
      </c>
      <c r="N187" s="457" t="s">
        <v>366</v>
      </c>
      <c r="O187" s="469"/>
      <c r="P187" s="469" t="s">
        <v>569</v>
      </c>
      <c r="Q187" s="466" t="s">
        <v>928</v>
      </c>
      <c r="R187" s="598">
        <v>3</v>
      </c>
      <c r="S187" s="601">
        <v>2</v>
      </c>
      <c r="T187" s="598">
        <v>0</v>
      </c>
      <c r="U187" s="502">
        <v>0</v>
      </c>
      <c r="V187" s="502">
        <v>0</v>
      </c>
      <c r="W187" s="502">
        <f>+V187+U187</f>
        <v>0</v>
      </c>
      <c r="X187" s="531">
        <f>+W187/S187</f>
        <v>0</v>
      </c>
      <c r="Y187" s="502">
        <f>+W187+T187</f>
        <v>0</v>
      </c>
      <c r="Z187" s="504">
        <f>+Y187/R187</f>
        <v>0</v>
      </c>
      <c r="AA187" s="502"/>
      <c r="AB187" s="502"/>
      <c r="AC187" s="559"/>
      <c r="AD187" s="559"/>
      <c r="AE187" s="526"/>
      <c r="AF187" s="526"/>
      <c r="AG187" s="514"/>
      <c r="AH187" s="528"/>
      <c r="AI187" s="466" t="s">
        <v>436</v>
      </c>
      <c r="AJ187" s="5" t="s">
        <v>536</v>
      </c>
      <c r="AK187" s="8" t="s">
        <v>886</v>
      </c>
      <c r="AL187" s="13">
        <v>2</v>
      </c>
      <c r="AM187" s="70"/>
      <c r="AN187" s="193">
        <v>0</v>
      </c>
      <c r="AO187" s="193">
        <v>2</v>
      </c>
      <c r="AP187" s="169"/>
      <c r="AQ187" s="169"/>
      <c r="AR187" s="169">
        <f>+(AO187+AN187)/AL187</f>
        <v>1</v>
      </c>
      <c r="AS187" s="105"/>
      <c r="AT187" s="105"/>
      <c r="AU187" s="46"/>
      <c r="AV187" s="65"/>
      <c r="AW187" s="83"/>
      <c r="AX187" s="462"/>
      <c r="AY187" s="462"/>
      <c r="AZ187" s="480"/>
      <c r="BA187" s="397"/>
      <c r="BB187" s="397"/>
      <c r="BC187" s="494"/>
      <c r="BD187" s="483"/>
      <c r="BE187" s="483"/>
      <c r="BF187" s="397"/>
      <c r="BG187" s="397"/>
      <c r="BH187" s="415"/>
      <c r="BI187" s="415"/>
      <c r="BJ187" s="418"/>
      <c r="BK187" s="415"/>
      <c r="BL187" s="73"/>
      <c r="BM187" s="130"/>
      <c r="BN187" s="130"/>
      <c r="BO187" s="73"/>
      <c r="BP187" s="73"/>
      <c r="BQ187" s="214"/>
      <c r="BR187" s="214" t="s">
        <v>1284</v>
      </c>
      <c r="BS187" s="139"/>
      <c r="BT187" s="139"/>
      <c r="BU187" s="187">
        <v>8</v>
      </c>
      <c r="BV187" s="210"/>
      <c r="BW187" s="210" t="s">
        <v>1449</v>
      </c>
      <c r="BX187" s="139"/>
      <c r="BY187" s="139"/>
      <c r="BZ187" s="462"/>
      <c r="CA187" s="566"/>
    </row>
    <row r="188" spans="1:79" ht="66.75" customHeight="1" x14ac:dyDescent="0.25">
      <c r="A188" s="538"/>
      <c r="B188" s="538"/>
      <c r="C188" s="467"/>
      <c r="D188" s="467"/>
      <c r="E188" s="467"/>
      <c r="F188" s="467"/>
      <c r="G188" s="514"/>
      <c r="H188" s="467"/>
      <c r="I188" s="516"/>
      <c r="J188" s="542"/>
      <c r="K188" s="458"/>
      <c r="L188" s="467"/>
      <c r="M188" s="607"/>
      <c r="N188" s="458"/>
      <c r="O188" s="470"/>
      <c r="P188" s="470"/>
      <c r="Q188" s="467"/>
      <c r="R188" s="600"/>
      <c r="S188" s="602"/>
      <c r="T188" s="600"/>
      <c r="U188" s="512"/>
      <c r="V188" s="512"/>
      <c r="W188" s="503"/>
      <c r="X188" s="533"/>
      <c r="Y188" s="503"/>
      <c r="Z188" s="505"/>
      <c r="AA188" s="512"/>
      <c r="AB188" s="512"/>
      <c r="AC188" s="559"/>
      <c r="AD188" s="559"/>
      <c r="AE188" s="526"/>
      <c r="AF188" s="526"/>
      <c r="AG188" s="514"/>
      <c r="AH188" s="528"/>
      <c r="AI188" s="467"/>
      <c r="AJ188" s="12" t="s">
        <v>537</v>
      </c>
      <c r="AK188" s="8" t="s">
        <v>886</v>
      </c>
      <c r="AL188" s="13">
        <v>1</v>
      </c>
      <c r="AM188" s="60"/>
      <c r="AN188" s="193">
        <v>0</v>
      </c>
      <c r="AO188" s="193">
        <v>0</v>
      </c>
      <c r="AP188" s="170"/>
      <c r="AQ188" s="170"/>
      <c r="AR188" s="169">
        <f>+(AO188+AN188)/AL188</f>
        <v>0</v>
      </c>
      <c r="AS188" s="107"/>
      <c r="AT188" s="107"/>
      <c r="AU188" s="46"/>
      <c r="AV188" s="60"/>
      <c r="AW188" s="80"/>
      <c r="AX188" s="462"/>
      <c r="AY188" s="462"/>
      <c r="AZ188" s="480"/>
      <c r="BA188" s="397"/>
      <c r="BB188" s="397"/>
      <c r="BC188" s="494"/>
      <c r="BD188" s="483"/>
      <c r="BE188" s="483"/>
      <c r="BF188" s="397"/>
      <c r="BG188" s="397"/>
      <c r="BH188" s="415"/>
      <c r="BI188" s="415"/>
      <c r="BJ188" s="418"/>
      <c r="BK188" s="415"/>
      <c r="BL188" s="73"/>
      <c r="BM188" s="130"/>
      <c r="BN188" s="130"/>
      <c r="BO188" s="73"/>
      <c r="BP188" s="73"/>
      <c r="BQ188" s="214"/>
      <c r="BR188" s="214"/>
      <c r="BS188" s="139"/>
      <c r="BT188" s="139"/>
      <c r="BU188" s="187">
        <v>9</v>
      </c>
      <c r="BV188" s="210"/>
      <c r="BW188" s="210"/>
      <c r="BX188" s="139"/>
      <c r="BY188" s="139"/>
      <c r="BZ188" s="463"/>
      <c r="CA188" s="567"/>
    </row>
    <row r="189" spans="1:79" ht="52.5" customHeight="1" x14ac:dyDescent="0.25">
      <c r="A189" s="6"/>
      <c r="B189" s="43"/>
      <c r="C189" s="43"/>
      <c r="D189" s="44"/>
      <c r="E189" s="45"/>
      <c r="F189" s="44"/>
      <c r="G189" s="69"/>
      <c r="H189" s="44"/>
      <c r="I189" s="69"/>
      <c r="J189" s="552" t="s">
        <v>163</v>
      </c>
      <c r="K189" s="553"/>
      <c r="L189" s="553"/>
      <c r="M189" s="553"/>
      <c r="N189" s="553"/>
      <c r="O189" s="553"/>
      <c r="P189" s="553"/>
      <c r="Q189" s="553"/>
      <c r="R189" s="553"/>
      <c r="S189" s="553"/>
      <c r="T189" s="553"/>
      <c r="U189" s="553"/>
      <c r="V189" s="553"/>
      <c r="W189" s="554"/>
      <c r="X189" s="270">
        <f>AVERAGE(X183:X188)</f>
        <v>0.47538677918424749</v>
      </c>
      <c r="Y189" s="268"/>
      <c r="Z189" s="269">
        <f>AVERAGE(Z183:Z188)</f>
        <v>0.60274509803921561</v>
      </c>
      <c r="AA189" s="203"/>
      <c r="AB189" s="203"/>
      <c r="AC189" s="57"/>
      <c r="AD189" s="57"/>
      <c r="AE189" s="44"/>
      <c r="AF189" s="44"/>
      <c r="AG189" s="428" t="s">
        <v>433</v>
      </c>
      <c r="AH189" s="429"/>
      <c r="AI189" s="429"/>
      <c r="AJ189" s="429"/>
      <c r="AK189" s="429"/>
      <c r="AL189" s="429"/>
      <c r="AM189" s="429"/>
      <c r="AN189" s="429"/>
      <c r="AO189" s="429"/>
      <c r="AP189" s="429"/>
      <c r="AQ189" s="430"/>
      <c r="AR189" s="359">
        <f>AVERAGE(AR183:AR188)</f>
        <v>0.689873417721519</v>
      </c>
      <c r="AS189" s="104"/>
      <c r="AT189" s="104"/>
      <c r="AU189" s="104"/>
      <c r="AV189" s="69"/>
      <c r="AW189" s="57"/>
      <c r="AX189" s="44"/>
      <c r="AY189" s="44"/>
      <c r="AZ189" s="57"/>
      <c r="BA189" s="57"/>
      <c r="BB189" s="57"/>
      <c r="BC189" s="44"/>
      <c r="BD189" s="44"/>
      <c r="BE189" s="44"/>
      <c r="BF189" s="57"/>
      <c r="BG189" s="57"/>
      <c r="BH189" s="416"/>
      <c r="BI189" s="416"/>
      <c r="BJ189" s="419"/>
      <c r="BK189" s="416"/>
      <c r="BL189" s="4"/>
      <c r="BM189" s="4"/>
      <c r="BN189" s="4"/>
      <c r="BO189" s="4"/>
      <c r="BP189" s="4"/>
      <c r="BQ189" s="206"/>
      <c r="BR189" s="206"/>
      <c r="BS189" s="4"/>
      <c r="BT189" s="4"/>
      <c r="BU189" s="4"/>
      <c r="BV189" s="21"/>
      <c r="BW189" s="21"/>
      <c r="BX189" s="4"/>
      <c r="BY189" s="4"/>
      <c r="BZ189" s="4"/>
      <c r="CA189" s="21"/>
    </row>
    <row r="190" spans="1:79" ht="37.5" x14ac:dyDescent="0.25">
      <c r="A190" s="6"/>
      <c r="B190" s="43"/>
      <c r="C190" s="509" t="s">
        <v>80</v>
      </c>
      <c r="D190" s="510"/>
      <c r="E190" s="510"/>
      <c r="F190" s="510"/>
      <c r="G190" s="510"/>
      <c r="H190" s="510"/>
      <c r="I190" s="510"/>
      <c r="J190" s="510"/>
      <c r="K190" s="510"/>
      <c r="L190" s="510"/>
      <c r="M190" s="510"/>
      <c r="N190" s="510"/>
      <c r="O190" s="510"/>
      <c r="P190" s="510"/>
      <c r="Q190" s="510"/>
      <c r="R190" s="510"/>
      <c r="S190" s="510"/>
      <c r="T190" s="510"/>
      <c r="U190" s="510"/>
      <c r="V190" s="510"/>
      <c r="W190" s="511"/>
      <c r="X190" s="335">
        <f>+(X182+X189)/2</f>
        <v>0.61269338959212372</v>
      </c>
      <c r="Y190" s="336"/>
      <c r="Z190" s="337">
        <f>+(Z182+Z189)/2</f>
        <v>0.80137254901960775</v>
      </c>
      <c r="AA190" s="276"/>
      <c r="AB190" s="276"/>
      <c r="AC190" s="274"/>
      <c r="AD190" s="274"/>
      <c r="AE190" s="273"/>
      <c r="AF190" s="273"/>
      <c r="AG190" s="275"/>
      <c r="AH190" s="44"/>
      <c r="AI190" s="273"/>
      <c r="AJ190" s="48"/>
      <c r="AK190" s="44"/>
      <c r="AL190" s="69"/>
      <c r="AM190" s="69"/>
      <c r="AN190" s="69"/>
      <c r="AO190" s="69"/>
      <c r="AP190" s="69"/>
      <c r="AQ190" s="69"/>
      <c r="AR190" s="69"/>
      <c r="AS190" s="104"/>
      <c r="AT190" s="104"/>
      <c r="AU190" s="104"/>
      <c r="AV190" s="69"/>
      <c r="AW190" s="57"/>
      <c r="AX190" s="44"/>
      <c r="AY190" s="44"/>
      <c r="AZ190" s="57"/>
      <c r="BA190" s="57"/>
      <c r="BB190" s="57"/>
      <c r="BC190" s="44"/>
      <c r="BD190" s="44"/>
      <c r="BE190" s="44"/>
      <c r="BF190" s="57"/>
      <c r="BG190" s="57"/>
      <c r="BH190" s="57"/>
      <c r="BI190" s="57"/>
      <c r="BJ190" s="57"/>
      <c r="BK190" s="57"/>
      <c r="BL190" s="4"/>
      <c r="BM190" s="4"/>
      <c r="BN190" s="4"/>
      <c r="BO190" s="4"/>
      <c r="BP190" s="4"/>
      <c r="BQ190" s="206"/>
      <c r="BR190" s="206"/>
      <c r="BS190" s="4"/>
      <c r="BT190" s="4"/>
      <c r="BU190" s="4"/>
      <c r="BV190" s="21"/>
      <c r="BW190" s="21"/>
      <c r="BX190" s="4"/>
      <c r="BY190" s="4"/>
      <c r="BZ190" s="4"/>
      <c r="CA190" s="21"/>
    </row>
    <row r="191" spans="1:79" ht="165" customHeight="1" x14ac:dyDescent="0.25">
      <c r="A191" s="545" t="s">
        <v>714</v>
      </c>
      <c r="B191" s="545" t="s">
        <v>752</v>
      </c>
      <c r="C191" s="545" t="s">
        <v>81</v>
      </c>
      <c r="D191" s="460" t="s">
        <v>135</v>
      </c>
      <c r="E191" s="460" t="s">
        <v>102</v>
      </c>
      <c r="F191" s="460" t="s">
        <v>136</v>
      </c>
      <c r="G191" s="605">
        <v>1</v>
      </c>
      <c r="H191" s="606" t="s">
        <v>444</v>
      </c>
      <c r="I191" s="515">
        <v>0.15</v>
      </c>
      <c r="J191" s="551" t="s">
        <v>164</v>
      </c>
      <c r="K191" s="457" t="s">
        <v>367</v>
      </c>
      <c r="L191" s="466" t="s">
        <v>368</v>
      </c>
      <c r="M191" s="466" t="s">
        <v>369</v>
      </c>
      <c r="N191" s="457" t="s">
        <v>370</v>
      </c>
      <c r="O191" s="469"/>
      <c r="P191" s="469" t="s">
        <v>569</v>
      </c>
      <c r="Q191" s="466" t="s">
        <v>887</v>
      </c>
      <c r="R191" s="598">
        <v>15</v>
      </c>
      <c r="S191" s="598">
        <v>4</v>
      </c>
      <c r="T191" s="598">
        <v>15</v>
      </c>
      <c r="U191" s="502">
        <v>1</v>
      </c>
      <c r="V191" s="502">
        <v>1</v>
      </c>
      <c r="W191" s="502">
        <f>+V191+U191</f>
        <v>2</v>
      </c>
      <c r="X191" s="504">
        <f>+W191/S191</f>
        <v>0.5</v>
      </c>
      <c r="Y191" s="502">
        <f>+W191+T191</f>
        <v>17</v>
      </c>
      <c r="Z191" s="504">
        <v>1</v>
      </c>
      <c r="AA191" s="502"/>
      <c r="AB191" s="502"/>
      <c r="AC191" s="558" t="s">
        <v>810</v>
      </c>
      <c r="AD191" s="558" t="s">
        <v>811</v>
      </c>
      <c r="AE191" s="525" t="s">
        <v>816</v>
      </c>
      <c r="AF191" s="525" t="s">
        <v>817</v>
      </c>
      <c r="AG191" s="520" t="s">
        <v>785</v>
      </c>
      <c r="AH191" s="475">
        <v>2021130010234</v>
      </c>
      <c r="AI191" s="466" t="s">
        <v>437</v>
      </c>
      <c r="AJ191" s="5" t="s">
        <v>540</v>
      </c>
      <c r="AK191" s="8" t="s">
        <v>864</v>
      </c>
      <c r="AL191" s="65">
        <v>1</v>
      </c>
      <c r="AM191" s="70">
        <v>0.6</v>
      </c>
      <c r="AN191" s="193">
        <v>0.25</v>
      </c>
      <c r="AO191" s="193">
        <v>0.25</v>
      </c>
      <c r="AP191" s="169"/>
      <c r="AQ191" s="169"/>
      <c r="AR191" s="169">
        <f>+(AN191+AO191)/AL191</f>
        <v>0.5</v>
      </c>
      <c r="AS191" s="88">
        <v>44958</v>
      </c>
      <c r="AT191" s="88">
        <v>45291</v>
      </c>
      <c r="AU191" s="83">
        <f t="shared" ref="AU191:AU197" si="22">AT191-AS191</f>
        <v>333</v>
      </c>
      <c r="AV191" s="89">
        <v>150</v>
      </c>
      <c r="AW191" s="115"/>
      <c r="AX191" s="494" t="s">
        <v>517</v>
      </c>
      <c r="AY191" s="494" t="s">
        <v>476</v>
      </c>
      <c r="AZ191" s="495" t="s">
        <v>456</v>
      </c>
      <c r="BA191" s="476">
        <v>37500000</v>
      </c>
      <c r="BB191" s="476">
        <v>78000000</v>
      </c>
      <c r="BC191" s="494" t="s">
        <v>575</v>
      </c>
      <c r="BD191" s="484" t="s">
        <v>785</v>
      </c>
      <c r="BE191" s="484" t="s">
        <v>601</v>
      </c>
      <c r="BF191" s="476">
        <v>24000000</v>
      </c>
      <c r="BG191" s="476">
        <v>12000000</v>
      </c>
      <c r="BH191" s="403">
        <v>115500000</v>
      </c>
      <c r="BI191" s="403">
        <v>12000000</v>
      </c>
      <c r="BJ191" s="405">
        <f>+BI191/BH191</f>
        <v>0.1038961038961039</v>
      </c>
      <c r="BK191" s="403">
        <v>12000000</v>
      </c>
      <c r="BL191" s="73" t="s">
        <v>820</v>
      </c>
      <c r="BM191" s="130" t="s">
        <v>828</v>
      </c>
      <c r="BN191" s="130" t="s">
        <v>822</v>
      </c>
      <c r="BO191" s="73" t="s">
        <v>456</v>
      </c>
      <c r="BP191" s="142">
        <f>AS191</f>
        <v>44958</v>
      </c>
      <c r="BQ191" s="214" t="s">
        <v>1103</v>
      </c>
      <c r="BR191" s="227" t="s">
        <v>1263</v>
      </c>
      <c r="BS191" s="139"/>
      <c r="BT191" s="139"/>
      <c r="BU191" s="188">
        <v>1</v>
      </c>
      <c r="BV191" s="210" t="s">
        <v>1198</v>
      </c>
      <c r="BW191" s="210" t="s">
        <v>1450</v>
      </c>
      <c r="BX191" s="139"/>
      <c r="BY191" s="139"/>
      <c r="BZ191" s="73" t="s">
        <v>851</v>
      </c>
      <c r="CA191" s="144" t="s">
        <v>968</v>
      </c>
    </row>
    <row r="192" spans="1:79" ht="255" x14ac:dyDescent="0.25">
      <c r="A192" s="545"/>
      <c r="B192" s="545"/>
      <c r="C192" s="545"/>
      <c r="D192" s="460"/>
      <c r="E192" s="460"/>
      <c r="F192" s="460"/>
      <c r="G192" s="605"/>
      <c r="H192" s="606"/>
      <c r="I192" s="516"/>
      <c r="J192" s="551"/>
      <c r="K192" s="459"/>
      <c r="L192" s="468"/>
      <c r="M192" s="468"/>
      <c r="N192" s="459"/>
      <c r="O192" s="471"/>
      <c r="P192" s="471"/>
      <c r="Q192" s="468"/>
      <c r="R192" s="599"/>
      <c r="S192" s="599"/>
      <c r="T192" s="599"/>
      <c r="U192" s="503"/>
      <c r="V192" s="503"/>
      <c r="W192" s="503"/>
      <c r="X192" s="505"/>
      <c r="Y192" s="503"/>
      <c r="Z192" s="505"/>
      <c r="AA192" s="503"/>
      <c r="AB192" s="503"/>
      <c r="AC192" s="559"/>
      <c r="AD192" s="559"/>
      <c r="AE192" s="526"/>
      <c r="AF192" s="526"/>
      <c r="AG192" s="514"/>
      <c r="AH192" s="475"/>
      <c r="AI192" s="467"/>
      <c r="AJ192" s="5" t="s">
        <v>539</v>
      </c>
      <c r="AK192" s="8" t="s">
        <v>887</v>
      </c>
      <c r="AL192" s="65">
        <v>4</v>
      </c>
      <c r="AM192" s="70">
        <v>0.25</v>
      </c>
      <c r="AN192" s="193">
        <v>1</v>
      </c>
      <c r="AO192" s="193">
        <v>2</v>
      </c>
      <c r="AP192" s="169"/>
      <c r="AQ192" s="169"/>
      <c r="AR192" s="169">
        <f>+(AN192+AO192)/AL192</f>
        <v>0.75</v>
      </c>
      <c r="AS192" s="88">
        <v>44986</v>
      </c>
      <c r="AT192" s="88">
        <v>45291</v>
      </c>
      <c r="AU192" s="83">
        <f t="shared" si="22"/>
        <v>305</v>
      </c>
      <c r="AV192" s="89">
        <v>2000</v>
      </c>
      <c r="AW192" s="115"/>
      <c r="AX192" s="494"/>
      <c r="AY192" s="494"/>
      <c r="AZ192" s="495"/>
      <c r="BA192" s="476"/>
      <c r="BB192" s="476"/>
      <c r="BC192" s="494"/>
      <c r="BD192" s="484"/>
      <c r="BE192" s="484"/>
      <c r="BF192" s="476"/>
      <c r="BG192" s="476"/>
      <c r="BH192" s="399"/>
      <c r="BI192" s="399"/>
      <c r="BJ192" s="406"/>
      <c r="BK192" s="399"/>
      <c r="BL192" s="73" t="s">
        <v>820</v>
      </c>
      <c r="BM192" s="130" t="s">
        <v>828</v>
      </c>
      <c r="BN192" s="130" t="s">
        <v>822</v>
      </c>
      <c r="BO192" s="73" t="s">
        <v>456</v>
      </c>
      <c r="BP192" s="142">
        <f t="shared" ref="BP192:BP197" si="23">AS192</f>
        <v>44986</v>
      </c>
      <c r="BQ192" s="214" t="s">
        <v>1104</v>
      </c>
      <c r="BR192" s="228" t="s">
        <v>1264</v>
      </c>
      <c r="BS192" s="139"/>
      <c r="BT192" s="139"/>
      <c r="BU192" s="188">
        <v>2</v>
      </c>
      <c r="BV192" s="210" t="s">
        <v>1199</v>
      </c>
      <c r="BW192" s="210" t="s">
        <v>1451</v>
      </c>
      <c r="BX192" s="139"/>
      <c r="BY192" s="139"/>
      <c r="BZ192" s="73" t="s">
        <v>845</v>
      </c>
      <c r="CA192" s="144" t="s">
        <v>962</v>
      </c>
    </row>
    <row r="193" spans="1:79" ht="240" x14ac:dyDescent="0.25">
      <c r="A193" s="545"/>
      <c r="B193" s="545"/>
      <c r="C193" s="545"/>
      <c r="D193" s="460"/>
      <c r="E193" s="460"/>
      <c r="F193" s="460"/>
      <c r="G193" s="605"/>
      <c r="H193" s="606"/>
      <c r="I193" s="516"/>
      <c r="J193" s="551"/>
      <c r="K193" s="5" t="s">
        <v>371</v>
      </c>
      <c r="L193" s="8" t="s">
        <v>372</v>
      </c>
      <c r="M193" s="8">
        <v>0</v>
      </c>
      <c r="N193" s="5" t="s">
        <v>373</v>
      </c>
      <c r="O193" s="13" t="s">
        <v>569</v>
      </c>
      <c r="P193" s="13"/>
      <c r="Q193" s="8" t="s">
        <v>888</v>
      </c>
      <c r="R193" s="58">
        <v>1</v>
      </c>
      <c r="S193" s="97" t="s">
        <v>570</v>
      </c>
      <c r="T193" s="58">
        <v>1</v>
      </c>
      <c r="U193" s="196" t="s">
        <v>1027</v>
      </c>
      <c r="V193" s="196" t="s">
        <v>1027</v>
      </c>
      <c r="W193" s="196"/>
      <c r="X193" s="196"/>
      <c r="Y193" s="256">
        <v>1</v>
      </c>
      <c r="Z193" s="196">
        <v>1</v>
      </c>
      <c r="AA193" s="196" t="s">
        <v>1027</v>
      </c>
      <c r="AB193" s="196" t="s">
        <v>1027</v>
      </c>
      <c r="AC193" s="559"/>
      <c r="AD193" s="559"/>
      <c r="AE193" s="526"/>
      <c r="AF193" s="526"/>
      <c r="AG193" s="521"/>
      <c r="AH193" s="475"/>
      <c r="AI193" s="468"/>
      <c r="AJ193" s="5" t="s">
        <v>538</v>
      </c>
      <c r="AK193" s="8" t="s">
        <v>929</v>
      </c>
      <c r="AL193" s="65">
        <v>1</v>
      </c>
      <c r="AM193" s="70">
        <v>0.15</v>
      </c>
      <c r="AN193" s="193">
        <v>0.25</v>
      </c>
      <c r="AO193" s="193">
        <v>0.25</v>
      </c>
      <c r="AP193" s="169"/>
      <c r="AQ193" s="169"/>
      <c r="AR193" s="169">
        <f>+(AN193+AO193)/AL193</f>
        <v>0.5</v>
      </c>
      <c r="AS193" s="88">
        <v>44958</v>
      </c>
      <c r="AT193" s="88">
        <v>45291</v>
      </c>
      <c r="AU193" s="83">
        <f t="shared" si="22"/>
        <v>333</v>
      </c>
      <c r="AV193" s="89"/>
      <c r="AW193" s="115"/>
      <c r="AX193" s="494"/>
      <c r="AY193" s="494"/>
      <c r="AZ193" s="495"/>
      <c r="BA193" s="476"/>
      <c r="BB193" s="476"/>
      <c r="BC193" s="494"/>
      <c r="BD193" s="484"/>
      <c r="BE193" s="484"/>
      <c r="BF193" s="476"/>
      <c r="BG193" s="476"/>
      <c r="BH193" s="399"/>
      <c r="BI193" s="399"/>
      <c r="BJ193" s="406"/>
      <c r="BK193" s="399"/>
      <c r="BL193" s="73" t="s">
        <v>820</v>
      </c>
      <c r="BM193" s="130" t="s">
        <v>824</v>
      </c>
      <c r="BN193" s="130" t="s">
        <v>825</v>
      </c>
      <c r="BO193" s="73" t="s">
        <v>456</v>
      </c>
      <c r="BP193" s="142">
        <f t="shared" si="23"/>
        <v>44958</v>
      </c>
      <c r="BQ193" s="214" t="s">
        <v>1105</v>
      </c>
      <c r="BR193" s="227" t="s">
        <v>1265</v>
      </c>
      <c r="BS193" s="139"/>
      <c r="BT193" s="139"/>
      <c r="BU193" s="188">
        <v>3</v>
      </c>
      <c r="BV193" s="210" t="s">
        <v>1200</v>
      </c>
      <c r="BW193" s="210" t="s">
        <v>1452</v>
      </c>
      <c r="BX193" s="139"/>
      <c r="BY193" s="139"/>
      <c r="BZ193" s="73" t="s">
        <v>852</v>
      </c>
      <c r="CA193" s="144" t="s">
        <v>964</v>
      </c>
    </row>
    <row r="194" spans="1:79" ht="26.25" x14ac:dyDescent="0.25">
      <c r="A194" s="545"/>
      <c r="B194" s="545"/>
      <c r="C194" s="545"/>
      <c r="D194" s="460"/>
      <c r="E194" s="460"/>
      <c r="F194" s="460"/>
      <c r="G194" s="605"/>
      <c r="H194" s="606"/>
      <c r="I194" s="516"/>
      <c r="J194" s="551"/>
      <c r="K194" s="304"/>
      <c r="L194" s="300"/>
      <c r="M194" s="300"/>
      <c r="N194" s="304"/>
      <c r="O194" s="312"/>
      <c r="P194" s="312"/>
      <c r="Q194" s="300"/>
      <c r="R194" s="307"/>
      <c r="S194" s="315"/>
      <c r="T194" s="307"/>
      <c r="U194" s="289"/>
      <c r="V194" s="289"/>
      <c r="W194" s="289"/>
      <c r="X194" s="289"/>
      <c r="Y194" s="338"/>
      <c r="Z194" s="289"/>
      <c r="AA194" s="289"/>
      <c r="AB194" s="289"/>
      <c r="AC194" s="559"/>
      <c r="AD194" s="559"/>
      <c r="AE194" s="526"/>
      <c r="AF194" s="526"/>
      <c r="AG194" s="428" t="s">
        <v>785</v>
      </c>
      <c r="AH194" s="429"/>
      <c r="AI194" s="429"/>
      <c r="AJ194" s="429"/>
      <c r="AK194" s="429"/>
      <c r="AL194" s="429"/>
      <c r="AM194" s="429"/>
      <c r="AN194" s="429"/>
      <c r="AO194" s="429"/>
      <c r="AP194" s="429"/>
      <c r="AQ194" s="430"/>
      <c r="AR194" s="359">
        <f>AVERAGE(AR191:AR193)</f>
        <v>0.58333333333333337</v>
      </c>
      <c r="AS194" s="88"/>
      <c r="AT194" s="88"/>
      <c r="AU194" s="309"/>
      <c r="AV194" s="89"/>
      <c r="AW194" s="115"/>
      <c r="AX194" s="277"/>
      <c r="AY194" s="277"/>
      <c r="AZ194" s="278"/>
      <c r="BA194" s="279"/>
      <c r="BB194" s="279"/>
      <c r="BC194" s="494"/>
      <c r="BD194" s="280"/>
      <c r="BE194" s="280"/>
      <c r="BF194" s="279"/>
      <c r="BG194" s="279"/>
      <c r="BH194" s="399"/>
      <c r="BI194" s="399"/>
      <c r="BJ194" s="406"/>
      <c r="BK194" s="399"/>
      <c r="BL194" s="277"/>
      <c r="BM194" s="130"/>
      <c r="BN194" s="130"/>
      <c r="BO194" s="277"/>
      <c r="BP194" s="142"/>
      <c r="BQ194" s="214"/>
      <c r="BR194" s="227"/>
      <c r="BS194" s="139"/>
      <c r="BT194" s="139"/>
      <c r="BU194" s="188"/>
      <c r="BV194" s="210"/>
      <c r="BW194" s="210"/>
      <c r="BX194" s="139"/>
      <c r="BY194" s="139"/>
      <c r="BZ194" s="281"/>
      <c r="CA194" s="308"/>
    </row>
    <row r="195" spans="1:79" ht="180" x14ac:dyDescent="0.25">
      <c r="A195" s="545"/>
      <c r="B195" s="545"/>
      <c r="C195" s="545"/>
      <c r="D195" s="460"/>
      <c r="E195" s="460"/>
      <c r="F195" s="460"/>
      <c r="G195" s="605"/>
      <c r="H195" s="606"/>
      <c r="I195" s="516"/>
      <c r="J195" s="551"/>
      <c r="K195" s="543" t="s">
        <v>374</v>
      </c>
      <c r="L195" s="460" t="s">
        <v>230</v>
      </c>
      <c r="M195" s="460">
        <v>0</v>
      </c>
      <c r="N195" s="543" t="s">
        <v>375</v>
      </c>
      <c r="O195" s="579" t="s">
        <v>569</v>
      </c>
      <c r="P195" s="579"/>
      <c r="Q195" s="460" t="s">
        <v>867</v>
      </c>
      <c r="R195" s="598">
        <v>1</v>
      </c>
      <c r="S195" s="608">
        <v>0.75</v>
      </c>
      <c r="T195" s="608">
        <v>0.25</v>
      </c>
      <c r="U195" s="502">
        <v>0</v>
      </c>
      <c r="V195" s="522">
        <v>0.05</v>
      </c>
      <c r="W195" s="522">
        <f>+V195+U195</f>
        <v>0.05</v>
      </c>
      <c r="X195" s="531">
        <f>+W195/S195</f>
        <v>6.6666666666666666E-2</v>
      </c>
      <c r="Y195" s="522">
        <f>+W195+T195</f>
        <v>0.3</v>
      </c>
      <c r="Z195" s="531">
        <f>+Y195</f>
        <v>0.3</v>
      </c>
      <c r="AA195" s="522"/>
      <c r="AB195" s="522"/>
      <c r="AC195" s="559"/>
      <c r="AD195" s="559"/>
      <c r="AE195" s="526"/>
      <c r="AF195" s="526"/>
      <c r="AG195" s="464" t="s">
        <v>786</v>
      </c>
      <c r="AH195" s="475">
        <v>2021130010235</v>
      </c>
      <c r="AI195" s="466" t="s">
        <v>438</v>
      </c>
      <c r="AJ195" s="5" t="s">
        <v>541</v>
      </c>
      <c r="AK195" s="8" t="s">
        <v>902</v>
      </c>
      <c r="AL195" s="65">
        <v>1</v>
      </c>
      <c r="AM195" s="70">
        <v>0.3</v>
      </c>
      <c r="AN195" s="193">
        <v>0</v>
      </c>
      <c r="AO195" s="193">
        <v>1</v>
      </c>
      <c r="AP195" s="169"/>
      <c r="AQ195" s="169"/>
      <c r="AR195" s="169">
        <f>+(AN195+AO195)/AL195</f>
        <v>1</v>
      </c>
      <c r="AS195" s="88">
        <v>44958</v>
      </c>
      <c r="AT195" s="88">
        <v>45016</v>
      </c>
      <c r="AU195" s="83">
        <f t="shared" si="22"/>
        <v>58</v>
      </c>
      <c r="AV195" s="89"/>
      <c r="AW195" s="115"/>
      <c r="AX195" s="494" t="s">
        <v>517</v>
      </c>
      <c r="AY195" s="494" t="s">
        <v>476</v>
      </c>
      <c r="AZ195" s="495" t="s">
        <v>456</v>
      </c>
      <c r="BA195" s="476">
        <v>37500000</v>
      </c>
      <c r="BB195" s="476">
        <v>37500000</v>
      </c>
      <c r="BC195" s="494"/>
      <c r="BD195" s="484" t="s">
        <v>787</v>
      </c>
      <c r="BE195" s="484" t="s">
        <v>602</v>
      </c>
      <c r="BF195" s="476">
        <v>4487933</v>
      </c>
      <c r="BG195" s="476">
        <v>0</v>
      </c>
      <c r="BH195" s="399"/>
      <c r="BI195" s="399"/>
      <c r="BJ195" s="406"/>
      <c r="BK195" s="399"/>
      <c r="BL195" s="73" t="s">
        <v>820</v>
      </c>
      <c r="BM195" s="130" t="s">
        <v>828</v>
      </c>
      <c r="BN195" s="130" t="s">
        <v>822</v>
      </c>
      <c r="BO195" s="73" t="s">
        <v>456</v>
      </c>
      <c r="BP195" s="142">
        <f t="shared" si="23"/>
        <v>44958</v>
      </c>
      <c r="BQ195" s="214" t="s">
        <v>1106</v>
      </c>
      <c r="BR195" s="227" t="s">
        <v>1266</v>
      </c>
      <c r="BS195" s="139"/>
      <c r="BT195" s="139"/>
      <c r="BU195" s="188">
        <v>4</v>
      </c>
      <c r="BV195" s="210" t="s">
        <v>1201</v>
      </c>
      <c r="BW195" s="210" t="s">
        <v>1453</v>
      </c>
      <c r="BX195" s="139"/>
      <c r="BY195" s="139"/>
      <c r="BZ195" s="461"/>
      <c r="CA195" s="565"/>
    </row>
    <row r="196" spans="1:79" ht="38.25" x14ac:dyDescent="0.25">
      <c r="A196" s="545"/>
      <c r="B196" s="545"/>
      <c r="C196" s="545"/>
      <c r="D196" s="460"/>
      <c r="E196" s="460"/>
      <c r="F196" s="460"/>
      <c r="G196" s="605"/>
      <c r="H196" s="606"/>
      <c r="I196" s="516"/>
      <c r="J196" s="551"/>
      <c r="K196" s="543"/>
      <c r="L196" s="460"/>
      <c r="M196" s="460"/>
      <c r="N196" s="543"/>
      <c r="O196" s="579"/>
      <c r="P196" s="579"/>
      <c r="Q196" s="460"/>
      <c r="R196" s="600"/>
      <c r="S196" s="609"/>
      <c r="T196" s="609"/>
      <c r="U196" s="512"/>
      <c r="V196" s="523"/>
      <c r="W196" s="523"/>
      <c r="X196" s="532"/>
      <c r="Y196" s="523"/>
      <c r="Z196" s="532"/>
      <c r="AA196" s="523"/>
      <c r="AB196" s="523"/>
      <c r="AC196" s="559"/>
      <c r="AD196" s="559"/>
      <c r="AE196" s="526"/>
      <c r="AF196" s="526"/>
      <c r="AG196" s="464"/>
      <c r="AH196" s="475"/>
      <c r="AI196" s="467"/>
      <c r="AJ196" s="5" t="s">
        <v>542</v>
      </c>
      <c r="AK196" s="8" t="s">
        <v>887</v>
      </c>
      <c r="AL196" s="65">
        <v>1</v>
      </c>
      <c r="AM196" s="70">
        <v>0.65</v>
      </c>
      <c r="AN196" s="193">
        <v>0</v>
      </c>
      <c r="AO196" s="193">
        <v>0</v>
      </c>
      <c r="AP196" s="169"/>
      <c r="AQ196" s="169"/>
      <c r="AR196" s="169">
        <f>+(AN196+AO196)/AL196</f>
        <v>0</v>
      </c>
      <c r="AS196" s="88">
        <v>45017</v>
      </c>
      <c r="AT196" s="88">
        <v>45291</v>
      </c>
      <c r="AU196" s="83">
        <f t="shared" si="22"/>
        <v>274</v>
      </c>
      <c r="AV196" s="89">
        <v>360</v>
      </c>
      <c r="AW196" s="115"/>
      <c r="AX196" s="494"/>
      <c r="AY196" s="494"/>
      <c r="AZ196" s="495"/>
      <c r="BA196" s="476"/>
      <c r="BB196" s="476"/>
      <c r="BC196" s="494"/>
      <c r="BD196" s="484"/>
      <c r="BE196" s="484"/>
      <c r="BF196" s="476"/>
      <c r="BG196" s="476"/>
      <c r="BH196" s="399"/>
      <c r="BI196" s="399"/>
      <c r="BJ196" s="406"/>
      <c r="BK196" s="399"/>
      <c r="BL196" s="73" t="s">
        <v>820</v>
      </c>
      <c r="BM196" s="130" t="s">
        <v>828</v>
      </c>
      <c r="BN196" s="130" t="s">
        <v>822</v>
      </c>
      <c r="BO196" s="73" t="s">
        <v>456</v>
      </c>
      <c r="BP196" s="142">
        <f t="shared" si="23"/>
        <v>45017</v>
      </c>
      <c r="BQ196" s="214" t="s">
        <v>1107</v>
      </c>
      <c r="BR196" s="214" t="s">
        <v>1267</v>
      </c>
      <c r="BS196" s="139"/>
      <c r="BT196" s="139"/>
      <c r="BU196" s="188">
        <v>5</v>
      </c>
      <c r="BV196" s="210"/>
      <c r="BW196" s="210"/>
      <c r="BX196" s="139"/>
      <c r="BY196" s="139"/>
      <c r="BZ196" s="462"/>
      <c r="CA196" s="566"/>
    </row>
    <row r="197" spans="1:79" ht="75" x14ac:dyDescent="0.25">
      <c r="A197" s="545"/>
      <c r="B197" s="545"/>
      <c r="C197" s="545"/>
      <c r="D197" s="460"/>
      <c r="E197" s="460"/>
      <c r="F197" s="460"/>
      <c r="G197" s="605"/>
      <c r="H197" s="606"/>
      <c r="I197" s="584"/>
      <c r="J197" s="551"/>
      <c r="K197" s="543"/>
      <c r="L197" s="460"/>
      <c r="M197" s="460"/>
      <c r="N197" s="543"/>
      <c r="O197" s="579"/>
      <c r="P197" s="579"/>
      <c r="Q197" s="460"/>
      <c r="R197" s="599"/>
      <c r="S197" s="610"/>
      <c r="T197" s="610"/>
      <c r="U197" s="503"/>
      <c r="V197" s="524"/>
      <c r="W197" s="524"/>
      <c r="X197" s="533"/>
      <c r="Y197" s="524"/>
      <c r="Z197" s="533"/>
      <c r="AA197" s="524"/>
      <c r="AB197" s="524"/>
      <c r="AC197" s="560"/>
      <c r="AD197" s="560"/>
      <c r="AE197" s="534"/>
      <c r="AF197" s="534"/>
      <c r="AG197" s="464"/>
      <c r="AH197" s="475"/>
      <c r="AI197" s="468"/>
      <c r="AJ197" s="5" t="s">
        <v>459</v>
      </c>
      <c r="AK197" s="8"/>
      <c r="AL197" s="65">
        <v>1</v>
      </c>
      <c r="AM197" s="70">
        <v>0.05</v>
      </c>
      <c r="AN197" s="193">
        <v>0</v>
      </c>
      <c r="AO197" s="193">
        <v>1</v>
      </c>
      <c r="AP197" s="169"/>
      <c r="AQ197" s="169"/>
      <c r="AR197" s="169">
        <f>+(AN197+AO197)/AL197</f>
        <v>1</v>
      </c>
      <c r="AS197" s="88">
        <v>44958</v>
      </c>
      <c r="AT197" s="88">
        <v>45291</v>
      </c>
      <c r="AU197" s="83">
        <f t="shared" si="22"/>
        <v>333</v>
      </c>
      <c r="AV197" s="89"/>
      <c r="AW197" s="115"/>
      <c r="AX197" s="494"/>
      <c r="AY197" s="494"/>
      <c r="AZ197" s="495"/>
      <c r="BA197" s="476"/>
      <c r="BB197" s="476"/>
      <c r="BC197" s="494"/>
      <c r="BD197" s="484"/>
      <c r="BE197" s="484"/>
      <c r="BF197" s="476"/>
      <c r="BG197" s="476"/>
      <c r="BH197" s="399"/>
      <c r="BI197" s="399"/>
      <c r="BJ197" s="406"/>
      <c r="BK197" s="399"/>
      <c r="BL197" s="73" t="s">
        <v>820</v>
      </c>
      <c r="BM197" s="130" t="s">
        <v>833</v>
      </c>
      <c r="BN197" s="130" t="s">
        <v>837</v>
      </c>
      <c r="BO197" s="73" t="s">
        <v>456</v>
      </c>
      <c r="BP197" s="142">
        <f t="shared" si="23"/>
        <v>44958</v>
      </c>
      <c r="BQ197" s="214"/>
      <c r="BR197" s="214"/>
      <c r="BS197" s="139"/>
      <c r="BT197" s="139"/>
      <c r="BU197" s="188">
        <v>6</v>
      </c>
      <c r="BW197" s="222" t="s">
        <v>1454</v>
      </c>
      <c r="BX197" s="139"/>
      <c r="BY197" s="139"/>
      <c r="BZ197" s="463"/>
      <c r="CA197" s="567"/>
    </row>
    <row r="198" spans="1:79" ht="67.5" customHeight="1" x14ac:dyDescent="0.25">
      <c r="A198" s="6"/>
      <c r="B198" s="43"/>
      <c r="C198" s="43"/>
      <c r="D198" s="44"/>
      <c r="E198" s="45"/>
      <c r="F198" s="44"/>
      <c r="G198" s="69"/>
      <c r="H198" s="44"/>
      <c r="I198" s="69"/>
      <c r="J198" s="552" t="s">
        <v>164</v>
      </c>
      <c r="K198" s="553"/>
      <c r="L198" s="553"/>
      <c r="M198" s="553"/>
      <c r="N198" s="553"/>
      <c r="O198" s="553"/>
      <c r="P198" s="553"/>
      <c r="Q198" s="553"/>
      <c r="R198" s="553"/>
      <c r="S198" s="553"/>
      <c r="T198" s="553"/>
      <c r="U198" s="553"/>
      <c r="V198" s="553"/>
      <c r="W198" s="554"/>
      <c r="X198" s="270">
        <f>AVERAGE(X191:X197)</f>
        <v>0.28333333333333333</v>
      </c>
      <c r="Y198" s="268"/>
      <c r="Z198" s="269">
        <f>AVERAGE(Z191:Z197)</f>
        <v>0.76666666666666661</v>
      </c>
      <c r="AA198" s="203"/>
      <c r="AB198" s="203"/>
      <c r="AC198" s="57"/>
      <c r="AD198" s="57"/>
      <c r="AE198" s="44"/>
      <c r="AF198" s="44"/>
      <c r="AG198" s="428" t="s">
        <v>786</v>
      </c>
      <c r="AH198" s="429"/>
      <c r="AI198" s="429"/>
      <c r="AJ198" s="429"/>
      <c r="AK198" s="429"/>
      <c r="AL198" s="429"/>
      <c r="AM198" s="429"/>
      <c r="AN198" s="429"/>
      <c r="AO198" s="429"/>
      <c r="AP198" s="429"/>
      <c r="AQ198" s="430"/>
      <c r="AR198" s="359">
        <f>AVERAGE(AR195:AR197)</f>
        <v>0.66666666666666663</v>
      </c>
      <c r="AS198" s="104"/>
      <c r="AT198" s="104"/>
      <c r="AU198" s="57"/>
      <c r="AV198" s="69"/>
      <c r="AW198" s="57"/>
      <c r="AX198" s="44"/>
      <c r="AY198" s="44"/>
      <c r="AZ198" s="57"/>
      <c r="BA198" s="57"/>
      <c r="BB198" s="57"/>
      <c r="BC198" s="44"/>
      <c r="BD198" s="44"/>
      <c r="BE198" s="44"/>
      <c r="BF198" s="57"/>
      <c r="BG198" s="57"/>
      <c r="BH198" s="400"/>
      <c r="BI198" s="400"/>
      <c r="BJ198" s="407"/>
      <c r="BK198" s="400"/>
      <c r="BL198" s="4"/>
      <c r="BM198" s="4"/>
      <c r="BN198" s="4"/>
      <c r="BO198" s="4"/>
      <c r="BP198" s="4"/>
      <c r="BQ198" s="206"/>
      <c r="BR198" s="206"/>
      <c r="BS198" s="4"/>
      <c r="BT198" s="4"/>
      <c r="BU198" s="4"/>
      <c r="BV198" s="21"/>
      <c r="BW198" s="21"/>
      <c r="BX198" s="4"/>
      <c r="BY198" s="4"/>
      <c r="BZ198" s="4"/>
      <c r="CA198" s="21"/>
    </row>
    <row r="199" spans="1:79" ht="37.5" x14ac:dyDescent="0.25">
      <c r="A199" s="6"/>
      <c r="B199" s="43"/>
      <c r="C199" s="509" t="s">
        <v>81</v>
      </c>
      <c r="D199" s="510"/>
      <c r="E199" s="510"/>
      <c r="F199" s="510"/>
      <c r="G199" s="510"/>
      <c r="H199" s="510"/>
      <c r="I199" s="510"/>
      <c r="J199" s="510"/>
      <c r="K199" s="510"/>
      <c r="L199" s="510"/>
      <c r="M199" s="510"/>
      <c r="N199" s="510"/>
      <c r="O199" s="510"/>
      <c r="P199" s="510"/>
      <c r="Q199" s="510"/>
      <c r="R199" s="510"/>
      <c r="S199" s="510"/>
      <c r="T199" s="510"/>
      <c r="U199" s="510"/>
      <c r="V199" s="510"/>
      <c r="W199" s="511"/>
      <c r="X199" s="344">
        <f>+X198</f>
        <v>0.28333333333333333</v>
      </c>
      <c r="Y199" s="345"/>
      <c r="Z199" s="346">
        <f>+Z198</f>
        <v>0.76666666666666661</v>
      </c>
      <c r="AA199" s="276"/>
      <c r="AB199" s="276"/>
      <c r="AC199" s="274"/>
      <c r="AD199" s="274"/>
      <c r="AE199" s="273"/>
      <c r="AF199" s="273"/>
      <c r="AG199" s="69"/>
      <c r="AH199" s="44"/>
      <c r="AI199" s="44"/>
      <c r="AJ199" s="48"/>
      <c r="AK199" s="44"/>
      <c r="AL199" s="69"/>
      <c r="AM199" s="69"/>
      <c r="AN199" s="69"/>
      <c r="AO199" s="69"/>
      <c r="AP199" s="69"/>
      <c r="AQ199" s="69"/>
      <c r="AR199" s="69"/>
      <c r="AS199" s="104"/>
      <c r="AT199" s="104"/>
      <c r="AU199" s="57"/>
      <c r="AV199" s="69"/>
      <c r="AW199" s="57"/>
      <c r="AX199" s="44"/>
      <c r="AY199" s="44"/>
      <c r="AZ199" s="57"/>
      <c r="BA199" s="57"/>
      <c r="BB199" s="57"/>
      <c r="BC199" s="44"/>
      <c r="BD199" s="44"/>
      <c r="BE199" s="44"/>
      <c r="BF199" s="57"/>
      <c r="BG199" s="57"/>
      <c r="BH199" s="57"/>
      <c r="BI199" s="57"/>
      <c r="BJ199" s="57"/>
      <c r="BK199" s="57"/>
      <c r="BL199" s="4"/>
      <c r="BM199" s="4"/>
      <c r="BN199" s="4"/>
      <c r="BO199" s="4"/>
      <c r="BP199" s="4"/>
      <c r="BQ199" s="206"/>
      <c r="BR199" s="206"/>
      <c r="BS199" s="4"/>
      <c r="BT199" s="4"/>
      <c r="BU199" s="4"/>
      <c r="BV199" s="21"/>
      <c r="BW199" s="21"/>
      <c r="BX199" s="4"/>
      <c r="BY199" s="4"/>
      <c r="BZ199" s="342"/>
      <c r="CA199" s="343"/>
    </row>
    <row r="200" spans="1:79" ht="44.25" x14ac:dyDescent="0.25">
      <c r="A200" s="6"/>
      <c r="B200" s="585" t="s">
        <v>752</v>
      </c>
      <c r="C200" s="586"/>
      <c r="D200" s="586"/>
      <c r="E200" s="586"/>
      <c r="F200" s="586"/>
      <c r="G200" s="586"/>
      <c r="H200" s="586"/>
      <c r="I200" s="586"/>
      <c r="J200" s="586"/>
      <c r="K200" s="586"/>
      <c r="L200" s="586"/>
      <c r="M200" s="586"/>
      <c r="N200" s="586"/>
      <c r="O200" s="586"/>
      <c r="P200" s="586"/>
      <c r="Q200" s="586"/>
      <c r="R200" s="586"/>
      <c r="S200" s="586"/>
      <c r="T200" s="586"/>
      <c r="U200" s="586"/>
      <c r="V200" s="586"/>
      <c r="W200" s="587"/>
      <c r="X200" s="347">
        <f>+(X199+X190+X178+X150+X135+X127+X93+X234)/8</f>
        <v>0.43600641761842568</v>
      </c>
      <c r="Y200" s="348"/>
      <c r="Z200" s="347">
        <f>+(Z199+Z190+Z178+Z150+Z135+Z127+Z93+Z234)/8</f>
        <v>0.79161262518951558</v>
      </c>
      <c r="AA200" s="276"/>
      <c r="AB200" s="276"/>
      <c r="AC200" s="274"/>
      <c r="AD200" s="274"/>
      <c r="AE200" s="273"/>
      <c r="AF200" s="273"/>
      <c r="AG200" s="69"/>
      <c r="AH200" s="44"/>
      <c r="AI200" s="44"/>
      <c r="AJ200" s="48"/>
      <c r="AK200" s="44"/>
      <c r="AL200" s="69"/>
      <c r="AM200" s="69"/>
      <c r="AN200" s="69"/>
      <c r="AO200" s="69"/>
      <c r="AP200" s="69"/>
      <c r="AQ200" s="69"/>
      <c r="AR200" s="69"/>
      <c r="AS200" s="104"/>
      <c r="AT200" s="104"/>
      <c r="AU200" s="57"/>
      <c r="AV200" s="69"/>
      <c r="AW200" s="57"/>
      <c r="AX200" s="44"/>
      <c r="AY200" s="44"/>
      <c r="AZ200" s="57"/>
      <c r="BA200" s="57"/>
      <c r="BB200" s="57"/>
      <c r="BC200" s="44"/>
      <c r="BD200" s="44"/>
      <c r="BE200" s="44"/>
      <c r="BF200" s="57"/>
      <c r="BG200" s="57"/>
      <c r="BH200" s="57"/>
      <c r="BI200" s="57"/>
      <c r="BJ200" s="57"/>
      <c r="BK200" s="57"/>
      <c r="BL200" s="4"/>
      <c r="BM200" s="4"/>
      <c r="BN200" s="4"/>
      <c r="BO200" s="4"/>
      <c r="BP200" s="4"/>
      <c r="BQ200" s="206"/>
      <c r="BR200" s="206"/>
      <c r="BS200" s="4"/>
      <c r="BT200" s="4"/>
      <c r="BU200" s="4"/>
      <c r="BV200" s="21"/>
      <c r="BW200" s="21"/>
      <c r="BX200" s="4"/>
      <c r="BY200" s="4"/>
      <c r="BZ200" s="342"/>
      <c r="CA200" s="343"/>
    </row>
    <row r="201" spans="1:79" ht="114.75" x14ac:dyDescent="0.25">
      <c r="A201" s="545" t="s">
        <v>708</v>
      </c>
      <c r="B201" s="545" t="s">
        <v>788</v>
      </c>
      <c r="C201" s="590" t="s">
        <v>82</v>
      </c>
      <c r="D201" s="591" t="s">
        <v>137</v>
      </c>
      <c r="E201" s="591">
        <v>31256050</v>
      </c>
      <c r="F201" s="591" t="s">
        <v>138</v>
      </c>
      <c r="G201" s="592">
        <v>34000000</v>
      </c>
      <c r="H201" s="595" t="s">
        <v>572</v>
      </c>
      <c r="I201" s="592"/>
      <c r="J201" s="551" t="s">
        <v>165</v>
      </c>
      <c r="K201" s="457" t="s">
        <v>376</v>
      </c>
      <c r="L201" s="466" t="s">
        <v>252</v>
      </c>
      <c r="M201" s="466" t="s">
        <v>377</v>
      </c>
      <c r="N201" s="457" t="s">
        <v>378</v>
      </c>
      <c r="O201" s="469"/>
      <c r="P201" s="469" t="s">
        <v>569</v>
      </c>
      <c r="Q201" s="466" t="s">
        <v>930</v>
      </c>
      <c r="R201" s="520">
        <v>7000</v>
      </c>
      <c r="S201" s="520">
        <v>1000</v>
      </c>
      <c r="T201" s="520">
        <v>3403</v>
      </c>
      <c r="U201" s="452">
        <v>0</v>
      </c>
      <c r="V201" s="452">
        <v>322</v>
      </c>
      <c r="W201" s="452">
        <f>+V201+U201</f>
        <v>322</v>
      </c>
      <c r="X201" s="531">
        <f>+W201/S201</f>
        <v>0.32200000000000001</v>
      </c>
      <c r="Y201" s="452">
        <f>+W201+T201</f>
        <v>3725</v>
      </c>
      <c r="Z201" s="531">
        <f>+Y201/4650</f>
        <v>0.80107526881720426</v>
      </c>
      <c r="AA201" s="452"/>
      <c r="AB201" s="452"/>
      <c r="AC201" s="562" t="s">
        <v>810</v>
      </c>
      <c r="AD201" s="562" t="s">
        <v>811</v>
      </c>
      <c r="AE201" s="466" t="s">
        <v>818</v>
      </c>
      <c r="AF201" s="466" t="s">
        <v>819</v>
      </c>
      <c r="AG201" s="464" t="s">
        <v>789</v>
      </c>
      <c r="AH201" s="475">
        <v>2021130010182</v>
      </c>
      <c r="AI201" s="460" t="s">
        <v>439</v>
      </c>
      <c r="AJ201" s="5" t="s">
        <v>543</v>
      </c>
      <c r="AK201" s="8" t="s">
        <v>937</v>
      </c>
      <c r="AL201" s="65">
        <v>1000</v>
      </c>
      <c r="AM201" s="70">
        <v>0.35</v>
      </c>
      <c r="AN201" s="193">
        <v>0</v>
      </c>
      <c r="AO201" s="193">
        <v>322</v>
      </c>
      <c r="AP201" s="169"/>
      <c r="AQ201" s="169"/>
      <c r="AR201" s="169">
        <f>+(AN201+AO201)/AL201</f>
        <v>0.32200000000000001</v>
      </c>
      <c r="AS201" s="88">
        <v>44986</v>
      </c>
      <c r="AT201" s="88">
        <v>45291</v>
      </c>
      <c r="AU201" s="118">
        <f>+AT201-AS201</f>
        <v>305</v>
      </c>
      <c r="AV201" s="89">
        <v>1000</v>
      </c>
      <c r="AW201" s="115"/>
      <c r="AX201" s="494" t="s">
        <v>547</v>
      </c>
      <c r="AY201" s="494" t="s">
        <v>546</v>
      </c>
      <c r="AZ201" s="495" t="s">
        <v>456</v>
      </c>
      <c r="BA201" s="476">
        <v>356013500</v>
      </c>
      <c r="BB201" s="476">
        <v>356013500</v>
      </c>
      <c r="BC201" s="494" t="s">
        <v>575</v>
      </c>
      <c r="BD201" s="484" t="s">
        <v>790</v>
      </c>
      <c r="BE201" s="484" t="s">
        <v>603</v>
      </c>
      <c r="BF201" s="476">
        <v>201242002</v>
      </c>
      <c r="BG201" s="476">
        <v>52312002</v>
      </c>
      <c r="BH201" s="403">
        <v>519697868</v>
      </c>
      <c r="BI201" s="403">
        <v>82612002</v>
      </c>
      <c r="BJ201" s="404">
        <f>+BI201/BH201</f>
        <v>0.15896159497040693</v>
      </c>
      <c r="BK201" s="403">
        <v>78612002</v>
      </c>
      <c r="BL201" s="73" t="s">
        <v>820</v>
      </c>
      <c r="BM201" s="130" t="s">
        <v>944</v>
      </c>
      <c r="BN201" s="130" t="s">
        <v>945</v>
      </c>
      <c r="BO201" s="73" t="s">
        <v>456</v>
      </c>
      <c r="BP201" s="142">
        <v>44986</v>
      </c>
      <c r="BQ201" s="214" t="s">
        <v>1108</v>
      </c>
      <c r="BR201" s="214" t="s">
        <v>1306</v>
      </c>
      <c r="BS201" s="139"/>
      <c r="BT201" s="139"/>
      <c r="BU201" s="189">
        <v>1</v>
      </c>
      <c r="BV201" s="210" t="s">
        <v>1205</v>
      </c>
      <c r="BW201" s="210" t="s">
        <v>1455</v>
      </c>
      <c r="BX201" s="139"/>
      <c r="BY201" s="139"/>
      <c r="BZ201" s="56" t="s">
        <v>959</v>
      </c>
      <c r="CA201" s="147" t="s">
        <v>973</v>
      </c>
    </row>
    <row r="202" spans="1:79" ht="135" x14ac:dyDescent="0.25">
      <c r="A202" s="545"/>
      <c r="B202" s="545"/>
      <c r="C202" s="590"/>
      <c r="D202" s="591"/>
      <c r="E202" s="591"/>
      <c r="F202" s="591"/>
      <c r="G202" s="593"/>
      <c r="H202" s="596"/>
      <c r="I202" s="593"/>
      <c r="J202" s="551"/>
      <c r="K202" s="459"/>
      <c r="L202" s="468"/>
      <c r="M202" s="468"/>
      <c r="N202" s="459"/>
      <c r="O202" s="471"/>
      <c r="P202" s="471"/>
      <c r="Q202" s="468"/>
      <c r="R202" s="521"/>
      <c r="S202" s="521"/>
      <c r="T202" s="521"/>
      <c r="U202" s="453"/>
      <c r="V202" s="453"/>
      <c r="W202" s="453"/>
      <c r="X202" s="533"/>
      <c r="Y202" s="453"/>
      <c r="Z202" s="533"/>
      <c r="AA202" s="453"/>
      <c r="AB202" s="453"/>
      <c r="AC202" s="563"/>
      <c r="AD202" s="563"/>
      <c r="AE202" s="467"/>
      <c r="AF202" s="467"/>
      <c r="AG202" s="464"/>
      <c r="AH202" s="475"/>
      <c r="AI202" s="460"/>
      <c r="AJ202" s="5" t="s">
        <v>544</v>
      </c>
      <c r="AK202" s="8" t="s">
        <v>894</v>
      </c>
      <c r="AL202" s="65">
        <v>1</v>
      </c>
      <c r="AM202" s="70">
        <v>0.2</v>
      </c>
      <c r="AN202" s="193">
        <v>0</v>
      </c>
      <c r="AO202" s="193">
        <v>1</v>
      </c>
      <c r="AP202" s="169"/>
      <c r="AQ202" s="169"/>
      <c r="AR202" s="169">
        <f>+(AN202+AO202)/AL202</f>
        <v>1</v>
      </c>
      <c r="AS202" s="88">
        <v>44942</v>
      </c>
      <c r="AT202" s="88">
        <v>45291</v>
      </c>
      <c r="AU202" s="118">
        <f t="shared" ref="AU202:AU224" si="24">+AT202-AS202</f>
        <v>349</v>
      </c>
      <c r="AV202" s="89">
        <v>1000</v>
      </c>
      <c r="AW202" s="115"/>
      <c r="AX202" s="494"/>
      <c r="AY202" s="494"/>
      <c r="AZ202" s="495"/>
      <c r="BA202" s="476"/>
      <c r="BB202" s="476"/>
      <c r="BC202" s="494"/>
      <c r="BD202" s="484"/>
      <c r="BE202" s="484"/>
      <c r="BF202" s="476"/>
      <c r="BG202" s="476"/>
      <c r="BH202" s="399"/>
      <c r="BI202" s="399"/>
      <c r="BJ202" s="401"/>
      <c r="BK202" s="399"/>
      <c r="BL202" s="73" t="s">
        <v>820</v>
      </c>
      <c r="BM202" s="130" t="s">
        <v>946</v>
      </c>
      <c r="BN202" s="130" t="s">
        <v>947</v>
      </c>
      <c r="BO202" s="73" t="s">
        <v>456</v>
      </c>
      <c r="BP202" s="142">
        <v>44945</v>
      </c>
      <c r="BQ202" s="214" t="s">
        <v>1109</v>
      </c>
      <c r="BR202" s="214" t="s">
        <v>1307</v>
      </c>
      <c r="BS202" s="139"/>
      <c r="BT202" s="139"/>
      <c r="BU202" s="189">
        <v>2</v>
      </c>
      <c r="BV202" s="210" t="s">
        <v>1206</v>
      </c>
      <c r="BW202" s="210" t="s">
        <v>1456</v>
      </c>
      <c r="BX202" s="139"/>
      <c r="BY202" s="139"/>
      <c r="BZ202" s="73" t="s">
        <v>960</v>
      </c>
      <c r="CA202" s="144" t="s">
        <v>972</v>
      </c>
    </row>
    <row r="203" spans="1:79" ht="75" x14ac:dyDescent="0.25">
      <c r="A203" s="545"/>
      <c r="B203" s="545"/>
      <c r="C203" s="590"/>
      <c r="D203" s="591"/>
      <c r="E203" s="591"/>
      <c r="F203" s="591"/>
      <c r="G203" s="593"/>
      <c r="H203" s="596"/>
      <c r="I203" s="593"/>
      <c r="J203" s="551"/>
      <c r="K203" s="457" t="s">
        <v>379</v>
      </c>
      <c r="L203" s="466" t="s">
        <v>252</v>
      </c>
      <c r="M203" s="466" t="s">
        <v>102</v>
      </c>
      <c r="N203" s="457" t="s">
        <v>380</v>
      </c>
      <c r="O203" s="469"/>
      <c r="P203" s="469" t="s">
        <v>569</v>
      </c>
      <c r="Q203" s="466" t="s">
        <v>914</v>
      </c>
      <c r="R203" s="520">
        <v>2</v>
      </c>
      <c r="S203" s="520">
        <v>1</v>
      </c>
      <c r="T203" s="520">
        <v>1.5</v>
      </c>
      <c r="U203" s="452">
        <v>0</v>
      </c>
      <c r="V203" s="452">
        <v>0</v>
      </c>
      <c r="W203" s="452">
        <v>0</v>
      </c>
      <c r="X203" s="531">
        <v>0</v>
      </c>
      <c r="Y203" s="452">
        <f>+T203</f>
        <v>1.5</v>
      </c>
      <c r="Z203" s="531">
        <f>+Y203/R203</f>
        <v>0.75</v>
      </c>
      <c r="AA203" s="452"/>
      <c r="AB203" s="452"/>
      <c r="AC203" s="563"/>
      <c r="AD203" s="563"/>
      <c r="AE203" s="467"/>
      <c r="AF203" s="467"/>
      <c r="AG203" s="464"/>
      <c r="AH203" s="475"/>
      <c r="AI203" s="460"/>
      <c r="AJ203" s="5" t="s">
        <v>1012</v>
      </c>
      <c r="AK203" s="8" t="s">
        <v>937</v>
      </c>
      <c r="AL203" s="65">
        <v>300</v>
      </c>
      <c r="AM203" s="70">
        <v>0.15</v>
      </c>
      <c r="AN203" s="193">
        <v>96</v>
      </c>
      <c r="AO203" s="193">
        <v>117</v>
      </c>
      <c r="AP203" s="169"/>
      <c r="AQ203" s="169"/>
      <c r="AR203" s="169">
        <f>+(AN203+AO203)/AL203</f>
        <v>0.71</v>
      </c>
      <c r="AS203" s="88">
        <v>44986</v>
      </c>
      <c r="AT203" s="88">
        <v>45291</v>
      </c>
      <c r="AU203" s="118">
        <f t="shared" si="24"/>
        <v>305</v>
      </c>
      <c r="AV203" s="89">
        <v>300</v>
      </c>
      <c r="AW203" s="46"/>
      <c r="AX203" s="494"/>
      <c r="AY203" s="494"/>
      <c r="AZ203" s="495"/>
      <c r="BA203" s="476"/>
      <c r="BB203" s="476"/>
      <c r="BC203" s="494"/>
      <c r="BD203" s="484"/>
      <c r="BE203" s="484"/>
      <c r="BF203" s="476"/>
      <c r="BG203" s="476"/>
      <c r="BH203" s="399"/>
      <c r="BI203" s="399"/>
      <c r="BJ203" s="401"/>
      <c r="BK203" s="399"/>
      <c r="BL203" s="73" t="s">
        <v>820</v>
      </c>
      <c r="BM203" s="130" t="s">
        <v>944</v>
      </c>
      <c r="BN203" s="130" t="s">
        <v>945</v>
      </c>
      <c r="BO203" s="73" t="s">
        <v>456</v>
      </c>
      <c r="BP203" s="142">
        <v>45017</v>
      </c>
      <c r="BQ203" s="214" t="s">
        <v>1110</v>
      </c>
      <c r="BR203" s="214" t="s">
        <v>1308</v>
      </c>
      <c r="BS203" s="139"/>
      <c r="BT203" s="139"/>
      <c r="BU203" s="189">
        <v>3</v>
      </c>
      <c r="BV203" s="210" t="s">
        <v>1207</v>
      </c>
      <c r="BW203" s="210" t="s">
        <v>1457</v>
      </c>
      <c r="BX203" s="139"/>
      <c r="BY203" s="139"/>
      <c r="BZ203" s="73" t="s">
        <v>961</v>
      </c>
      <c r="CA203" s="147" t="s">
        <v>977</v>
      </c>
    </row>
    <row r="204" spans="1:79" ht="75" x14ac:dyDescent="0.25">
      <c r="A204" s="545"/>
      <c r="B204" s="545"/>
      <c r="C204" s="590"/>
      <c r="D204" s="591"/>
      <c r="E204" s="591"/>
      <c r="F204" s="591"/>
      <c r="G204" s="593"/>
      <c r="H204" s="596"/>
      <c r="I204" s="593"/>
      <c r="J204" s="551"/>
      <c r="K204" s="458"/>
      <c r="L204" s="467"/>
      <c r="M204" s="467"/>
      <c r="N204" s="458"/>
      <c r="O204" s="470"/>
      <c r="P204" s="470"/>
      <c r="Q204" s="467"/>
      <c r="R204" s="514"/>
      <c r="S204" s="514"/>
      <c r="T204" s="514"/>
      <c r="U204" s="456"/>
      <c r="V204" s="456"/>
      <c r="W204" s="456"/>
      <c r="X204" s="532"/>
      <c r="Y204" s="456"/>
      <c r="Z204" s="532"/>
      <c r="AA204" s="456"/>
      <c r="AB204" s="456"/>
      <c r="AC204" s="563"/>
      <c r="AD204" s="563"/>
      <c r="AE204" s="467"/>
      <c r="AF204" s="467"/>
      <c r="AG204" s="464"/>
      <c r="AH204" s="475"/>
      <c r="AI204" s="460"/>
      <c r="AJ204" s="5" t="s">
        <v>1013</v>
      </c>
      <c r="AK204" s="8" t="s">
        <v>894</v>
      </c>
      <c r="AL204" s="65">
        <v>30</v>
      </c>
      <c r="AM204" s="70">
        <v>0.1</v>
      </c>
      <c r="AN204" s="193">
        <v>5</v>
      </c>
      <c r="AO204" s="193">
        <v>9</v>
      </c>
      <c r="AP204" s="169"/>
      <c r="AQ204" s="169"/>
      <c r="AR204" s="169">
        <f>+(AN204+AO204)/AL204</f>
        <v>0.46666666666666667</v>
      </c>
      <c r="AS204" s="88">
        <v>44986</v>
      </c>
      <c r="AT204" s="88">
        <v>45291</v>
      </c>
      <c r="AU204" s="118">
        <f t="shared" si="24"/>
        <v>305</v>
      </c>
      <c r="AV204" s="89">
        <v>1500</v>
      </c>
      <c r="AW204" s="46"/>
      <c r="AX204" s="494"/>
      <c r="AY204" s="494"/>
      <c r="AZ204" s="495"/>
      <c r="BA204" s="476"/>
      <c r="BB204" s="476"/>
      <c r="BC204" s="494"/>
      <c r="BD204" s="484"/>
      <c r="BE204" s="484"/>
      <c r="BF204" s="476"/>
      <c r="BG204" s="476"/>
      <c r="BH204" s="399"/>
      <c r="BI204" s="399"/>
      <c r="BJ204" s="401"/>
      <c r="BK204" s="399"/>
      <c r="BL204" s="73" t="s">
        <v>820</v>
      </c>
      <c r="BM204" s="130" t="s">
        <v>944</v>
      </c>
      <c r="BN204" s="130" t="s">
        <v>945</v>
      </c>
      <c r="BO204" s="73" t="s">
        <v>456</v>
      </c>
      <c r="BP204" s="142">
        <v>45017</v>
      </c>
      <c r="BQ204" s="214" t="s">
        <v>1111</v>
      </c>
      <c r="BR204" s="214" t="s">
        <v>1309</v>
      </c>
      <c r="BS204" s="139"/>
      <c r="BT204" s="139"/>
      <c r="BU204" s="189">
        <v>4</v>
      </c>
      <c r="BV204" s="210" t="s">
        <v>1208</v>
      </c>
      <c r="BW204" s="210" t="s">
        <v>1458</v>
      </c>
      <c r="BX204" s="139"/>
      <c r="BY204" s="139"/>
      <c r="BZ204" s="556"/>
      <c r="CA204" s="494"/>
    </row>
    <row r="205" spans="1:79" ht="75" x14ac:dyDescent="0.25">
      <c r="A205" s="545"/>
      <c r="B205" s="545"/>
      <c r="C205" s="590"/>
      <c r="D205" s="591"/>
      <c r="E205" s="591"/>
      <c r="F205" s="591"/>
      <c r="G205" s="593"/>
      <c r="H205" s="596"/>
      <c r="I205" s="593"/>
      <c r="J205" s="551"/>
      <c r="K205" s="459"/>
      <c r="L205" s="468"/>
      <c r="M205" s="468"/>
      <c r="N205" s="459"/>
      <c r="O205" s="471"/>
      <c r="P205" s="471"/>
      <c r="Q205" s="468"/>
      <c r="R205" s="521"/>
      <c r="S205" s="521"/>
      <c r="T205" s="521"/>
      <c r="U205" s="453"/>
      <c r="V205" s="453"/>
      <c r="W205" s="453"/>
      <c r="X205" s="533"/>
      <c r="Y205" s="453"/>
      <c r="Z205" s="533"/>
      <c r="AA205" s="453"/>
      <c r="AB205" s="453"/>
      <c r="AC205" s="563"/>
      <c r="AD205" s="563"/>
      <c r="AE205" s="467"/>
      <c r="AF205" s="467"/>
      <c r="AG205" s="464"/>
      <c r="AH205" s="475"/>
      <c r="AI205" s="460"/>
      <c r="AJ205" s="5" t="s">
        <v>545</v>
      </c>
      <c r="AK205" s="8" t="s">
        <v>936</v>
      </c>
      <c r="AL205" s="65">
        <v>1</v>
      </c>
      <c r="AM205" s="70">
        <v>0.2</v>
      </c>
      <c r="AN205" s="193">
        <v>0</v>
      </c>
      <c r="AO205" s="193">
        <v>0</v>
      </c>
      <c r="AP205" s="169"/>
      <c r="AQ205" s="169"/>
      <c r="AR205" s="169">
        <f>+(AN205+AO205)/AL205</f>
        <v>0</v>
      </c>
      <c r="AS205" s="88">
        <v>44942</v>
      </c>
      <c r="AT205" s="88">
        <v>45291</v>
      </c>
      <c r="AU205" s="118">
        <f t="shared" si="24"/>
        <v>349</v>
      </c>
      <c r="AV205" s="89">
        <v>60</v>
      </c>
      <c r="AW205" s="115"/>
      <c r="AX205" s="494"/>
      <c r="AY205" s="494"/>
      <c r="AZ205" s="495"/>
      <c r="BA205" s="476"/>
      <c r="BB205" s="476"/>
      <c r="BC205" s="494"/>
      <c r="BD205" s="484"/>
      <c r="BE205" s="484"/>
      <c r="BF205" s="476"/>
      <c r="BG205" s="476"/>
      <c r="BH205" s="399"/>
      <c r="BI205" s="399"/>
      <c r="BJ205" s="401"/>
      <c r="BK205" s="399"/>
      <c r="BL205" s="73" t="s">
        <v>820</v>
      </c>
      <c r="BM205" s="130" t="s">
        <v>823</v>
      </c>
      <c r="BN205" s="130" t="s">
        <v>948</v>
      </c>
      <c r="BO205" s="73" t="s">
        <v>456</v>
      </c>
      <c r="BP205" s="142">
        <v>44942</v>
      </c>
      <c r="BQ205" s="214" t="s">
        <v>1112</v>
      </c>
      <c r="BR205" s="214" t="s">
        <v>1310</v>
      </c>
      <c r="BS205" s="139"/>
      <c r="BT205" s="139"/>
      <c r="BU205" s="189">
        <v>5</v>
      </c>
      <c r="BV205" s="211" t="s">
        <v>1209</v>
      </c>
      <c r="BW205" s="210" t="s">
        <v>1459</v>
      </c>
      <c r="BX205" s="139"/>
      <c r="BY205" s="139"/>
      <c r="BZ205" s="557"/>
      <c r="CA205" s="494"/>
    </row>
    <row r="206" spans="1:79" ht="59.25" customHeight="1" x14ac:dyDescent="0.25">
      <c r="A206" s="545"/>
      <c r="B206" s="545"/>
      <c r="C206" s="590"/>
      <c r="D206" s="591"/>
      <c r="E206" s="591"/>
      <c r="F206" s="591"/>
      <c r="G206" s="593"/>
      <c r="H206" s="596"/>
      <c r="I206" s="593"/>
      <c r="J206" s="551"/>
      <c r="K206" s="303"/>
      <c r="L206" s="302"/>
      <c r="M206" s="302"/>
      <c r="N206" s="303"/>
      <c r="O206" s="306"/>
      <c r="P206" s="306"/>
      <c r="Q206" s="302"/>
      <c r="R206" s="305"/>
      <c r="S206" s="305"/>
      <c r="T206" s="305"/>
      <c r="U206" s="291"/>
      <c r="V206" s="291"/>
      <c r="W206" s="291"/>
      <c r="X206" s="295"/>
      <c r="Y206" s="291"/>
      <c r="Z206" s="295"/>
      <c r="AA206" s="291"/>
      <c r="AB206" s="291"/>
      <c r="AC206" s="563"/>
      <c r="AD206" s="563"/>
      <c r="AE206" s="467"/>
      <c r="AF206" s="467"/>
      <c r="AG206" s="428" t="s">
        <v>789</v>
      </c>
      <c r="AH206" s="429"/>
      <c r="AI206" s="429"/>
      <c r="AJ206" s="429"/>
      <c r="AK206" s="429"/>
      <c r="AL206" s="429"/>
      <c r="AM206" s="429"/>
      <c r="AN206" s="429"/>
      <c r="AO206" s="429"/>
      <c r="AP206" s="429"/>
      <c r="AQ206" s="430"/>
      <c r="AR206" s="359">
        <f>AVERAGE(AR201:AR205)</f>
        <v>0.49973333333333336</v>
      </c>
      <c r="AS206" s="88"/>
      <c r="AT206" s="88"/>
      <c r="AU206" s="118"/>
      <c r="AV206" s="89"/>
      <c r="AW206" s="115"/>
      <c r="AX206" s="277"/>
      <c r="AY206" s="277"/>
      <c r="AZ206" s="278"/>
      <c r="BA206" s="279"/>
      <c r="BB206" s="279"/>
      <c r="BC206" s="277"/>
      <c r="BD206" s="280"/>
      <c r="BE206" s="280"/>
      <c r="BF206" s="279"/>
      <c r="BG206" s="279"/>
      <c r="BH206" s="399"/>
      <c r="BI206" s="399"/>
      <c r="BJ206" s="401"/>
      <c r="BK206" s="399"/>
      <c r="BL206" s="277"/>
      <c r="BM206" s="130"/>
      <c r="BN206" s="130"/>
      <c r="BO206" s="277"/>
      <c r="BP206" s="142"/>
      <c r="BQ206" s="365"/>
      <c r="BR206" s="214"/>
      <c r="BS206" s="139"/>
      <c r="BT206" s="139"/>
      <c r="BU206" s="189"/>
      <c r="BV206" s="211"/>
      <c r="BW206" s="210"/>
      <c r="BX206" s="139"/>
      <c r="BY206" s="139"/>
      <c r="BZ206" s="557"/>
      <c r="CA206" s="494"/>
    </row>
    <row r="207" spans="1:79" ht="165" x14ac:dyDescent="0.25">
      <c r="A207" s="545"/>
      <c r="B207" s="545"/>
      <c r="C207" s="590"/>
      <c r="D207" s="591"/>
      <c r="E207" s="591"/>
      <c r="F207" s="591"/>
      <c r="G207" s="593"/>
      <c r="H207" s="596"/>
      <c r="I207" s="593"/>
      <c r="J207" s="551"/>
      <c r="K207" s="466" t="s">
        <v>381</v>
      </c>
      <c r="L207" s="466" t="s">
        <v>230</v>
      </c>
      <c r="M207" s="466" t="s">
        <v>102</v>
      </c>
      <c r="N207" s="457" t="s">
        <v>382</v>
      </c>
      <c r="O207" s="466"/>
      <c r="P207" s="469" t="s">
        <v>569</v>
      </c>
      <c r="Q207" s="466" t="s">
        <v>915</v>
      </c>
      <c r="R207" s="520">
        <v>1</v>
      </c>
      <c r="S207" s="469" t="s">
        <v>570</v>
      </c>
      <c r="T207" s="520">
        <v>1</v>
      </c>
      <c r="U207" s="452">
        <v>0</v>
      </c>
      <c r="V207" s="454" t="s">
        <v>1027</v>
      </c>
      <c r="W207" s="454"/>
      <c r="X207" s="454"/>
      <c r="Y207" s="588">
        <v>1</v>
      </c>
      <c r="Z207" s="454">
        <v>1</v>
      </c>
      <c r="AA207" s="454" t="s">
        <v>1027</v>
      </c>
      <c r="AB207" s="454" t="s">
        <v>1027</v>
      </c>
      <c r="AC207" s="563"/>
      <c r="AD207" s="563"/>
      <c r="AE207" s="467"/>
      <c r="AF207" s="467"/>
      <c r="AG207" s="464" t="s">
        <v>791</v>
      </c>
      <c r="AH207" s="561">
        <v>2021130010225</v>
      </c>
      <c r="AI207" s="460" t="s">
        <v>735</v>
      </c>
      <c r="AJ207" s="5" t="s">
        <v>736</v>
      </c>
      <c r="AK207" s="8" t="s">
        <v>938</v>
      </c>
      <c r="AL207" s="65">
        <v>1</v>
      </c>
      <c r="AM207" s="70">
        <v>0.2</v>
      </c>
      <c r="AN207" s="193">
        <v>1</v>
      </c>
      <c r="AO207" s="193">
        <v>0</v>
      </c>
      <c r="AP207" s="169"/>
      <c r="AQ207" s="169"/>
      <c r="AR207" s="169">
        <f>+(AN207+AO207)/AL207</f>
        <v>1</v>
      </c>
      <c r="AS207" s="88">
        <v>44958</v>
      </c>
      <c r="AT207" s="88">
        <v>45291</v>
      </c>
      <c r="AU207" s="118">
        <f t="shared" si="24"/>
        <v>333</v>
      </c>
      <c r="AV207" s="89"/>
      <c r="AW207" s="115"/>
      <c r="AX207" s="494" t="s">
        <v>547</v>
      </c>
      <c r="AY207" s="494" t="s">
        <v>546</v>
      </c>
      <c r="AZ207" s="495" t="s">
        <v>456</v>
      </c>
      <c r="BA207" s="476">
        <v>163684368</v>
      </c>
      <c r="BB207" s="476">
        <v>163684368</v>
      </c>
      <c r="BC207" s="494" t="s">
        <v>575</v>
      </c>
      <c r="BD207" s="577" t="s">
        <v>792</v>
      </c>
      <c r="BE207" s="577" t="s">
        <v>604</v>
      </c>
      <c r="BF207" s="476">
        <v>69600000</v>
      </c>
      <c r="BG207" s="476">
        <v>30300000</v>
      </c>
      <c r="BH207" s="399"/>
      <c r="BI207" s="399"/>
      <c r="BJ207" s="401"/>
      <c r="BK207" s="399"/>
      <c r="BL207" s="73" t="s">
        <v>820</v>
      </c>
      <c r="BM207" s="130" t="s">
        <v>821</v>
      </c>
      <c r="BN207" s="130" t="s">
        <v>948</v>
      </c>
      <c r="BO207" s="73" t="s">
        <v>456</v>
      </c>
      <c r="BP207" s="142">
        <v>44945</v>
      </c>
      <c r="BQ207" s="199" t="s">
        <v>1113</v>
      </c>
      <c r="BR207" s="214" t="s">
        <v>1311</v>
      </c>
      <c r="BS207" s="139"/>
      <c r="BT207" s="139"/>
      <c r="BU207" s="189">
        <v>6</v>
      </c>
      <c r="BV207" s="210" t="s">
        <v>1210</v>
      </c>
      <c r="BW207" s="210" t="s">
        <v>1460</v>
      </c>
      <c r="BX207" s="139"/>
      <c r="BY207" s="139"/>
      <c r="BZ207" s="557"/>
      <c r="CA207" s="494"/>
    </row>
    <row r="208" spans="1:79" ht="165" x14ac:dyDescent="0.25">
      <c r="A208" s="545"/>
      <c r="B208" s="545"/>
      <c r="C208" s="590"/>
      <c r="D208" s="591"/>
      <c r="E208" s="591"/>
      <c r="F208" s="591"/>
      <c r="G208" s="593"/>
      <c r="H208" s="596"/>
      <c r="I208" s="593"/>
      <c r="J208" s="551"/>
      <c r="K208" s="468"/>
      <c r="L208" s="468"/>
      <c r="M208" s="468"/>
      <c r="N208" s="459"/>
      <c r="O208" s="468"/>
      <c r="P208" s="471"/>
      <c r="Q208" s="468"/>
      <c r="R208" s="521"/>
      <c r="S208" s="471"/>
      <c r="T208" s="521"/>
      <c r="U208" s="453"/>
      <c r="V208" s="455"/>
      <c r="W208" s="455"/>
      <c r="X208" s="455"/>
      <c r="Y208" s="589"/>
      <c r="Z208" s="455"/>
      <c r="AA208" s="455"/>
      <c r="AB208" s="455"/>
      <c r="AC208" s="563"/>
      <c r="AD208" s="563"/>
      <c r="AE208" s="467"/>
      <c r="AF208" s="467"/>
      <c r="AG208" s="464"/>
      <c r="AH208" s="561"/>
      <c r="AI208" s="460"/>
      <c r="AJ208" s="5" t="s">
        <v>1014</v>
      </c>
      <c r="AK208" s="8" t="s">
        <v>1015</v>
      </c>
      <c r="AL208" s="65">
        <v>10</v>
      </c>
      <c r="AM208" s="70">
        <v>0.25</v>
      </c>
      <c r="AN208" s="193">
        <v>1</v>
      </c>
      <c r="AO208" s="193">
        <v>7</v>
      </c>
      <c r="AP208" s="169"/>
      <c r="AQ208" s="169"/>
      <c r="AR208" s="169">
        <f>+(AN208+AO208)/AL208</f>
        <v>0.8</v>
      </c>
      <c r="AS208" s="88">
        <v>44986</v>
      </c>
      <c r="AT208" s="88">
        <v>45291</v>
      </c>
      <c r="AU208" s="118">
        <f t="shared" si="24"/>
        <v>305</v>
      </c>
      <c r="AV208" s="89">
        <v>300</v>
      </c>
      <c r="AW208" s="115"/>
      <c r="AX208" s="494"/>
      <c r="AY208" s="494"/>
      <c r="AZ208" s="495"/>
      <c r="BA208" s="476"/>
      <c r="BB208" s="476"/>
      <c r="BC208" s="494"/>
      <c r="BD208" s="577"/>
      <c r="BE208" s="577"/>
      <c r="BF208" s="476"/>
      <c r="BG208" s="476"/>
      <c r="BH208" s="399"/>
      <c r="BI208" s="399"/>
      <c r="BJ208" s="401"/>
      <c r="BK208" s="399"/>
      <c r="BL208" s="73" t="s">
        <v>820</v>
      </c>
      <c r="BM208" s="130" t="s">
        <v>1019</v>
      </c>
      <c r="BN208" s="130" t="s">
        <v>945</v>
      </c>
      <c r="BO208" s="73" t="s">
        <v>456</v>
      </c>
      <c r="BP208" s="142">
        <v>45017</v>
      </c>
      <c r="BQ208" s="214" t="s">
        <v>1114</v>
      </c>
      <c r="BR208" s="214" t="s">
        <v>1312</v>
      </c>
      <c r="BS208" s="139"/>
      <c r="BT208" s="139"/>
      <c r="BU208" s="189">
        <v>7</v>
      </c>
      <c r="BV208" s="210" t="s">
        <v>1211</v>
      </c>
      <c r="BW208" s="210" t="s">
        <v>1461</v>
      </c>
      <c r="BX208" s="139"/>
      <c r="BY208" s="139"/>
      <c r="BZ208" s="557"/>
      <c r="CA208" s="494"/>
    </row>
    <row r="209" spans="1:80" ht="165" x14ac:dyDescent="0.25">
      <c r="A209" s="545"/>
      <c r="B209" s="545"/>
      <c r="C209" s="590"/>
      <c r="D209" s="591"/>
      <c r="E209" s="591"/>
      <c r="F209" s="591"/>
      <c r="G209" s="593"/>
      <c r="H209" s="596"/>
      <c r="I209" s="593"/>
      <c r="J209" s="551"/>
      <c r="K209" s="5" t="s">
        <v>383</v>
      </c>
      <c r="L209" s="8" t="s">
        <v>230</v>
      </c>
      <c r="M209" s="8" t="s">
        <v>384</v>
      </c>
      <c r="N209" s="12" t="s">
        <v>385</v>
      </c>
      <c r="O209" s="11" t="s">
        <v>569</v>
      </c>
      <c r="P209" s="11"/>
      <c r="Q209" s="7" t="s">
        <v>916</v>
      </c>
      <c r="R209" s="60">
        <v>1</v>
      </c>
      <c r="S209" s="60">
        <v>0.95</v>
      </c>
      <c r="T209" s="60">
        <v>0.05</v>
      </c>
      <c r="U209" s="220">
        <v>0.02</v>
      </c>
      <c r="V209" s="192">
        <v>0.3</v>
      </c>
      <c r="W209" s="220">
        <f>+V209+U209</f>
        <v>0.32</v>
      </c>
      <c r="X209" s="259">
        <f>+W209/S209</f>
        <v>0.33684210526315794</v>
      </c>
      <c r="Y209" s="220">
        <f>+W209+T209</f>
        <v>0.37</v>
      </c>
      <c r="Z209" s="259">
        <f>+Y209</f>
        <v>0.37</v>
      </c>
      <c r="AA209" s="192"/>
      <c r="AB209" s="192"/>
      <c r="AC209" s="563"/>
      <c r="AD209" s="563"/>
      <c r="AE209" s="467"/>
      <c r="AF209" s="467"/>
      <c r="AG209" s="464"/>
      <c r="AH209" s="561"/>
      <c r="AI209" s="460"/>
      <c r="AJ209" s="5" t="s">
        <v>548</v>
      </c>
      <c r="AK209" s="8" t="s">
        <v>939</v>
      </c>
      <c r="AL209" s="65">
        <v>0.95</v>
      </c>
      <c r="AM209" s="70">
        <v>0.4</v>
      </c>
      <c r="AN209" s="193">
        <v>0.02</v>
      </c>
      <c r="AO209" s="193">
        <v>0.3</v>
      </c>
      <c r="AP209" s="169"/>
      <c r="AQ209" s="169"/>
      <c r="AR209" s="169">
        <f>+(AN209+AO209)/AL209</f>
        <v>0.33684210526315794</v>
      </c>
      <c r="AS209" s="88">
        <v>44942</v>
      </c>
      <c r="AT209" s="88">
        <v>45291</v>
      </c>
      <c r="AU209" s="118">
        <f t="shared" si="24"/>
        <v>349</v>
      </c>
      <c r="AV209" s="89"/>
      <c r="AW209" s="115"/>
      <c r="AX209" s="494"/>
      <c r="AY209" s="494"/>
      <c r="AZ209" s="495"/>
      <c r="BA209" s="476"/>
      <c r="BB209" s="476"/>
      <c r="BC209" s="494"/>
      <c r="BD209" s="577"/>
      <c r="BE209" s="577"/>
      <c r="BF209" s="476"/>
      <c r="BG209" s="476"/>
      <c r="BH209" s="399"/>
      <c r="BI209" s="399"/>
      <c r="BJ209" s="401"/>
      <c r="BK209" s="399"/>
      <c r="BL209" s="73" t="s">
        <v>820</v>
      </c>
      <c r="BM209" s="130" t="s">
        <v>949</v>
      </c>
      <c r="BN209" s="130" t="s">
        <v>948</v>
      </c>
      <c r="BO209" s="73" t="s">
        <v>456</v>
      </c>
      <c r="BP209" s="142">
        <v>44945</v>
      </c>
      <c r="BQ209" s="214" t="s">
        <v>1115</v>
      </c>
      <c r="BR209" s="214" t="s">
        <v>1313</v>
      </c>
      <c r="BS209" s="139"/>
      <c r="BT209" s="139"/>
      <c r="BU209" s="189">
        <v>8</v>
      </c>
      <c r="BV209" s="210" t="s">
        <v>1212</v>
      </c>
      <c r="BW209" s="210" t="s">
        <v>1462</v>
      </c>
      <c r="BX209" s="139"/>
      <c r="BY209" s="139"/>
      <c r="BZ209" s="557"/>
      <c r="CA209" s="494"/>
      <c r="CB209" s="141" t="s">
        <v>443</v>
      </c>
    </row>
    <row r="210" spans="1:80" ht="115.5" customHeight="1" x14ac:dyDescent="0.25">
      <c r="A210" s="545"/>
      <c r="B210" s="545"/>
      <c r="C210" s="590"/>
      <c r="D210" s="591"/>
      <c r="E210" s="591"/>
      <c r="F210" s="591"/>
      <c r="G210" s="594"/>
      <c r="H210" s="597"/>
      <c r="I210" s="594"/>
      <c r="J210" s="551"/>
      <c r="K210" s="5" t="s">
        <v>386</v>
      </c>
      <c r="L210" s="8" t="s">
        <v>230</v>
      </c>
      <c r="M210" s="8" t="s">
        <v>102</v>
      </c>
      <c r="N210" s="5" t="s">
        <v>387</v>
      </c>
      <c r="O210" s="13" t="s">
        <v>569</v>
      </c>
      <c r="P210" s="13"/>
      <c r="Q210" s="8" t="s">
        <v>917</v>
      </c>
      <c r="R210" s="65">
        <v>1</v>
      </c>
      <c r="S210" s="65">
        <v>0.1</v>
      </c>
      <c r="T210" s="65">
        <v>0.9</v>
      </c>
      <c r="U210" s="197">
        <v>0</v>
      </c>
      <c r="V210" s="197">
        <v>0</v>
      </c>
      <c r="W210" s="232">
        <v>0</v>
      </c>
      <c r="X210" s="262">
        <v>0</v>
      </c>
      <c r="Y210" s="232">
        <f>+T210</f>
        <v>0.9</v>
      </c>
      <c r="Z210" s="262">
        <f>+Y210</f>
        <v>0.9</v>
      </c>
      <c r="AA210" s="197"/>
      <c r="AB210" s="197"/>
      <c r="AC210" s="564"/>
      <c r="AD210" s="564"/>
      <c r="AE210" s="468"/>
      <c r="AF210" s="468"/>
      <c r="AG210" s="464"/>
      <c r="AH210" s="561"/>
      <c r="AI210" s="460"/>
      <c r="AJ210" s="5" t="s">
        <v>549</v>
      </c>
      <c r="AK210" s="8" t="s">
        <v>940</v>
      </c>
      <c r="AL210" s="65">
        <v>0.1</v>
      </c>
      <c r="AM210" s="70">
        <v>0.15</v>
      </c>
      <c r="AN210" s="193">
        <v>0</v>
      </c>
      <c r="AO210" s="193">
        <v>0</v>
      </c>
      <c r="AP210" s="169"/>
      <c r="AQ210" s="169"/>
      <c r="AR210" s="169">
        <f>+(AN210+AO210)/AL210</f>
        <v>0</v>
      </c>
      <c r="AS210" s="88">
        <v>44958</v>
      </c>
      <c r="AT210" s="88">
        <v>45291</v>
      </c>
      <c r="AU210" s="118">
        <f t="shared" si="24"/>
        <v>333</v>
      </c>
      <c r="AV210" s="89"/>
      <c r="AW210" s="115"/>
      <c r="AX210" s="494"/>
      <c r="AY210" s="494"/>
      <c r="AZ210" s="495"/>
      <c r="BA210" s="476"/>
      <c r="BB210" s="476"/>
      <c r="BC210" s="494"/>
      <c r="BD210" s="577"/>
      <c r="BE210" s="577"/>
      <c r="BF210" s="476"/>
      <c r="BG210" s="476"/>
      <c r="BH210" s="399"/>
      <c r="BI210" s="399"/>
      <c r="BJ210" s="401"/>
      <c r="BK210" s="399"/>
      <c r="BL210" s="73"/>
      <c r="BM210" s="130"/>
      <c r="BN210" s="130"/>
      <c r="BO210" s="73"/>
      <c r="BP210" s="142"/>
      <c r="BQ210" s="214" t="s">
        <v>1116</v>
      </c>
      <c r="BR210" s="214" t="s">
        <v>1314</v>
      </c>
      <c r="BS210" s="139"/>
      <c r="BT210" s="139"/>
      <c r="BU210" s="189">
        <v>9</v>
      </c>
      <c r="BV210" s="210" t="s">
        <v>1213</v>
      </c>
      <c r="BW210" s="210" t="s">
        <v>1463</v>
      </c>
      <c r="BX210" s="139"/>
      <c r="BY210" s="139"/>
      <c r="BZ210" s="570"/>
      <c r="CA210" s="494"/>
    </row>
    <row r="211" spans="1:80" ht="30" x14ac:dyDescent="0.25">
      <c r="A211" s="6"/>
      <c r="B211" s="43"/>
      <c r="C211" s="43"/>
      <c r="D211" s="44"/>
      <c r="E211" s="45"/>
      <c r="F211" s="44"/>
      <c r="G211" s="69"/>
      <c r="H211" s="44"/>
      <c r="I211" s="69"/>
      <c r="J211" s="552" t="s">
        <v>165</v>
      </c>
      <c r="K211" s="553"/>
      <c r="L211" s="553"/>
      <c r="M211" s="553"/>
      <c r="N211" s="553"/>
      <c r="O211" s="553"/>
      <c r="P211" s="553"/>
      <c r="Q211" s="553"/>
      <c r="R211" s="553"/>
      <c r="S211" s="553"/>
      <c r="T211" s="553"/>
      <c r="U211" s="553"/>
      <c r="V211" s="553"/>
      <c r="W211" s="554"/>
      <c r="X211" s="270">
        <f>AVERAGE(X201:X210)</f>
        <v>0.16471052631578947</v>
      </c>
      <c r="Y211" s="268"/>
      <c r="Z211" s="269">
        <f>AVERAGE(Z201:Z210)</f>
        <v>0.76421505376344079</v>
      </c>
      <c r="AA211" s="203"/>
      <c r="AB211" s="203"/>
      <c r="AC211" s="57"/>
      <c r="AD211" s="57"/>
      <c r="AE211" s="44"/>
      <c r="AF211" s="44"/>
      <c r="AG211" s="428" t="s">
        <v>791</v>
      </c>
      <c r="AH211" s="429"/>
      <c r="AI211" s="429"/>
      <c r="AJ211" s="429"/>
      <c r="AK211" s="429"/>
      <c r="AL211" s="429"/>
      <c r="AM211" s="429"/>
      <c r="AN211" s="429"/>
      <c r="AO211" s="429"/>
      <c r="AP211" s="429"/>
      <c r="AQ211" s="430"/>
      <c r="AR211" s="359">
        <f>AVERAGE(AR207:AR210)</f>
        <v>0.53421052631578947</v>
      </c>
      <c r="AS211" s="104"/>
      <c r="AT211" s="104"/>
      <c r="AU211" s="57"/>
      <c r="AV211" s="69"/>
      <c r="AW211" s="57"/>
      <c r="AX211" s="44"/>
      <c r="AY211" s="44"/>
      <c r="AZ211" s="57"/>
      <c r="BA211" s="57"/>
      <c r="BB211" s="57"/>
      <c r="BC211" s="44"/>
      <c r="BD211" s="44"/>
      <c r="BE211" s="44"/>
      <c r="BF211" s="57"/>
      <c r="BG211" s="57"/>
      <c r="BH211" s="400"/>
      <c r="BI211" s="400"/>
      <c r="BJ211" s="402"/>
      <c r="BK211" s="400"/>
      <c r="BL211" s="4"/>
      <c r="BM211" s="44"/>
      <c r="BN211" s="44"/>
      <c r="BO211" s="44"/>
      <c r="BP211" s="44"/>
      <c r="BQ211" s="206"/>
      <c r="BR211" s="206"/>
      <c r="BS211" s="4"/>
      <c r="BT211" s="4"/>
      <c r="BU211" s="4"/>
      <c r="BV211" s="21"/>
      <c r="BW211" s="21"/>
      <c r="BX211" s="4"/>
      <c r="BY211" s="4"/>
      <c r="BZ211" s="44"/>
      <c r="CA211" s="48"/>
    </row>
    <row r="212" spans="1:80" ht="37.5" x14ac:dyDescent="0.25">
      <c r="A212" s="6"/>
      <c r="B212" s="43"/>
      <c r="C212" s="509" t="s">
        <v>82</v>
      </c>
      <c r="D212" s="510"/>
      <c r="E212" s="510"/>
      <c r="F212" s="510"/>
      <c r="G212" s="510"/>
      <c r="H212" s="510"/>
      <c r="I212" s="510"/>
      <c r="J212" s="510"/>
      <c r="K212" s="510"/>
      <c r="L212" s="510"/>
      <c r="M212" s="510"/>
      <c r="N212" s="510"/>
      <c r="O212" s="510"/>
      <c r="P212" s="510"/>
      <c r="Q212" s="510"/>
      <c r="R212" s="510"/>
      <c r="S212" s="510"/>
      <c r="T212" s="510"/>
      <c r="U212" s="510"/>
      <c r="V212" s="510"/>
      <c r="W212" s="511"/>
      <c r="X212" s="344">
        <f>+X211</f>
        <v>0.16471052631578947</v>
      </c>
      <c r="Y212" s="345"/>
      <c r="Z212" s="346">
        <f>+Z211</f>
        <v>0.76421505376344079</v>
      </c>
      <c r="AA212" s="203"/>
      <c r="AB212" s="203"/>
      <c r="AC212" s="57"/>
      <c r="AD212" s="57"/>
      <c r="AE212" s="44"/>
      <c r="AF212" s="44"/>
      <c r="AG212" s="69"/>
      <c r="AH212" s="44"/>
      <c r="AI212" s="44"/>
      <c r="AJ212" s="48"/>
      <c r="AK212" s="44"/>
      <c r="AL212" s="69"/>
      <c r="AM212" s="69"/>
      <c r="AN212" s="69"/>
      <c r="AO212" s="69"/>
      <c r="AP212" s="69"/>
      <c r="AQ212" s="69"/>
      <c r="AR212" s="69"/>
      <c r="AS212" s="104"/>
      <c r="AT212" s="104"/>
      <c r="AU212" s="57"/>
      <c r="AV212" s="69"/>
      <c r="AW212" s="57"/>
      <c r="AX212" s="44"/>
      <c r="AY212" s="44"/>
      <c r="AZ212" s="57"/>
      <c r="BA212" s="57"/>
      <c r="BB212" s="57"/>
      <c r="BC212" s="44"/>
      <c r="BD212" s="44"/>
      <c r="BE212" s="44"/>
      <c r="BF212" s="57"/>
      <c r="BG212" s="57"/>
      <c r="BH212" s="57"/>
      <c r="BI212" s="57"/>
      <c r="BJ212" s="57"/>
      <c r="BK212" s="57"/>
      <c r="BL212" s="4"/>
      <c r="BM212" s="44"/>
      <c r="BN212" s="44"/>
      <c r="BO212" s="44"/>
      <c r="BP212" s="44"/>
      <c r="BQ212" s="206"/>
      <c r="BR212" s="206"/>
      <c r="BS212" s="4"/>
      <c r="BT212" s="4"/>
      <c r="BU212" s="4"/>
      <c r="BV212" s="21"/>
      <c r="BW212" s="21"/>
      <c r="BX212" s="4"/>
      <c r="BY212" s="4"/>
      <c r="BZ212" s="44"/>
      <c r="CA212" s="48"/>
    </row>
    <row r="213" spans="1:80" ht="44.25" x14ac:dyDescent="0.25">
      <c r="A213" s="6"/>
      <c r="B213" s="585" t="s">
        <v>788</v>
      </c>
      <c r="C213" s="586"/>
      <c r="D213" s="586"/>
      <c r="E213" s="586"/>
      <c r="F213" s="586"/>
      <c r="G213" s="586"/>
      <c r="H213" s="586"/>
      <c r="I213" s="586"/>
      <c r="J213" s="586"/>
      <c r="K213" s="586"/>
      <c r="L213" s="586"/>
      <c r="M213" s="586"/>
      <c r="N213" s="586"/>
      <c r="O213" s="586"/>
      <c r="P213" s="586"/>
      <c r="Q213" s="586"/>
      <c r="R213" s="586"/>
      <c r="S213" s="586"/>
      <c r="T213" s="586"/>
      <c r="U213" s="586"/>
      <c r="V213" s="586"/>
      <c r="W213" s="587"/>
      <c r="X213" s="347">
        <f>+X212</f>
        <v>0.16471052631578947</v>
      </c>
      <c r="Y213" s="348"/>
      <c r="Z213" s="347">
        <f>+Z212</f>
        <v>0.76421505376344079</v>
      </c>
      <c r="AA213" s="203"/>
      <c r="AB213" s="203"/>
      <c r="AC213" s="57"/>
      <c r="AD213" s="57"/>
      <c r="AE213" s="44"/>
      <c r="AF213" s="44"/>
      <c r="AG213" s="69"/>
      <c r="AH213" s="44"/>
      <c r="AI213" s="44"/>
      <c r="AJ213" s="48"/>
      <c r="AK213" s="44"/>
      <c r="AL213" s="69"/>
      <c r="AM213" s="69"/>
      <c r="AN213" s="69"/>
      <c r="AO213" s="69"/>
      <c r="AP213" s="69"/>
      <c r="AQ213" s="69"/>
      <c r="AR213" s="69"/>
      <c r="AS213" s="104"/>
      <c r="AT213" s="104"/>
      <c r="AU213" s="57"/>
      <c r="AV213" s="69"/>
      <c r="AW213" s="57"/>
      <c r="AX213" s="44"/>
      <c r="AY213" s="44"/>
      <c r="AZ213" s="57"/>
      <c r="BA213" s="57"/>
      <c r="BB213" s="57"/>
      <c r="BC213" s="44"/>
      <c r="BD213" s="44"/>
      <c r="BE213" s="44"/>
      <c r="BF213" s="57"/>
      <c r="BG213" s="57"/>
      <c r="BH213" s="57"/>
      <c r="BI213" s="57"/>
      <c r="BJ213" s="57"/>
      <c r="BK213" s="57"/>
      <c r="BL213" s="4"/>
      <c r="BM213" s="44"/>
      <c r="BN213" s="44"/>
      <c r="BO213" s="44"/>
      <c r="BP213" s="44"/>
      <c r="BQ213" s="206"/>
      <c r="BR213" s="206"/>
      <c r="BS213" s="4"/>
      <c r="BT213" s="4"/>
      <c r="BU213" s="4"/>
      <c r="BV213" s="21"/>
      <c r="BW213" s="21"/>
      <c r="BX213" s="4"/>
      <c r="BY213" s="4"/>
      <c r="BZ213" s="44"/>
      <c r="CA213" s="48"/>
    </row>
    <row r="214" spans="1:80" ht="102" customHeight="1" x14ac:dyDescent="0.25">
      <c r="A214" s="545" t="s">
        <v>709</v>
      </c>
      <c r="B214" s="537" t="s">
        <v>740</v>
      </c>
      <c r="C214" s="537" t="s">
        <v>73</v>
      </c>
      <c r="D214" s="466" t="s">
        <v>86</v>
      </c>
      <c r="E214" s="466" t="s">
        <v>139</v>
      </c>
      <c r="F214" s="466" t="s">
        <v>88</v>
      </c>
      <c r="G214" s="520">
        <v>1</v>
      </c>
      <c r="H214" s="466" t="s">
        <v>230</v>
      </c>
      <c r="I214" s="583"/>
      <c r="J214" s="541" t="s">
        <v>166</v>
      </c>
      <c r="K214" s="457" t="s">
        <v>388</v>
      </c>
      <c r="L214" s="466" t="s">
        <v>389</v>
      </c>
      <c r="M214" s="466" t="s">
        <v>102</v>
      </c>
      <c r="N214" s="457" t="s">
        <v>390</v>
      </c>
      <c r="O214" s="469"/>
      <c r="P214" s="469" t="s">
        <v>569</v>
      </c>
      <c r="Q214" s="466" t="s">
        <v>918</v>
      </c>
      <c r="R214" s="520">
        <v>8</v>
      </c>
      <c r="S214" s="520">
        <v>3</v>
      </c>
      <c r="T214" s="520">
        <v>5</v>
      </c>
      <c r="U214" s="452">
        <v>0</v>
      </c>
      <c r="V214" s="452">
        <v>0</v>
      </c>
      <c r="W214" s="452">
        <f>+V214+U214</f>
        <v>0</v>
      </c>
      <c r="X214" s="504">
        <f>+W214/S214</f>
        <v>0</v>
      </c>
      <c r="Y214" s="452">
        <f>+W214+T214</f>
        <v>5</v>
      </c>
      <c r="Z214" s="531">
        <f>+Y214/R214</f>
        <v>0.625</v>
      </c>
      <c r="AA214" s="451"/>
      <c r="AB214" s="451"/>
      <c r="AC214" s="555" t="s">
        <v>810</v>
      </c>
      <c r="AD214" s="555" t="s">
        <v>811</v>
      </c>
      <c r="AE214" s="460" t="s">
        <v>818</v>
      </c>
      <c r="AF214" s="460" t="s">
        <v>819</v>
      </c>
      <c r="AG214" s="464" t="s">
        <v>793</v>
      </c>
      <c r="AH214" s="561">
        <v>2021130010186</v>
      </c>
      <c r="AI214" s="460" t="s">
        <v>737</v>
      </c>
      <c r="AJ214" s="5" t="s">
        <v>550</v>
      </c>
      <c r="AK214" s="8" t="s">
        <v>941</v>
      </c>
      <c r="AL214" s="65">
        <v>30</v>
      </c>
      <c r="AM214" s="70">
        <v>0.3</v>
      </c>
      <c r="AN214" s="193">
        <v>9</v>
      </c>
      <c r="AO214" s="193">
        <v>11</v>
      </c>
      <c r="AP214" s="169"/>
      <c r="AQ214" s="169"/>
      <c r="AR214" s="169">
        <f>+(AO214+AN214)/AL214</f>
        <v>0.66666666666666663</v>
      </c>
      <c r="AS214" s="88">
        <v>44958</v>
      </c>
      <c r="AT214" s="88">
        <v>45291</v>
      </c>
      <c r="AU214" s="118">
        <f t="shared" si="24"/>
        <v>333</v>
      </c>
      <c r="AV214" s="89">
        <v>150</v>
      </c>
      <c r="AW214" s="115"/>
      <c r="AX214" s="494" t="s">
        <v>547</v>
      </c>
      <c r="AY214" s="494" t="s">
        <v>546</v>
      </c>
      <c r="AZ214" s="495" t="s">
        <v>456</v>
      </c>
      <c r="BA214" s="476">
        <v>104186500</v>
      </c>
      <c r="BB214" s="476">
        <v>104186500</v>
      </c>
      <c r="BC214" s="494" t="s">
        <v>575</v>
      </c>
      <c r="BD214" s="494"/>
      <c r="BE214" s="494"/>
      <c r="BF214" s="476">
        <v>16686500</v>
      </c>
      <c r="BG214" s="476">
        <v>0</v>
      </c>
      <c r="BH214" s="403">
        <v>104186500</v>
      </c>
      <c r="BI214" s="403">
        <v>0</v>
      </c>
      <c r="BJ214" s="403"/>
      <c r="BK214" s="403">
        <v>0</v>
      </c>
      <c r="BL214" s="73" t="s">
        <v>820</v>
      </c>
      <c r="BM214" s="144" t="s">
        <v>826</v>
      </c>
      <c r="BN214" s="130" t="s">
        <v>950</v>
      </c>
      <c r="BO214" s="73" t="s">
        <v>456</v>
      </c>
      <c r="BP214" s="150">
        <v>44958</v>
      </c>
      <c r="BQ214" s="214" t="s">
        <v>1117</v>
      </c>
      <c r="BR214" s="214" t="s">
        <v>1315</v>
      </c>
      <c r="BS214" s="139"/>
      <c r="BT214" s="139"/>
      <c r="BU214" s="189">
        <v>10</v>
      </c>
      <c r="BV214" s="210" t="s">
        <v>1214</v>
      </c>
      <c r="BW214" s="210" t="s">
        <v>1464</v>
      </c>
      <c r="BX214" s="139"/>
      <c r="BY214" s="139"/>
      <c r="BZ214" s="73" t="s">
        <v>846</v>
      </c>
      <c r="CA214" s="144" t="s">
        <v>978</v>
      </c>
    </row>
    <row r="215" spans="1:80" ht="114.75" x14ac:dyDescent="0.25">
      <c r="A215" s="545"/>
      <c r="B215" s="538"/>
      <c r="C215" s="538"/>
      <c r="D215" s="467"/>
      <c r="E215" s="467"/>
      <c r="F215" s="467"/>
      <c r="G215" s="514"/>
      <c r="H215" s="467"/>
      <c r="I215" s="516"/>
      <c r="J215" s="542"/>
      <c r="K215" s="458"/>
      <c r="L215" s="467"/>
      <c r="M215" s="467"/>
      <c r="N215" s="458"/>
      <c r="O215" s="470"/>
      <c r="P215" s="470"/>
      <c r="Q215" s="467"/>
      <c r="R215" s="514"/>
      <c r="S215" s="514"/>
      <c r="T215" s="514"/>
      <c r="U215" s="456"/>
      <c r="V215" s="456"/>
      <c r="W215" s="456"/>
      <c r="X215" s="530"/>
      <c r="Y215" s="456"/>
      <c r="Z215" s="532"/>
      <c r="AA215" s="451"/>
      <c r="AB215" s="451"/>
      <c r="AC215" s="555"/>
      <c r="AD215" s="555"/>
      <c r="AE215" s="460"/>
      <c r="AF215" s="460"/>
      <c r="AG215" s="464"/>
      <c r="AH215" s="561"/>
      <c r="AI215" s="460"/>
      <c r="AJ215" s="5" t="s">
        <v>551</v>
      </c>
      <c r="AK215" s="8" t="s">
        <v>942</v>
      </c>
      <c r="AL215" s="65">
        <v>3</v>
      </c>
      <c r="AM215" s="70">
        <v>0.5</v>
      </c>
      <c r="AN215" s="193">
        <v>0</v>
      </c>
      <c r="AO215" s="193">
        <v>0</v>
      </c>
      <c r="AP215" s="169"/>
      <c r="AQ215" s="169"/>
      <c r="AR215" s="169">
        <f>+(AO215+AN215)/AL215</f>
        <v>0</v>
      </c>
      <c r="AS215" s="88">
        <v>44986</v>
      </c>
      <c r="AT215" s="88">
        <v>45291</v>
      </c>
      <c r="AU215" s="118">
        <f t="shared" si="24"/>
        <v>305</v>
      </c>
      <c r="AV215" s="89">
        <v>30</v>
      </c>
      <c r="AW215" s="115"/>
      <c r="AX215" s="494"/>
      <c r="AY215" s="494"/>
      <c r="AZ215" s="495"/>
      <c r="BA215" s="476"/>
      <c r="BB215" s="476"/>
      <c r="BC215" s="494"/>
      <c r="BD215" s="494"/>
      <c r="BE215" s="494"/>
      <c r="BF215" s="476"/>
      <c r="BG215" s="476"/>
      <c r="BH215" s="399"/>
      <c r="BI215" s="399"/>
      <c r="BJ215" s="399"/>
      <c r="BK215" s="399"/>
      <c r="BL215" s="73" t="s">
        <v>820</v>
      </c>
      <c r="BM215" s="144" t="s">
        <v>823</v>
      </c>
      <c r="BN215" s="130" t="s">
        <v>948</v>
      </c>
      <c r="BO215" s="73" t="s">
        <v>456</v>
      </c>
      <c r="BP215" s="150">
        <v>44958</v>
      </c>
      <c r="BQ215" s="214" t="s">
        <v>1118</v>
      </c>
      <c r="BR215" s="214" t="s">
        <v>1316</v>
      </c>
      <c r="BS215" s="139"/>
      <c r="BT215" s="139"/>
      <c r="BU215" s="189">
        <v>11</v>
      </c>
      <c r="BV215" s="210" t="s">
        <v>1215</v>
      </c>
      <c r="BW215" s="210" t="s">
        <v>1465</v>
      </c>
      <c r="BX215" s="139"/>
      <c r="BY215" s="139"/>
      <c r="BZ215" s="73" t="s">
        <v>960</v>
      </c>
      <c r="CA215" s="144" t="s">
        <v>975</v>
      </c>
    </row>
    <row r="216" spans="1:80" ht="75" x14ac:dyDescent="0.25">
      <c r="A216" s="545"/>
      <c r="B216" s="578"/>
      <c r="C216" s="578"/>
      <c r="D216" s="468"/>
      <c r="E216" s="468"/>
      <c r="F216" s="468"/>
      <c r="G216" s="521"/>
      <c r="H216" s="468"/>
      <c r="I216" s="584"/>
      <c r="J216" s="582"/>
      <c r="K216" s="459"/>
      <c r="L216" s="468"/>
      <c r="M216" s="468"/>
      <c r="N216" s="459"/>
      <c r="O216" s="471"/>
      <c r="P216" s="471"/>
      <c r="Q216" s="468"/>
      <c r="R216" s="521"/>
      <c r="S216" s="521"/>
      <c r="T216" s="521"/>
      <c r="U216" s="453"/>
      <c r="V216" s="453"/>
      <c r="W216" s="453"/>
      <c r="X216" s="505"/>
      <c r="Y216" s="453"/>
      <c r="Z216" s="533"/>
      <c r="AA216" s="451"/>
      <c r="AB216" s="451"/>
      <c r="AC216" s="555"/>
      <c r="AD216" s="555"/>
      <c r="AE216" s="460"/>
      <c r="AF216" s="460"/>
      <c r="AG216" s="464"/>
      <c r="AH216" s="561"/>
      <c r="AI216" s="460"/>
      <c r="AJ216" s="5" t="s">
        <v>552</v>
      </c>
      <c r="AK216" s="8" t="s">
        <v>943</v>
      </c>
      <c r="AL216" s="65">
        <v>3</v>
      </c>
      <c r="AM216" s="70">
        <v>0.2</v>
      </c>
      <c r="AN216" s="193">
        <v>3</v>
      </c>
      <c r="AO216" s="193">
        <v>2</v>
      </c>
      <c r="AP216" s="169"/>
      <c r="AQ216" s="169"/>
      <c r="AR216" s="169">
        <v>1</v>
      </c>
      <c r="AS216" s="88">
        <v>44958</v>
      </c>
      <c r="AT216" s="88">
        <v>45291</v>
      </c>
      <c r="AU216" s="118">
        <f t="shared" si="24"/>
        <v>333</v>
      </c>
      <c r="AV216" s="89">
        <v>30</v>
      </c>
      <c r="AW216" s="115"/>
      <c r="AX216" s="494"/>
      <c r="AY216" s="494"/>
      <c r="AZ216" s="495"/>
      <c r="BA216" s="476"/>
      <c r="BB216" s="476"/>
      <c r="BC216" s="494"/>
      <c r="BD216" s="494"/>
      <c r="BE216" s="494"/>
      <c r="BF216" s="476"/>
      <c r="BG216" s="476"/>
      <c r="BH216" s="399"/>
      <c r="BI216" s="399"/>
      <c r="BJ216" s="399"/>
      <c r="BK216" s="399"/>
      <c r="BL216" s="73" t="s">
        <v>820</v>
      </c>
      <c r="BM216" s="144" t="s">
        <v>821</v>
      </c>
      <c r="BN216" s="130" t="s">
        <v>948</v>
      </c>
      <c r="BO216" s="73" t="s">
        <v>456</v>
      </c>
      <c r="BP216" s="150">
        <v>44958</v>
      </c>
      <c r="BQ216" s="214" t="s">
        <v>1119</v>
      </c>
      <c r="BR216" s="214" t="s">
        <v>1317</v>
      </c>
      <c r="BS216" s="139"/>
      <c r="BT216" s="139"/>
      <c r="BU216" s="189">
        <v>12</v>
      </c>
      <c r="BV216" s="210" t="s">
        <v>1216</v>
      </c>
      <c r="BW216" s="210" t="s">
        <v>1466</v>
      </c>
      <c r="BX216" s="139"/>
      <c r="BY216" s="139"/>
      <c r="BZ216" s="154"/>
      <c r="CA216" s="153"/>
    </row>
    <row r="217" spans="1:80" ht="30" x14ac:dyDescent="0.25">
      <c r="A217" s="6"/>
      <c r="B217" s="43"/>
      <c r="C217" s="43"/>
      <c r="D217" s="44"/>
      <c r="E217" s="45"/>
      <c r="F217" s="44"/>
      <c r="G217" s="69"/>
      <c r="H217" s="44"/>
      <c r="I217" s="69"/>
      <c r="J217" s="552" t="s">
        <v>166</v>
      </c>
      <c r="K217" s="553"/>
      <c r="L217" s="553"/>
      <c r="M217" s="553"/>
      <c r="N217" s="553"/>
      <c r="O217" s="553"/>
      <c r="P217" s="553"/>
      <c r="Q217" s="553"/>
      <c r="R217" s="553"/>
      <c r="S217" s="553"/>
      <c r="T217" s="553"/>
      <c r="U217" s="553"/>
      <c r="V217" s="553"/>
      <c r="W217" s="554"/>
      <c r="X217" s="270">
        <f>+X214</f>
        <v>0</v>
      </c>
      <c r="Y217" s="268"/>
      <c r="Z217" s="269">
        <f>+Z214</f>
        <v>0.625</v>
      </c>
      <c r="AA217" s="203"/>
      <c r="AB217" s="203"/>
      <c r="AC217" s="57"/>
      <c r="AD217" s="57"/>
      <c r="AE217" s="44"/>
      <c r="AF217" s="44"/>
      <c r="AG217" s="428" t="s">
        <v>793</v>
      </c>
      <c r="AH217" s="429"/>
      <c r="AI217" s="429"/>
      <c r="AJ217" s="429"/>
      <c r="AK217" s="429"/>
      <c r="AL217" s="429"/>
      <c r="AM217" s="429"/>
      <c r="AN217" s="429"/>
      <c r="AO217" s="429"/>
      <c r="AP217" s="429"/>
      <c r="AQ217" s="430"/>
      <c r="AR217" s="359">
        <f>AVERAGE(AR214:AR216)</f>
        <v>0.55555555555555547</v>
      </c>
      <c r="AS217" s="104"/>
      <c r="AT217" s="104"/>
      <c r="AU217" s="57"/>
      <c r="AV217" s="69"/>
      <c r="AW217" s="57"/>
      <c r="AX217" s="44"/>
      <c r="AY217" s="44"/>
      <c r="AZ217" s="57"/>
      <c r="BA217" s="57"/>
      <c r="BB217" s="57"/>
      <c r="BC217" s="44"/>
      <c r="BD217" s="44"/>
      <c r="BE217" s="44"/>
      <c r="BF217" s="57"/>
      <c r="BG217" s="57"/>
      <c r="BH217" s="400"/>
      <c r="BI217" s="400"/>
      <c r="BJ217" s="400"/>
      <c r="BK217" s="400"/>
      <c r="BL217" s="4"/>
      <c r="BM217" s="4"/>
      <c r="BN217" s="4"/>
      <c r="BO217" s="4"/>
      <c r="BP217" s="4"/>
      <c r="BQ217" s="206"/>
      <c r="BR217" s="206"/>
      <c r="BS217" s="4"/>
      <c r="BT217" s="4"/>
      <c r="BU217" s="4"/>
      <c r="BV217" s="21"/>
      <c r="BW217" s="21"/>
      <c r="BX217" s="4"/>
      <c r="BY217" s="4"/>
      <c r="BZ217" s="4"/>
      <c r="CA217" s="21"/>
    </row>
    <row r="218" spans="1:80" ht="75" x14ac:dyDescent="0.25">
      <c r="A218" s="537" t="s">
        <v>710</v>
      </c>
      <c r="B218" s="537" t="s">
        <v>740</v>
      </c>
      <c r="C218" s="537" t="s">
        <v>83</v>
      </c>
      <c r="D218" s="466" t="s">
        <v>140</v>
      </c>
      <c r="E218" s="466" t="s">
        <v>141</v>
      </c>
      <c r="F218" s="466" t="s">
        <v>142</v>
      </c>
      <c r="G218" s="520" t="s">
        <v>573</v>
      </c>
      <c r="H218" s="466" t="s">
        <v>574</v>
      </c>
      <c r="I218" s="520"/>
      <c r="J218" s="541" t="s">
        <v>167</v>
      </c>
      <c r="K218" s="457" t="s">
        <v>391</v>
      </c>
      <c r="L218" s="466" t="s">
        <v>392</v>
      </c>
      <c r="M218" s="466" t="s">
        <v>393</v>
      </c>
      <c r="N218" s="457" t="s">
        <v>394</v>
      </c>
      <c r="O218" s="469"/>
      <c r="P218" s="469" t="s">
        <v>569</v>
      </c>
      <c r="Q218" s="466" t="s">
        <v>919</v>
      </c>
      <c r="R218" s="520">
        <v>2500</v>
      </c>
      <c r="S218" s="520">
        <v>300</v>
      </c>
      <c r="T218" s="520">
        <v>2621</v>
      </c>
      <c r="U218" s="452">
        <v>189</v>
      </c>
      <c r="V218" s="452">
        <v>150</v>
      </c>
      <c r="W218" s="452">
        <f>+V218+U218</f>
        <v>339</v>
      </c>
      <c r="X218" s="454">
        <v>1</v>
      </c>
      <c r="Y218" s="452">
        <f>+W218+T218</f>
        <v>2960</v>
      </c>
      <c r="Z218" s="454">
        <v>1</v>
      </c>
      <c r="AA218" s="452"/>
      <c r="AB218" s="452"/>
      <c r="AC218" s="562" t="s">
        <v>810</v>
      </c>
      <c r="AD218" s="562" t="s">
        <v>811</v>
      </c>
      <c r="AE218" s="466" t="s">
        <v>818</v>
      </c>
      <c r="AF218" s="466" t="s">
        <v>819</v>
      </c>
      <c r="AG218" s="520" t="s">
        <v>794</v>
      </c>
      <c r="AH218" s="580">
        <v>2021130010183</v>
      </c>
      <c r="AI218" s="466" t="s">
        <v>738</v>
      </c>
      <c r="AJ218" s="5" t="s">
        <v>553</v>
      </c>
      <c r="AK218" s="8" t="s">
        <v>931</v>
      </c>
      <c r="AL218" s="65">
        <v>10</v>
      </c>
      <c r="AM218" s="70">
        <v>0.2</v>
      </c>
      <c r="AN218" s="193">
        <v>2</v>
      </c>
      <c r="AO218" s="193">
        <v>5</v>
      </c>
      <c r="AP218" s="169"/>
      <c r="AQ218" s="169"/>
      <c r="AR218" s="169">
        <f>+(AN218+AO218)/AL218</f>
        <v>0.7</v>
      </c>
      <c r="AS218" s="88">
        <v>44942</v>
      </c>
      <c r="AT218" s="88">
        <v>45291</v>
      </c>
      <c r="AU218" s="118">
        <f t="shared" si="24"/>
        <v>349</v>
      </c>
      <c r="AV218" s="89">
        <v>100</v>
      </c>
      <c r="AW218" s="115"/>
      <c r="AX218" s="494" t="s">
        <v>547</v>
      </c>
      <c r="AY218" s="494" t="s">
        <v>546</v>
      </c>
      <c r="AZ218" s="495" t="s">
        <v>456</v>
      </c>
      <c r="BA218" s="476">
        <v>350000000</v>
      </c>
      <c r="BB218" s="476">
        <v>350000000</v>
      </c>
      <c r="BC218" s="494" t="s">
        <v>575</v>
      </c>
      <c r="BD218" s="494"/>
      <c r="BE218" s="494"/>
      <c r="BF218" s="476">
        <v>243725360</v>
      </c>
      <c r="BG218" s="476">
        <v>93400000</v>
      </c>
      <c r="BH218" s="403">
        <v>350000000</v>
      </c>
      <c r="BI218" s="403">
        <v>93400000</v>
      </c>
      <c r="BJ218" s="404">
        <f>+BI218/BH218</f>
        <v>0.26685714285714285</v>
      </c>
      <c r="BK218" s="403">
        <v>89200000</v>
      </c>
      <c r="BL218" s="73" t="s">
        <v>820</v>
      </c>
      <c r="BM218" s="130" t="s">
        <v>951</v>
      </c>
      <c r="BN218" s="130" t="s">
        <v>947</v>
      </c>
      <c r="BO218" s="73" t="s">
        <v>456</v>
      </c>
      <c r="BP218" s="150">
        <v>44945</v>
      </c>
      <c r="BQ218" s="214" t="s">
        <v>1120</v>
      </c>
      <c r="BR218" s="214" t="s">
        <v>1318</v>
      </c>
      <c r="BS218" s="139"/>
      <c r="BT218" s="139"/>
      <c r="BU218" s="189">
        <v>13</v>
      </c>
      <c r="BV218" s="210" t="s">
        <v>1217</v>
      </c>
      <c r="BW218" s="210" t="s">
        <v>1467</v>
      </c>
      <c r="BX218" s="139"/>
      <c r="BY218" s="139"/>
      <c r="BZ218" s="494" t="s">
        <v>960</v>
      </c>
      <c r="CA218" s="574" t="s">
        <v>975</v>
      </c>
    </row>
    <row r="219" spans="1:80" ht="75" x14ac:dyDescent="0.25">
      <c r="A219" s="538"/>
      <c r="B219" s="538"/>
      <c r="C219" s="538"/>
      <c r="D219" s="467"/>
      <c r="E219" s="467"/>
      <c r="F219" s="467"/>
      <c r="G219" s="514"/>
      <c r="H219" s="467"/>
      <c r="I219" s="514"/>
      <c r="J219" s="542"/>
      <c r="K219" s="458"/>
      <c r="L219" s="467"/>
      <c r="M219" s="467"/>
      <c r="N219" s="458"/>
      <c r="O219" s="470"/>
      <c r="P219" s="470"/>
      <c r="Q219" s="467"/>
      <c r="R219" s="514"/>
      <c r="S219" s="514"/>
      <c r="T219" s="514"/>
      <c r="U219" s="456"/>
      <c r="V219" s="456"/>
      <c r="W219" s="456"/>
      <c r="X219" s="456"/>
      <c r="Y219" s="456"/>
      <c r="Z219" s="456"/>
      <c r="AA219" s="456"/>
      <c r="AB219" s="456"/>
      <c r="AC219" s="563"/>
      <c r="AD219" s="563"/>
      <c r="AE219" s="467"/>
      <c r="AF219" s="467"/>
      <c r="AG219" s="514"/>
      <c r="AH219" s="581"/>
      <c r="AI219" s="467"/>
      <c r="AJ219" s="5" t="s">
        <v>554</v>
      </c>
      <c r="AK219" s="8" t="s">
        <v>931</v>
      </c>
      <c r="AL219" s="65">
        <v>3</v>
      </c>
      <c r="AM219" s="70">
        <v>0.1</v>
      </c>
      <c r="AN219" s="193">
        <v>0</v>
      </c>
      <c r="AO219" s="193">
        <v>1</v>
      </c>
      <c r="AP219" s="169"/>
      <c r="AQ219" s="169"/>
      <c r="AR219" s="169">
        <f>+(AN219+AO219)/AL219</f>
        <v>0.33333333333333331</v>
      </c>
      <c r="AS219" s="88">
        <v>44942</v>
      </c>
      <c r="AT219" s="88">
        <v>45291</v>
      </c>
      <c r="AU219" s="118">
        <f t="shared" si="24"/>
        <v>349</v>
      </c>
      <c r="AV219" s="89">
        <v>9</v>
      </c>
      <c r="AW219" s="115"/>
      <c r="AX219" s="494"/>
      <c r="AY219" s="494"/>
      <c r="AZ219" s="495"/>
      <c r="BA219" s="476"/>
      <c r="BB219" s="476"/>
      <c r="BC219" s="494"/>
      <c r="BD219" s="494"/>
      <c r="BE219" s="494"/>
      <c r="BF219" s="476"/>
      <c r="BG219" s="476"/>
      <c r="BH219" s="399"/>
      <c r="BI219" s="399"/>
      <c r="BJ219" s="401"/>
      <c r="BK219" s="399"/>
      <c r="BL219" s="73" t="s">
        <v>820</v>
      </c>
      <c r="BM219" s="130" t="s">
        <v>821</v>
      </c>
      <c r="BN219" s="130" t="s">
        <v>948</v>
      </c>
      <c r="BO219" s="73" t="s">
        <v>456</v>
      </c>
      <c r="BP219" s="150">
        <v>44945</v>
      </c>
      <c r="BQ219" s="214" t="s">
        <v>1121</v>
      </c>
      <c r="BR219" s="214" t="s">
        <v>1319</v>
      </c>
      <c r="BS219" s="139"/>
      <c r="BT219" s="139"/>
      <c r="BU219" s="189">
        <v>14</v>
      </c>
      <c r="BV219" s="210"/>
      <c r="BW219" s="210" t="s">
        <v>1468</v>
      </c>
      <c r="BX219" s="139"/>
      <c r="BY219" s="139"/>
      <c r="BZ219" s="494"/>
      <c r="CA219" s="574"/>
    </row>
    <row r="220" spans="1:80" ht="75" x14ac:dyDescent="0.25">
      <c r="A220" s="538"/>
      <c r="B220" s="538"/>
      <c r="C220" s="538"/>
      <c r="D220" s="467"/>
      <c r="E220" s="467"/>
      <c r="F220" s="467"/>
      <c r="G220" s="514"/>
      <c r="H220" s="467"/>
      <c r="I220" s="514"/>
      <c r="J220" s="542"/>
      <c r="K220" s="458"/>
      <c r="L220" s="467"/>
      <c r="M220" s="467"/>
      <c r="N220" s="458"/>
      <c r="O220" s="470"/>
      <c r="P220" s="470"/>
      <c r="Q220" s="467"/>
      <c r="R220" s="514"/>
      <c r="S220" s="514"/>
      <c r="T220" s="514"/>
      <c r="U220" s="456"/>
      <c r="V220" s="456"/>
      <c r="W220" s="456"/>
      <c r="X220" s="456"/>
      <c r="Y220" s="456"/>
      <c r="Z220" s="456"/>
      <c r="AA220" s="456"/>
      <c r="AB220" s="456"/>
      <c r="AC220" s="563"/>
      <c r="AD220" s="563"/>
      <c r="AE220" s="467"/>
      <c r="AF220" s="467"/>
      <c r="AG220" s="514"/>
      <c r="AH220" s="581"/>
      <c r="AI220" s="467"/>
      <c r="AJ220" s="5" t="s">
        <v>555</v>
      </c>
      <c r="AK220" s="8" t="s">
        <v>931</v>
      </c>
      <c r="AL220" s="65">
        <v>10</v>
      </c>
      <c r="AM220" s="70">
        <v>0.1</v>
      </c>
      <c r="AN220" s="193">
        <v>8</v>
      </c>
      <c r="AO220" s="193">
        <v>9</v>
      </c>
      <c r="AP220" s="169"/>
      <c r="AQ220" s="169"/>
      <c r="AR220" s="169">
        <v>1</v>
      </c>
      <c r="AS220" s="88">
        <v>44942</v>
      </c>
      <c r="AT220" s="88">
        <v>45291</v>
      </c>
      <c r="AU220" s="118">
        <f t="shared" si="24"/>
        <v>349</v>
      </c>
      <c r="AV220" s="89">
        <v>100</v>
      </c>
      <c r="AW220" s="115"/>
      <c r="AX220" s="494"/>
      <c r="AY220" s="494"/>
      <c r="AZ220" s="495"/>
      <c r="BA220" s="476"/>
      <c r="BB220" s="476"/>
      <c r="BC220" s="494"/>
      <c r="BD220" s="494"/>
      <c r="BE220" s="494"/>
      <c r="BF220" s="476"/>
      <c r="BG220" s="476"/>
      <c r="BH220" s="399"/>
      <c r="BI220" s="399"/>
      <c r="BJ220" s="401"/>
      <c r="BK220" s="399"/>
      <c r="BL220" s="73" t="s">
        <v>820</v>
      </c>
      <c r="BM220" s="130" t="s">
        <v>821</v>
      </c>
      <c r="BN220" s="130" t="s">
        <v>948</v>
      </c>
      <c r="BO220" s="73" t="s">
        <v>456</v>
      </c>
      <c r="BP220" s="150">
        <v>44945</v>
      </c>
      <c r="BQ220" s="214" t="s">
        <v>1122</v>
      </c>
      <c r="BR220" s="229" t="s">
        <v>1320</v>
      </c>
      <c r="BS220" s="139"/>
      <c r="BT220" s="139"/>
      <c r="BU220" s="189">
        <v>15</v>
      </c>
      <c r="BV220" s="210" t="s">
        <v>1218</v>
      </c>
      <c r="BW220" s="210" t="s">
        <v>1469</v>
      </c>
      <c r="BX220" s="139"/>
      <c r="BY220" s="139"/>
      <c r="BZ220" s="494"/>
      <c r="CA220" s="574"/>
    </row>
    <row r="221" spans="1:80" ht="114.75" x14ac:dyDescent="0.25">
      <c r="A221" s="538"/>
      <c r="B221" s="538"/>
      <c r="C221" s="538"/>
      <c r="D221" s="467"/>
      <c r="E221" s="467"/>
      <c r="F221" s="467"/>
      <c r="G221" s="514"/>
      <c r="H221" s="467"/>
      <c r="I221" s="514"/>
      <c r="J221" s="542"/>
      <c r="K221" s="459"/>
      <c r="L221" s="468"/>
      <c r="M221" s="468"/>
      <c r="N221" s="459"/>
      <c r="O221" s="471"/>
      <c r="P221" s="471"/>
      <c r="Q221" s="468"/>
      <c r="R221" s="521"/>
      <c r="S221" s="521"/>
      <c r="T221" s="521"/>
      <c r="U221" s="453"/>
      <c r="V221" s="453"/>
      <c r="W221" s="453"/>
      <c r="X221" s="453"/>
      <c r="Y221" s="453"/>
      <c r="Z221" s="453"/>
      <c r="AA221" s="453"/>
      <c r="AB221" s="453"/>
      <c r="AC221" s="563"/>
      <c r="AD221" s="563"/>
      <c r="AE221" s="467"/>
      <c r="AF221" s="467"/>
      <c r="AG221" s="514"/>
      <c r="AH221" s="581"/>
      <c r="AI221" s="467"/>
      <c r="AJ221" s="5" t="s">
        <v>556</v>
      </c>
      <c r="AK221" s="8" t="s">
        <v>931</v>
      </c>
      <c r="AL221" s="65">
        <v>300</v>
      </c>
      <c r="AM221" s="70">
        <v>0.2</v>
      </c>
      <c r="AN221" s="193">
        <v>189</v>
      </c>
      <c r="AO221" s="193">
        <v>150</v>
      </c>
      <c r="AP221" s="169"/>
      <c r="AQ221" s="169"/>
      <c r="AR221" s="169">
        <v>1</v>
      </c>
      <c r="AS221" s="88">
        <v>44942</v>
      </c>
      <c r="AT221" s="88">
        <v>45291</v>
      </c>
      <c r="AU221" s="118">
        <f t="shared" si="24"/>
        <v>349</v>
      </c>
      <c r="AV221" s="89">
        <v>300</v>
      </c>
      <c r="AW221" s="115"/>
      <c r="AX221" s="494"/>
      <c r="AY221" s="494"/>
      <c r="AZ221" s="495"/>
      <c r="BA221" s="476"/>
      <c r="BB221" s="476"/>
      <c r="BC221" s="494"/>
      <c r="BD221" s="494"/>
      <c r="BE221" s="494"/>
      <c r="BF221" s="476"/>
      <c r="BG221" s="476"/>
      <c r="BH221" s="399"/>
      <c r="BI221" s="399"/>
      <c r="BJ221" s="401"/>
      <c r="BK221" s="399"/>
      <c r="BL221" s="73" t="s">
        <v>820</v>
      </c>
      <c r="BM221" s="130" t="s">
        <v>951</v>
      </c>
      <c r="BN221" s="130" t="s">
        <v>947</v>
      </c>
      <c r="BO221" s="73" t="s">
        <v>456</v>
      </c>
      <c r="BP221" s="150">
        <v>44945</v>
      </c>
      <c r="BQ221" s="214" t="s">
        <v>1123</v>
      </c>
      <c r="BR221" s="214" t="s">
        <v>1321</v>
      </c>
      <c r="BS221" s="139"/>
      <c r="BT221" s="139"/>
      <c r="BU221" s="189">
        <v>16</v>
      </c>
      <c r="BV221" s="210" t="s">
        <v>1218</v>
      </c>
      <c r="BW221" s="210" t="s">
        <v>1470</v>
      </c>
      <c r="BX221" s="139"/>
      <c r="BY221" s="139"/>
      <c r="BZ221" s="73" t="s">
        <v>959</v>
      </c>
      <c r="CA221" s="144" t="s">
        <v>973</v>
      </c>
    </row>
    <row r="222" spans="1:80" ht="75" x14ac:dyDescent="0.25">
      <c r="A222" s="538"/>
      <c r="B222" s="538"/>
      <c r="C222" s="538"/>
      <c r="D222" s="467"/>
      <c r="E222" s="467"/>
      <c r="F222" s="467"/>
      <c r="G222" s="514"/>
      <c r="H222" s="467"/>
      <c r="I222" s="514"/>
      <c r="J222" s="542"/>
      <c r="K222" s="457" t="s">
        <v>395</v>
      </c>
      <c r="L222" s="466" t="s">
        <v>198</v>
      </c>
      <c r="M222" s="466" t="s">
        <v>102</v>
      </c>
      <c r="N222" s="457" t="s">
        <v>396</v>
      </c>
      <c r="O222" s="469"/>
      <c r="P222" s="469" t="s">
        <v>569</v>
      </c>
      <c r="Q222" s="466" t="s">
        <v>919</v>
      </c>
      <c r="R222" s="520">
        <v>500</v>
      </c>
      <c r="S222" s="520">
        <v>80</v>
      </c>
      <c r="T222" s="520">
        <v>1138</v>
      </c>
      <c r="U222" s="452">
        <v>156</v>
      </c>
      <c r="V222" s="452">
        <v>117</v>
      </c>
      <c r="W222" s="452">
        <f>+V222+U222</f>
        <v>273</v>
      </c>
      <c r="X222" s="454">
        <v>1</v>
      </c>
      <c r="Y222" s="452">
        <f>+W222+T222</f>
        <v>1411</v>
      </c>
      <c r="Z222" s="454">
        <v>1</v>
      </c>
      <c r="AA222" s="452"/>
      <c r="AB222" s="452"/>
      <c r="AC222" s="563"/>
      <c r="AD222" s="563"/>
      <c r="AE222" s="467"/>
      <c r="AF222" s="467"/>
      <c r="AG222" s="514"/>
      <c r="AH222" s="581"/>
      <c r="AI222" s="467"/>
      <c r="AJ222" s="5" t="s">
        <v>557</v>
      </c>
      <c r="AK222" s="8" t="s">
        <v>932</v>
      </c>
      <c r="AL222" s="65">
        <v>2</v>
      </c>
      <c r="AM222" s="70">
        <v>0.1</v>
      </c>
      <c r="AN222" s="193">
        <v>1</v>
      </c>
      <c r="AO222" s="193">
        <v>3</v>
      </c>
      <c r="AP222" s="169"/>
      <c r="AQ222" s="169"/>
      <c r="AR222" s="169">
        <v>1</v>
      </c>
      <c r="AS222" s="88">
        <v>44958</v>
      </c>
      <c r="AT222" s="88">
        <v>45291</v>
      </c>
      <c r="AU222" s="118">
        <f t="shared" si="24"/>
        <v>333</v>
      </c>
      <c r="AV222" s="89">
        <v>20</v>
      </c>
      <c r="AW222" s="115"/>
      <c r="AX222" s="494"/>
      <c r="AY222" s="494"/>
      <c r="AZ222" s="495"/>
      <c r="BA222" s="476"/>
      <c r="BB222" s="476"/>
      <c r="BC222" s="494"/>
      <c r="BD222" s="494"/>
      <c r="BE222" s="494"/>
      <c r="BF222" s="476"/>
      <c r="BG222" s="476"/>
      <c r="BH222" s="399"/>
      <c r="BI222" s="399"/>
      <c r="BJ222" s="401"/>
      <c r="BK222" s="399"/>
      <c r="BL222" s="73" t="s">
        <v>820</v>
      </c>
      <c r="BM222" s="130" t="s">
        <v>952</v>
      </c>
      <c r="BN222" s="130" t="s">
        <v>948</v>
      </c>
      <c r="BO222" s="73" t="s">
        <v>456</v>
      </c>
      <c r="BP222" s="150">
        <v>44986</v>
      </c>
      <c r="BQ222" s="214" t="s">
        <v>1124</v>
      </c>
      <c r="BR222" s="214" t="s">
        <v>1322</v>
      </c>
      <c r="BS222" s="139"/>
      <c r="BT222" s="139"/>
      <c r="BU222" s="189">
        <v>17</v>
      </c>
      <c r="BV222" s="210" t="s">
        <v>1219</v>
      </c>
      <c r="BW222" s="210" t="s">
        <v>1471</v>
      </c>
      <c r="BX222" s="139"/>
      <c r="BY222" s="139"/>
      <c r="BZ222" s="154"/>
      <c r="CA222" s="153"/>
    </row>
    <row r="223" spans="1:80" ht="75" x14ac:dyDescent="0.25">
      <c r="A223" s="538"/>
      <c r="B223" s="538"/>
      <c r="C223" s="538"/>
      <c r="D223" s="467"/>
      <c r="E223" s="467"/>
      <c r="F223" s="467"/>
      <c r="G223" s="514"/>
      <c r="H223" s="467"/>
      <c r="I223" s="514"/>
      <c r="J223" s="542"/>
      <c r="K223" s="458"/>
      <c r="L223" s="467"/>
      <c r="M223" s="467"/>
      <c r="N223" s="458"/>
      <c r="O223" s="470"/>
      <c r="P223" s="470"/>
      <c r="Q223" s="467"/>
      <c r="R223" s="514"/>
      <c r="S223" s="514"/>
      <c r="T223" s="514"/>
      <c r="U223" s="456"/>
      <c r="V223" s="456"/>
      <c r="W223" s="456"/>
      <c r="X223" s="456"/>
      <c r="Y223" s="456"/>
      <c r="Z223" s="456"/>
      <c r="AA223" s="456"/>
      <c r="AB223" s="456"/>
      <c r="AC223" s="563"/>
      <c r="AD223" s="563"/>
      <c r="AE223" s="467"/>
      <c r="AF223" s="467"/>
      <c r="AG223" s="514"/>
      <c r="AH223" s="581"/>
      <c r="AI223" s="467"/>
      <c r="AJ223" s="5" t="s">
        <v>558</v>
      </c>
      <c r="AK223" s="8" t="s">
        <v>933</v>
      </c>
      <c r="AL223" s="65">
        <v>40</v>
      </c>
      <c r="AM223" s="70">
        <v>0.1</v>
      </c>
      <c r="AN223" s="193">
        <v>3</v>
      </c>
      <c r="AO223" s="193">
        <v>6</v>
      </c>
      <c r="AP223" s="169"/>
      <c r="AQ223" s="169"/>
      <c r="AR223" s="169">
        <f>+(AN223+AO223)/AL223</f>
        <v>0.22500000000000001</v>
      </c>
      <c r="AS223" s="88">
        <v>44958</v>
      </c>
      <c r="AT223" s="88">
        <v>45291</v>
      </c>
      <c r="AU223" s="118">
        <f t="shared" si="24"/>
        <v>333</v>
      </c>
      <c r="AV223" s="89">
        <v>200</v>
      </c>
      <c r="AW223" s="115"/>
      <c r="AX223" s="494"/>
      <c r="AY223" s="494"/>
      <c r="AZ223" s="495"/>
      <c r="BA223" s="476"/>
      <c r="BB223" s="476"/>
      <c r="BC223" s="494"/>
      <c r="BD223" s="494"/>
      <c r="BE223" s="494"/>
      <c r="BF223" s="476"/>
      <c r="BG223" s="476"/>
      <c r="BH223" s="399"/>
      <c r="BI223" s="399"/>
      <c r="BJ223" s="401"/>
      <c r="BK223" s="399"/>
      <c r="BL223" s="73" t="s">
        <v>820</v>
      </c>
      <c r="BM223" s="130" t="s">
        <v>828</v>
      </c>
      <c r="BN223" s="130" t="s">
        <v>948</v>
      </c>
      <c r="BO223" s="73" t="s">
        <v>456</v>
      </c>
      <c r="BP223" s="150">
        <v>44986</v>
      </c>
      <c r="BQ223" s="214" t="s">
        <v>1125</v>
      </c>
      <c r="BR223" s="214" t="s">
        <v>1323</v>
      </c>
      <c r="BS223" s="139"/>
      <c r="BT223" s="139"/>
      <c r="BU223" s="189">
        <v>18</v>
      </c>
      <c r="BV223" s="210" t="s">
        <v>1220</v>
      </c>
      <c r="BW223" s="210" t="s">
        <v>1472</v>
      </c>
      <c r="BX223" s="139"/>
      <c r="BY223" s="139"/>
      <c r="BZ223" s="154"/>
      <c r="CA223" s="153"/>
    </row>
    <row r="224" spans="1:80" ht="75" x14ac:dyDescent="0.25">
      <c r="A224" s="578"/>
      <c r="B224" s="578"/>
      <c r="C224" s="578"/>
      <c r="D224" s="468"/>
      <c r="E224" s="468"/>
      <c r="F224" s="468"/>
      <c r="G224" s="521"/>
      <c r="H224" s="468"/>
      <c r="I224" s="521"/>
      <c r="J224" s="582"/>
      <c r="K224" s="459"/>
      <c r="L224" s="468"/>
      <c r="M224" s="468"/>
      <c r="N224" s="459"/>
      <c r="O224" s="471"/>
      <c r="P224" s="471"/>
      <c r="Q224" s="468"/>
      <c r="R224" s="521"/>
      <c r="S224" s="521"/>
      <c r="T224" s="521"/>
      <c r="U224" s="453"/>
      <c r="V224" s="453"/>
      <c r="W224" s="453"/>
      <c r="X224" s="453"/>
      <c r="Y224" s="453"/>
      <c r="Z224" s="453"/>
      <c r="AA224" s="453"/>
      <c r="AB224" s="453"/>
      <c r="AC224" s="564"/>
      <c r="AD224" s="564"/>
      <c r="AE224" s="468"/>
      <c r="AF224" s="468"/>
      <c r="AG224" s="521"/>
      <c r="AH224" s="581"/>
      <c r="AI224" s="468"/>
      <c r="AJ224" s="5" t="s">
        <v>559</v>
      </c>
      <c r="AK224" s="8" t="s">
        <v>934</v>
      </c>
      <c r="AL224" s="65">
        <v>80</v>
      </c>
      <c r="AM224" s="70">
        <v>0.2</v>
      </c>
      <c r="AN224" s="194">
        <v>156</v>
      </c>
      <c r="AO224" s="194">
        <v>117</v>
      </c>
      <c r="AP224" s="169"/>
      <c r="AQ224" s="169"/>
      <c r="AR224" s="169">
        <v>1</v>
      </c>
      <c r="AS224" s="88">
        <v>44958</v>
      </c>
      <c r="AT224" s="88">
        <v>45291</v>
      </c>
      <c r="AU224" s="118">
        <f t="shared" si="24"/>
        <v>333</v>
      </c>
      <c r="AV224" s="89">
        <v>80</v>
      </c>
      <c r="AW224" s="115"/>
      <c r="AX224" s="494"/>
      <c r="AY224" s="494"/>
      <c r="AZ224" s="495"/>
      <c r="BA224" s="476"/>
      <c r="BB224" s="476"/>
      <c r="BC224" s="494"/>
      <c r="BD224" s="494"/>
      <c r="BE224" s="494"/>
      <c r="BF224" s="476"/>
      <c r="BG224" s="476"/>
      <c r="BH224" s="399"/>
      <c r="BI224" s="399"/>
      <c r="BJ224" s="401"/>
      <c r="BK224" s="399"/>
      <c r="BL224" s="73" t="s">
        <v>820</v>
      </c>
      <c r="BM224" s="130" t="s">
        <v>953</v>
      </c>
      <c r="BN224" s="130" t="s">
        <v>948</v>
      </c>
      <c r="BO224" s="73" t="s">
        <v>456</v>
      </c>
      <c r="BP224" s="150">
        <v>44986</v>
      </c>
      <c r="BQ224" s="214" t="s">
        <v>1126</v>
      </c>
      <c r="BR224" s="214" t="s">
        <v>1324</v>
      </c>
      <c r="BS224" s="139"/>
      <c r="BT224" s="139"/>
      <c r="BU224" s="189">
        <v>19</v>
      </c>
      <c r="BV224" s="210" t="s">
        <v>1218</v>
      </c>
      <c r="BW224" s="210" t="s">
        <v>1473</v>
      </c>
      <c r="BX224" s="139"/>
      <c r="BY224" s="139"/>
      <c r="BZ224" s="154"/>
      <c r="CA224" s="153"/>
    </row>
    <row r="225" spans="1:79" ht="61.5" customHeight="1" x14ac:dyDescent="0.25">
      <c r="A225" s="6"/>
      <c r="B225" s="43"/>
      <c r="C225" s="43"/>
      <c r="D225" s="44"/>
      <c r="E225" s="45"/>
      <c r="F225" s="44"/>
      <c r="G225" s="69"/>
      <c r="H225" s="44"/>
      <c r="I225" s="69"/>
      <c r="J225" s="552" t="s">
        <v>167</v>
      </c>
      <c r="K225" s="553"/>
      <c r="L225" s="553"/>
      <c r="M225" s="553"/>
      <c r="N225" s="553"/>
      <c r="O225" s="553"/>
      <c r="P225" s="553"/>
      <c r="Q225" s="553"/>
      <c r="R225" s="553"/>
      <c r="S225" s="553"/>
      <c r="T225" s="553"/>
      <c r="U225" s="553"/>
      <c r="V225" s="553"/>
      <c r="W225" s="554"/>
      <c r="X225" s="270">
        <f>AVERAGE(X218:X224)</f>
        <v>1</v>
      </c>
      <c r="Y225" s="268"/>
      <c r="Z225" s="269">
        <f>AVERAGE(Z218:Z224)</f>
        <v>1</v>
      </c>
      <c r="AA225" s="203"/>
      <c r="AB225" s="203"/>
      <c r="AC225" s="57"/>
      <c r="AD225" s="57"/>
      <c r="AE225" s="44"/>
      <c r="AF225" s="44"/>
      <c r="AG225" s="428" t="s">
        <v>794</v>
      </c>
      <c r="AH225" s="429"/>
      <c r="AI225" s="429"/>
      <c r="AJ225" s="429"/>
      <c r="AK225" s="429"/>
      <c r="AL225" s="429"/>
      <c r="AM225" s="429"/>
      <c r="AN225" s="429"/>
      <c r="AO225" s="429"/>
      <c r="AP225" s="429"/>
      <c r="AQ225" s="430"/>
      <c r="AR225" s="359">
        <f>AVERAGE(AR218:AR224)</f>
        <v>0.75119047619047608</v>
      </c>
      <c r="AS225" s="104"/>
      <c r="AT225" s="104"/>
      <c r="AU225" s="57"/>
      <c r="AV225" s="69"/>
      <c r="AW225" s="57"/>
      <c r="AX225" s="44"/>
      <c r="AY225" s="44"/>
      <c r="AZ225" s="57"/>
      <c r="BA225" s="57"/>
      <c r="BB225" s="57"/>
      <c r="BC225" s="44"/>
      <c r="BD225" s="44"/>
      <c r="BE225" s="44"/>
      <c r="BF225" s="57"/>
      <c r="BG225" s="57"/>
      <c r="BH225" s="400"/>
      <c r="BI225" s="400"/>
      <c r="BJ225" s="402"/>
      <c r="BK225" s="400"/>
      <c r="BL225" s="4"/>
      <c r="BM225" s="4"/>
      <c r="BN225" s="4"/>
      <c r="BO225" s="4"/>
      <c r="BP225" s="4"/>
      <c r="BQ225" s="206"/>
      <c r="BR225" s="206"/>
      <c r="BS225" s="4"/>
      <c r="BT225" s="4"/>
      <c r="BU225" s="4"/>
      <c r="BV225" s="21"/>
      <c r="BW225" s="21"/>
      <c r="BX225" s="4"/>
      <c r="BY225" s="4"/>
      <c r="BZ225" s="4"/>
      <c r="CA225" s="21"/>
    </row>
    <row r="226" spans="1:79" ht="37.5" x14ac:dyDescent="0.25">
      <c r="A226" s="6"/>
      <c r="B226" s="43"/>
      <c r="C226" s="509" t="s">
        <v>83</v>
      </c>
      <c r="D226" s="510"/>
      <c r="E226" s="510"/>
      <c r="F226" s="510"/>
      <c r="G226" s="510"/>
      <c r="H226" s="510"/>
      <c r="I226" s="510"/>
      <c r="J226" s="510"/>
      <c r="K226" s="510"/>
      <c r="L226" s="510"/>
      <c r="M226" s="510"/>
      <c r="N226" s="510"/>
      <c r="O226" s="510"/>
      <c r="P226" s="510"/>
      <c r="Q226" s="510"/>
      <c r="R226" s="510"/>
      <c r="S226" s="510"/>
      <c r="T226" s="510"/>
      <c r="U226" s="510"/>
      <c r="V226" s="510"/>
      <c r="W226" s="511"/>
      <c r="X226" s="349">
        <f>+X225</f>
        <v>1</v>
      </c>
      <c r="Y226" s="350"/>
      <c r="Z226" s="351">
        <f>+Z225</f>
        <v>1</v>
      </c>
      <c r="AA226" s="203"/>
      <c r="AB226" s="203"/>
      <c r="AC226" s="57"/>
      <c r="AD226" s="57"/>
      <c r="AE226" s="273"/>
      <c r="AF226" s="273"/>
      <c r="AG226" s="275"/>
      <c r="AH226" s="44"/>
      <c r="AI226" s="273"/>
      <c r="AJ226" s="48"/>
      <c r="AK226" s="44"/>
      <c r="AL226" s="69"/>
      <c r="AM226" s="69"/>
      <c r="AN226" s="202"/>
      <c r="AO226" s="202"/>
      <c r="AP226" s="69"/>
      <c r="AQ226" s="69"/>
      <c r="AR226" s="69"/>
      <c r="AS226" s="104"/>
      <c r="AT226" s="104"/>
      <c r="AU226" s="57"/>
      <c r="AV226" s="69"/>
      <c r="AW226" s="57"/>
      <c r="AX226" s="273"/>
      <c r="AY226" s="273"/>
      <c r="AZ226" s="274"/>
      <c r="BA226" s="274"/>
      <c r="BB226" s="274"/>
      <c r="BC226" s="44"/>
      <c r="BD226" s="44"/>
      <c r="BE226" s="44"/>
      <c r="BF226" s="274"/>
      <c r="BG226" s="274"/>
      <c r="BH226" s="274"/>
      <c r="BI226" s="274"/>
      <c r="BJ226" s="274"/>
      <c r="BK226" s="274"/>
      <c r="BL226" s="4"/>
      <c r="BM226" s="4"/>
      <c r="BN226" s="4"/>
      <c r="BO226" s="4"/>
      <c r="BP226" s="4"/>
      <c r="BQ226" s="206"/>
      <c r="BR226" s="206"/>
      <c r="BS226" s="4"/>
      <c r="BT226" s="4"/>
      <c r="BU226" s="4"/>
      <c r="BV226" s="21"/>
      <c r="BW226" s="21"/>
      <c r="BX226" s="4"/>
      <c r="BY226" s="4"/>
      <c r="BZ226" s="4"/>
      <c r="CA226" s="21"/>
    </row>
    <row r="227" spans="1:79" ht="114.75" x14ac:dyDescent="0.25">
      <c r="A227" s="545" t="s">
        <v>712</v>
      </c>
      <c r="B227" s="545" t="s">
        <v>752</v>
      </c>
      <c r="C227" s="545" t="s">
        <v>84</v>
      </c>
      <c r="D227" s="460" t="s">
        <v>143</v>
      </c>
      <c r="E227" s="460" t="s">
        <v>102</v>
      </c>
      <c r="F227" s="460" t="s">
        <v>144</v>
      </c>
      <c r="G227" s="465">
        <v>1</v>
      </c>
      <c r="H227" s="460" t="s">
        <v>444</v>
      </c>
      <c r="I227" s="464"/>
      <c r="J227" s="551" t="s">
        <v>168</v>
      </c>
      <c r="K227" s="543" t="s">
        <v>397</v>
      </c>
      <c r="L227" s="460" t="s">
        <v>242</v>
      </c>
      <c r="M227" s="460">
        <v>0</v>
      </c>
      <c r="N227" s="543" t="s">
        <v>398</v>
      </c>
      <c r="O227" s="579"/>
      <c r="P227" s="579" t="s">
        <v>569</v>
      </c>
      <c r="Q227" s="466" t="s">
        <v>920</v>
      </c>
      <c r="R227" s="464">
        <v>15</v>
      </c>
      <c r="S227" s="464">
        <v>5</v>
      </c>
      <c r="T227" s="464">
        <v>12</v>
      </c>
      <c r="U227" s="451">
        <v>0</v>
      </c>
      <c r="V227" s="451">
        <v>0</v>
      </c>
      <c r="W227" s="452">
        <v>0</v>
      </c>
      <c r="X227" s="504">
        <v>0</v>
      </c>
      <c r="Y227" s="452">
        <f>+T227</f>
        <v>12</v>
      </c>
      <c r="Z227" s="504">
        <f>+Y227/R227</f>
        <v>0.8</v>
      </c>
      <c r="AA227" s="451"/>
      <c r="AB227" s="451"/>
      <c r="AC227" s="555" t="s">
        <v>810</v>
      </c>
      <c r="AD227" s="555" t="s">
        <v>811</v>
      </c>
      <c r="AE227" s="466" t="s">
        <v>818</v>
      </c>
      <c r="AF227" s="466" t="s">
        <v>819</v>
      </c>
      <c r="AG227" s="520" t="s">
        <v>795</v>
      </c>
      <c r="AH227" s="475">
        <v>2021130010187</v>
      </c>
      <c r="AI227" s="466" t="s">
        <v>440</v>
      </c>
      <c r="AJ227" s="5" t="s">
        <v>560</v>
      </c>
      <c r="AK227" s="8" t="s">
        <v>935</v>
      </c>
      <c r="AL227" s="65">
        <v>50</v>
      </c>
      <c r="AM227" s="70">
        <v>0.35</v>
      </c>
      <c r="AN227" s="193">
        <v>52</v>
      </c>
      <c r="AO227" s="193">
        <v>7</v>
      </c>
      <c r="AP227" s="169"/>
      <c r="AQ227" s="169"/>
      <c r="AR227" s="169">
        <v>1</v>
      </c>
      <c r="AS227" s="88">
        <v>44942</v>
      </c>
      <c r="AT227" s="88">
        <v>45291</v>
      </c>
      <c r="AU227" s="118">
        <f>+AT227-AS227</f>
        <v>349</v>
      </c>
      <c r="AV227" s="89">
        <v>50</v>
      </c>
      <c r="AW227" s="115"/>
      <c r="AX227" s="461" t="s">
        <v>547</v>
      </c>
      <c r="AY227" s="461" t="s">
        <v>546</v>
      </c>
      <c r="AZ227" s="479" t="s">
        <v>456</v>
      </c>
      <c r="BA227" s="396">
        <v>100000000</v>
      </c>
      <c r="BB227" s="396">
        <v>100000000</v>
      </c>
      <c r="BC227" s="494" t="s">
        <v>575</v>
      </c>
      <c r="BD227" s="494"/>
      <c r="BE227" s="494"/>
      <c r="BF227" s="396">
        <v>73533000</v>
      </c>
      <c r="BG227" s="396">
        <v>11500000</v>
      </c>
      <c r="BH227" s="399">
        <v>100000000</v>
      </c>
      <c r="BI227" s="399">
        <v>11500000</v>
      </c>
      <c r="BJ227" s="401">
        <f>+BI227/BH227</f>
        <v>0.115</v>
      </c>
      <c r="BK227" s="399">
        <v>9200000</v>
      </c>
      <c r="BL227" s="73" t="s">
        <v>820</v>
      </c>
      <c r="BM227" s="130" t="s">
        <v>821</v>
      </c>
      <c r="BN227" s="130" t="s">
        <v>948</v>
      </c>
      <c r="BO227" s="73" t="s">
        <v>456</v>
      </c>
      <c r="BP227" s="150">
        <v>44945</v>
      </c>
      <c r="BQ227" s="214" t="s">
        <v>1127</v>
      </c>
      <c r="BR227" s="214" t="s">
        <v>1325</v>
      </c>
      <c r="BS227" s="139"/>
      <c r="BT227" s="139"/>
      <c r="BU227" s="189">
        <v>20</v>
      </c>
      <c r="BV227" s="210"/>
      <c r="BW227" s="210" t="s">
        <v>1474</v>
      </c>
      <c r="BX227" s="139"/>
      <c r="BY227" s="139"/>
      <c r="BZ227" s="73" t="s">
        <v>960</v>
      </c>
      <c r="CA227" s="144" t="s">
        <v>976</v>
      </c>
    </row>
    <row r="228" spans="1:79" ht="105" x14ac:dyDescent="0.25">
      <c r="A228" s="545"/>
      <c r="B228" s="545"/>
      <c r="C228" s="545"/>
      <c r="D228" s="460"/>
      <c r="E228" s="460"/>
      <c r="F228" s="460"/>
      <c r="G228" s="464"/>
      <c r="H228" s="460"/>
      <c r="I228" s="464"/>
      <c r="J228" s="551"/>
      <c r="K228" s="543"/>
      <c r="L228" s="460"/>
      <c r="M228" s="460"/>
      <c r="N228" s="543"/>
      <c r="O228" s="579"/>
      <c r="P228" s="579"/>
      <c r="Q228" s="468"/>
      <c r="R228" s="464"/>
      <c r="S228" s="464"/>
      <c r="T228" s="464"/>
      <c r="U228" s="451"/>
      <c r="V228" s="451"/>
      <c r="W228" s="453"/>
      <c r="X228" s="505"/>
      <c r="Y228" s="453"/>
      <c r="Z228" s="505"/>
      <c r="AA228" s="451"/>
      <c r="AB228" s="451"/>
      <c r="AC228" s="555"/>
      <c r="AD228" s="555"/>
      <c r="AE228" s="468"/>
      <c r="AF228" s="468"/>
      <c r="AG228" s="514"/>
      <c r="AH228" s="475"/>
      <c r="AI228" s="467"/>
      <c r="AJ228" s="5" t="s">
        <v>561</v>
      </c>
      <c r="AK228" s="8" t="s">
        <v>935</v>
      </c>
      <c r="AL228" s="65">
        <v>5</v>
      </c>
      <c r="AM228" s="70">
        <v>0.65</v>
      </c>
      <c r="AN228" s="194">
        <v>0</v>
      </c>
      <c r="AO228" s="194">
        <v>0</v>
      </c>
      <c r="AP228" s="169"/>
      <c r="AQ228" s="169"/>
      <c r="AR228" s="169">
        <f>+(AN228+AO228)/AL228</f>
        <v>0</v>
      </c>
      <c r="AS228" s="88">
        <v>44958</v>
      </c>
      <c r="AT228" s="88">
        <v>45291</v>
      </c>
      <c r="AU228" s="118">
        <f>+AT228-AS228</f>
        <v>333</v>
      </c>
      <c r="AV228" s="89">
        <v>50</v>
      </c>
      <c r="AW228" s="115"/>
      <c r="AX228" s="463"/>
      <c r="AY228" s="463"/>
      <c r="AZ228" s="481"/>
      <c r="BA228" s="398"/>
      <c r="BB228" s="398"/>
      <c r="BC228" s="494"/>
      <c r="BD228" s="494"/>
      <c r="BE228" s="494"/>
      <c r="BF228" s="398"/>
      <c r="BG228" s="398"/>
      <c r="BH228" s="399"/>
      <c r="BI228" s="399"/>
      <c r="BJ228" s="401"/>
      <c r="BK228" s="399"/>
      <c r="BL228" s="73" t="s">
        <v>820</v>
      </c>
      <c r="BM228" s="130" t="s">
        <v>954</v>
      </c>
      <c r="BN228" s="130" t="s">
        <v>948</v>
      </c>
      <c r="BO228" s="73" t="s">
        <v>456</v>
      </c>
      <c r="BP228" s="150">
        <v>44986</v>
      </c>
      <c r="BQ228" s="214" t="s">
        <v>1128</v>
      </c>
      <c r="BR228" s="214" t="s">
        <v>1326</v>
      </c>
      <c r="BS228" s="139"/>
      <c r="BT228" s="139"/>
      <c r="BU228" s="189">
        <v>21</v>
      </c>
      <c r="BV228" s="210"/>
      <c r="BW228" s="210" t="s">
        <v>1475</v>
      </c>
      <c r="BX228" s="139"/>
      <c r="BY228" s="139"/>
      <c r="BZ228" s="73" t="s">
        <v>961</v>
      </c>
      <c r="CA228" s="144" t="s">
        <v>977</v>
      </c>
    </row>
    <row r="229" spans="1:79" ht="57" customHeight="1" x14ac:dyDescent="0.25">
      <c r="A229" s="6"/>
      <c r="B229" s="43"/>
      <c r="C229" s="43"/>
      <c r="D229" s="44"/>
      <c r="E229" s="45"/>
      <c r="F229" s="44"/>
      <c r="G229" s="69"/>
      <c r="H229" s="44"/>
      <c r="I229" s="69"/>
      <c r="J229" s="552" t="s">
        <v>168</v>
      </c>
      <c r="K229" s="553"/>
      <c r="L229" s="553"/>
      <c r="M229" s="553"/>
      <c r="N229" s="553"/>
      <c r="O229" s="553"/>
      <c r="P229" s="553"/>
      <c r="Q229" s="553"/>
      <c r="R229" s="553"/>
      <c r="S229" s="553"/>
      <c r="T229" s="553"/>
      <c r="U229" s="553"/>
      <c r="V229" s="553"/>
      <c r="W229" s="554"/>
      <c r="X229" s="270">
        <f>+X227</f>
        <v>0</v>
      </c>
      <c r="Y229" s="268"/>
      <c r="Z229" s="269">
        <f>+Z227</f>
        <v>0.8</v>
      </c>
      <c r="AA229" s="203"/>
      <c r="AB229" s="203"/>
      <c r="AC229" s="57"/>
      <c r="AD229" s="57"/>
      <c r="AE229" s="44"/>
      <c r="AF229" s="44"/>
      <c r="AG229" s="428" t="s">
        <v>795</v>
      </c>
      <c r="AH229" s="429"/>
      <c r="AI229" s="429"/>
      <c r="AJ229" s="429"/>
      <c r="AK229" s="429"/>
      <c r="AL229" s="429"/>
      <c r="AM229" s="429"/>
      <c r="AN229" s="429"/>
      <c r="AO229" s="429"/>
      <c r="AP229" s="429"/>
      <c r="AQ229" s="430"/>
      <c r="AR229" s="359">
        <f>AVERAGE(AR227:AR228)</f>
        <v>0.5</v>
      </c>
      <c r="AS229" s="69"/>
      <c r="AT229" s="104"/>
      <c r="AU229" s="57"/>
      <c r="AV229" s="69"/>
      <c r="AW229" s="57"/>
      <c r="AX229" s="44"/>
      <c r="AY229" s="44"/>
      <c r="AZ229" s="57"/>
      <c r="BA229" s="57"/>
      <c r="BB229" s="57"/>
      <c r="BC229" s="44"/>
      <c r="BD229" s="44"/>
      <c r="BE229" s="44"/>
      <c r="BF229" s="57"/>
      <c r="BG229" s="57"/>
      <c r="BH229" s="400"/>
      <c r="BI229" s="400"/>
      <c r="BJ229" s="402"/>
      <c r="BK229" s="400"/>
      <c r="BL229" s="44"/>
      <c r="BM229" s="4"/>
      <c r="BN229" s="4"/>
      <c r="BO229" s="4"/>
      <c r="BP229" s="4"/>
      <c r="BQ229" s="206"/>
      <c r="BR229" s="206"/>
      <c r="BS229" s="4"/>
      <c r="BT229" s="4"/>
      <c r="BU229" s="4"/>
      <c r="BV229" s="21"/>
      <c r="BW229" s="21"/>
      <c r="BX229" s="4"/>
      <c r="BY229" s="4"/>
      <c r="BZ229" s="4"/>
      <c r="CA229" s="21"/>
    </row>
    <row r="230" spans="1:79" ht="114.75" x14ac:dyDescent="0.25">
      <c r="A230" s="537" t="s">
        <v>712</v>
      </c>
      <c r="B230" s="537" t="s">
        <v>752</v>
      </c>
      <c r="C230" s="537" t="s">
        <v>84</v>
      </c>
      <c r="D230" s="466" t="s">
        <v>143</v>
      </c>
      <c r="E230" s="466" t="s">
        <v>102</v>
      </c>
      <c r="F230" s="466" t="s">
        <v>144</v>
      </c>
      <c r="G230" s="513">
        <v>1</v>
      </c>
      <c r="H230" s="466" t="s">
        <v>444</v>
      </c>
      <c r="I230" s="520"/>
      <c r="J230" s="541" t="s">
        <v>169</v>
      </c>
      <c r="K230" s="457" t="s">
        <v>399</v>
      </c>
      <c r="L230" s="466" t="s">
        <v>198</v>
      </c>
      <c r="M230" s="466">
        <v>0</v>
      </c>
      <c r="N230" s="457" t="s">
        <v>400</v>
      </c>
      <c r="O230" s="469"/>
      <c r="P230" s="469" t="s">
        <v>569</v>
      </c>
      <c r="Q230" s="466" t="s">
        <v>921</v>
      </c>
      <c r="R230" s="520">
        <v>48</v>
      </c>
      <c r="S230" s="520">
        <v>48</v>
      </c>
      <c r="T230" s="520">
        <v>48</v>
      </c>
      <c r="U230" s="452">
        <v>0</v>
      </c>
      <c r="V230" s="452">
        <v>0</v>
      </c>
      <c r="W230" s="452">
        <v>0</v>
      </c>
      <c r="X230" s="504">
        <v>0</v>
      </c>
      <c r="Y230" s="452">
        <f>+T230</f>
        <v>48</v>
      </c>
      <c r="Z230" s="504">
        <f>+Y230/R230</f>
        <v>1</v>
      </c>
      <c r="AA230" s="452"/>
      <c r="AB230" s="452"/>
      <c r="AC230" s="562" t="s">
        <v>810</v>
      </c>
      <c r="AD230" s="562" t="s">
        <v>811</v>
      </c>
      <c r="AE230" s="466" t="s">
        <v>818</v>
      </c>
      <c r="AF230" s="466" t="s">
        <v>819</v>
      </c>
      <c r="AG230" s="520" t="s">
        <v>796</v>
      </c>
      <c r="AH230" s="475">
        <v>2021130010237</v>
      </c>
      <c r="AI230" s="466" t="s">
        <v>441</v>
      </c>
      <c r="AJ230" s="5" t="s">
        <v>562</v>
      </c>
      <c r="AK230" s="8" t="s">
        <v>864</v>
      </c>
      <c r="AL230" s="65">
        <v>48</v>
      </c>
      <c r="AM230" s="70">
        <v>0.4</v>
      </c>
      <c r="AN230" s="193">
        <v>32</v>
      </c>
      <c r="AO230" s="193">
        <v>48</v>
      </c>
      <c r="AP230" s="169"/>
      <c r="AQ230" s="169"/>
      <c r="AR230" s="169">
        <v>1</v>
      </c>
      <c r="AS230" s="88">
        <v>44942</v>
      </c>
      <c r="AT230" s="88">
        <v>45291</v>
      </c>
      <c r="AU230" s="118">
        <f>+AT230-AS230</f>
        <v>349</v>
      </c>
      <c r="AV230" s="89">
        <v>48</v>
      </c>
      <c r="AW230" s="115"/>
      <c r="AX230" s="494" t="s">
        <v>547</v>
      </c>
      <c r="AY230" s="494" t="s">
        <v>546</v>
      </c>
      <c r="AZ230" s="495" t="s">
        <v>456</v>
      </c>
      <c r="BA230" s="476">
        <v>100000000</v>
      </c>
      <c r="BB230" s="476">
        <v>100000000</v>
      </c>
      <c r="BC230" s="494" t="s">
        <v>575</v>
      </c>
      <c r="BD230" s="494"/>
      <c r="BE230" s="494"/>
      <c r="BF230" s="476">
        <v>32800000</v>
      </c>
      <c r="BG230" s="476">
        <v>16400000</v>
      </c>
      <c r="BH230" s="403">
        <v>100000000</v>
      </c>
      <c r="BI230" s="403">
        <v>16400000</v>
      </c>
      <c r="BJ230" s="404">
        <f>+BI230/BH230</f>
        <v>0.16400000000000001</v>
      </c>
      <c r="BK230" s="403">
        <v>16400000</v>
      </c>
      <c r="BL230" s="73" t="s">
        <v>820</v>
      </c>
      <c r="BM230" s="130" t="s">
        <v>821</v>
      </c>
      <c r="BN230" s="130" t="s">
        <v>948</v>
      </c>
      <c r="BO230" s="73" t="s">
        <v>456</v>
      </c>
      <c r="BP230" s="150">
        <v>44945</v>
      </c>
      <c r="BQ230" s="214" t="s">
        <v>1129</v>
      </c>
      <c r="BR230" s="214" t="s">
        <v>1327</v>
      </c>
      <c r="BS230" s="139"/>
      <c r="BT230" s="139"/>
      <c r="BU230" s="189">
        <v>22</v>
      </c>
      <c r="BV230" s="210" t="s">
        <v>1221</v>
      </c>
      <c r="BW230" s="210" t="s">
        <v>1476</v>
      </c>
      <c r="BX230" s="139"/>
      <c r="BY230" s="139"/>
      <c r="BZ230" s="73" t="s">
        <v>960</v>
      </c>
      <c r="CA230" s="144" t="s">
        <v>976</v>
      </c>
    </row>
    <row r="231" spans="1:79" ht="75" x14ac:dyDescent="0.25">
      <c r="A231" s="538"/>
      <c r="B231" s="538"/>
      <c r="C231" s="538"/>
      <c r="D231" s="467"/>
      <c r="E231" s="467"/>
      <c r="F231" s="467"/>
      <c r="G231" s="514"/>
      <c r="H231" s="467"/>
      <c r="I231" s="514"/>
      <c r="J231" s="542"/>
      <c r="K231" s="458"/>
      <c r="L231" s="467"/>
      <c r="M231" s="467"/>
      <c r="N231" s="458"/>
      <c r="O231" s="470"/>
      <c r="P231" s="470"/>
      <c r="Q231" s="467"/>
      <c r="R231" s="514"/>
      <c r="S231" s="514"/>
      <c r="T231" s="514"/>
      <c r="U231" s="456"/>
      <c r="V231" s="456"/>
      <c r="W231" s="456"/>
      <c r="X231" s="530"/>
      <c r="Y231" s="456"/>
      <c r="Z231" s="530"/>
      <c r="AA231" s="456"/>
      <c r="AB231" s="456"/>
      <c r="AC231" s="563"/>
      <c r="AD231" s="563"/>
      <c r="AE231" s="467"/>
      <c r="AF231" s="467"/>
      <c r="AG231" s="514"/>
      <c r="AH231" s="475"/>
      <c r="AI231" s="467"/>
      <c r="AJ231" s="5" t="s">
        <v>563</v>
      </c>
      <c r="AK231" s="8" t="s">
        <v>864</v>
      </c>
      <c r="AL231" s="65">
        <v>48</v>
      </c>
      <c r="AM231" s="70">
        <v>0.5</v>
      </c>
      <c r="AN231" s="193">
        <v>0</v>
      </c>
      <c r="AO231" s="193">
        <v>0</v>
      </c>
      <c r="AP231" s="169"/>
      <c r="AQ231" s="169"/>
      <c r="AR231" s="169">
        <f>+(AN231+AO231)/AL231</f>
        <v>0</v>
      </c>
      <c r="AS231" s="88">
        <v>44958</v>
      </c>
      <c r="AT231" s="88">
        <v>45291</v>
      </c>
      <c r="AU231" s="118">
        <f t="shared" ref="AU231:AU238" si="25">+AT231-AS231</f>
        <v>333</v>
      </c>
      <c r="AV231" s="89">
        <v>48</v>
      </c>
      <c r="AW231" s="115"/>
      <c r="AX231" s="494"/>
      <c r="AY231" s="494"/>
      <c r="AZ231" s="495"/>
      <c r="BA231" s="476"/>
      <c r="BB231" s="476"/>
      <c r="BC231" s="494"/>
      <c r="BD231" s="494"/>
      <c r="BE231" s="494"/>
      <c r="BF231" s="476"/>
      <c r="BG231" s="476"/>
      <c r="BH231" s="399"/>
      <c r="BI231" s="399"/>
      <c r="BJ231" s="401"/>
      <c r="BK231" s="399"/>
      <c r="BL231" s="73" t="s">
        <v>820</v>
      </c>
      <c r="BM231" s="130" t="s">
        <v>823</v>
      </c>
      <c r="BN231" s="130" t="s">
        <v>948</v>
      </c>
      <c r="BO231" s="73" t="s">
        <v>456</v>
      </c>
      <c r="BP231" s="150">
        <v>44986</v>
      </c>
      <c r="BQ231" s="214" t="s">
        <v>1130</v>
      </c>
      <c r="BR231" s="214" t="s">
        <v>1328</v>
      </c>
      <c r="BS231" s="139"/>
      <c r="BT231" s="139"/>
      <c r="BU231" s="189">
        <v>23</v>
      </c>
      <c r="BV231" s="210" t="s">
        <v>1222</v>
      </c>
      <c r="BW231" s="210"/>
      <c r="BX231" s="139"/>
      <c r="BY231" s="139"/>
      <c r="BZ231" s="73" t="s">
        <v>961</v>
      </c>
      <c r="CA231" s="130" t="s">
        <v>977</v>
      </c>
    </row>
    <row r="232" spans="1:79" ht="77.25" customHeight="1" x14ac:dyDescent="0.25">
      <c r="A232" s="578"/>
      <c r="B232" s="578"/>
      <c r="C232" s="578"/>
      <c r="D232" s="468"/>
      <c r="E232" s="468"/>
      <c r="F232" s="468"/>
      <c r="G232" s="521"/>
      <c r="H232" s="468"/>
      <c r="I232" s="521"/>
      <c r="J232" s="582"/>
      <c r="K232" s="459"/>
      <c r="L232" s="468"/>
      <c r="M232" s="468"/>
      <c r="N232" s="459"/>
      <c r="O232" s="471"/>
      <c r="P232" s="471"/>
      <c r="Q232" s="468"/>
      <c r="R232" s="521"/>
      <c r="S232" s="521"/>
      <c r="T232" s="521"/>
      <c r="U232" s="453"/>
      <c r="V232" s="453"/>
      <c r="W232" s="453"/>
      <c r="X232" s="505"/>
      <c r="Y232" s="453"/>
      <c r="Z232" s="505"/>
      <c r="AA232" s="453"/>
      <c r="AB232" s="453"/>
      <c r="AC232" s="564"/>
      <c r="AD232" s="564"/>
      <c r="AE232" s="468"/>
      <c r="AF232" s="468"/>
      <c r="AG232" s="521"/>
      <c r="AH232" s="475"/>
      <c r="AI232" s="468"/>
      <c r="AJ232" s="5" t="s">
        <v>564</v>
      </c>
      <c r="AK232" s="8" t="s">
        <v>864</v>
      </c>
      <c r="AL232" s="65">
        <v>12</v>
      </c>
      <c r="AM232" s="70">
        <v>0.1</v>
      </c>
      <c r="AN232" s="193">
        <v>0</v>
      </c>
      <c r="AO232" s="193">
        <v>12</v>
      </c>
      <c r="AP232" s="169"/>
      <c r="AQ232" s="169"/>
      <c r="AR232" s="169">
        <f>+(AN232+AO232)/AL232</f>
        <v>1</v>
      </c>
      <c r="AS232" s="88">
        <v>44958</v>
      </c>
      <c r="AT232" s="88">
        <v>45291</v>
      </c>
      <c r="AU232" s="118">
        <f t="shared" si="25"/>
        <v>333</v>
      </c>
      <c r="AV232" s="89">
        <v>48</v>
      </c>
      <c r="AW232" s="115"/>
      <c r="AX232" s="494"/>
      <c r="AY232" s="494"/>
      <c r="AZ232" s="495"/>
      <c r="BA232" s="476"/>
      <c r="BB232" s="476"/>
      <c r="BC232" s="494"/>
      <c r="BD232" s="494"/>
      <c r="BE232" s="494"/>
      <c r="BF232" s="476"/>
      <c r="BG232" s="476"/>
      <c r="BH232" s="399"/>
      <c r="BI232" s="399"/>
      <c r="BJ232" s="401"/>
      <c r="BK232" s="399"/>
      <c r="BL232" s="151"/>
      <c r="BM232" s="73"/>
      <c r="BN232" s="151"/>
      <c r="BO232" s="73"/>
      <c r="BP232" s="150"/>
      <c r="BQ232" s="214" t="s">
        <v>1131</v>
      </c>
      <c r="BR232" s="214" t="s">
        <v>1329</v>
      </c>
      <c r="BS232" s="139"/>
      <c r="BT232" s="139"/>
      <c r="BU232" s="189">
        <v>24</v>
      </c>
      <c r="BV232" s="210"/>
      <c r="BW232" s="210"/>
      <c r="BX232" s="139"/>
      <c r="BY232" s="139"/>
      <c r="BZ232" s="146"/>
      <c r="CA232" s="146"/>
    </row>
    <row r="233" spans="1:79" ht="30" x14ac:dyDescent="0.25">
      <c r="A233" s="6"/>
      <c r="B233" s="43"/>
      <c r="C233" s="43"/>
      <c r="D233" s="44"/>
      <c r="E233" s="45"/>
      <c r="F233" s="44"/>
      <c r="G233" s="69"/>
      <c r="H233" s="44"/>
      <c r="I233" s="69"/>
      <c r="J233" s="552" t="s">
        <v>169</v>
      </c>
      <c r="K233" s="553"/>
      <c r="L233" s="553"/>
      <c r="M233" s="553"/>
      <c r="N233" s="553"/>
      <c r="O233" s="553"/>
      <c r="P233" s="553"/>
      <c r="Q233" s="553"/>
      <c r="R233" s="553"/>
      <c r="S233" s="553"/>
      <c r="T233" s="553"/>
      <c r="U233" s="553"/>
      <c r="V233" s="553"/>
      <c r="W233" s="554"/>
      <c r="X233" s="270">
        <f>+X230</f>
        <v>0</v>
      </c>
      <c r="Y233" s="268"/>
      <c r="Z233" s="269">
        <f>+Z230</f>
        <v>1</v>
      </c>
      <c r="AA233" s="203"/>
      <c r="AB233" s="203"/>
      <c r="AC233" s="57"/>
      <c r="AD233" s="57"/>
      <c r="AE233" s="44"/>
      <c r="AF233" s="44"/>
      <c r="AG233" s="428" t="s">
        <v>796</v>
      </c>
      <c r="AH233" s="429"/>
      <c r="AI233" s="429"/>
      <c r="AJ233" s="429"/>
      <c r="AK233" s="429"/>
      <c r="AL233" s="429"/>
      <c r="AM233" s="429"/>
      <c r="AN233" s="429"/>
      <c r="AO233" s="429"/>
      <c r="AP233" s="429"/>
      <c r="AQ233" s="430"/>
      <c r="AR233" s="359">
        <f>AVERAGE(AR230:AR232)</f>
        <v>0.66666666666666663</v>
      </c>
      <c r="AS233" s="104"/>
      <c r="AT233" s="104"/>
      <c r="AU233" s="57"/>
      <c r="AV233" s="69"/>
      <c r="AW233" s="57"/>
      <c r="AX233" s="44"/>
      <c r="AY233" s="44"/>
      <c r="AZ233" s="57"/>
      <c r="BA233" s="57"/>
      <c r="BB233" s="57"/>
      <c r="BC233" s="44"/>
      <c r="BD233" s="44"/>
      <c r="BE233" s="44"/>
      <c r="BF233" s="57"/>
      <c r="BG233" s="57"/>
      <c r="BH233" s="399"/>
      <c r="BI233" s="399"/>
      <c r="BJ233" s="401"/>
      <c r="BK233" s="399"/>
      <c r="BL233" s="4"/>
      <c r="BM233" s="4"/>
      <c r="BN233" s="4"/>
      <c r="BO233" s="4"/>
      <c r="BP233" s="4"/>
      <c r="BQ233" s="206"/>
      <c r="BR233" s="206"/>
      <c r="BS233" s="4"/>
      <c r="BT233" s="4"/>
      <c r="BU233" s="4"/>
      <c r="BV233" s="21"/>
      <c r="BW233" s="21"/>
      <c r="BX233" s="4"/>
      <c r="BY233" s="4"/>
      <c r="BZ233" s="4"/>
      <c r="CA233" s="21"/>
    </row>
    <row r="234" spans="1:79" ht="37.5" x14ac:dyDescent="0.25">
      <c r="A234" s="271"/>
      <c r="B234" s="272"/>
      <c r="C234" s="509" t="s">
        <v>84</v>
      </c>
      <c r="D234" s="510"/>
      <c r="E234" s="510"/>
      <c r="F234" s="510"/>
      <c r="G234" s="510"/>
      <c r="H234" s="510"/>
      <c r="I234" s="510"/>
      <c r="J234" s="510"/>
      <c r="K234" s="510"/>
      <c r="L234" s="510"/>
      <c r="M234" s="510"/>
      <c r="N234" s="510"/>
      <c r="O234" s="510"/>
      <c r="P234" s="510"/>
      <c r="Q234" s="510"/>
      <c r="R234" s="510"/>
      <c r="S234" s="510"/>
      <c r="T234" s="510"/>
      <c r="U234" s="510"/>
      <c r="V234" s="510"/>
      <c r="W234" s="511"/>
      <c r="X234" s="349">
        <f>+(X233+X229)/2</f>
        <v>0</v>
      </c>
      <c r="Y234" s="350"/>
      <c r="Z234" s="351">
        <f>+(Z233+Z229)/2</f>
        <v>0.9</v>
      </c>
      <c r="AA234" s="203"/>
      <c r="AB234" s="203"/>
      <c r="AC234" s="57"/>
      <c r="AD234" s="57"/>
      <c r="AE234" s="44"/>
      <c r="AF234" s="44"/>
      <c r="AG234" s="69"/>
      <c r="AH234" s="44"/>
      <c r="AI234" s="44"/>
      <c r="AJ234" s="48"/>
      <c r="AK234" s="44"/>
      <c r="AL234" s="69"/>
      <c r="AM234" s="69"/>
      <c r="AN234" s="202"/>
      <c r="AO234" s="202"/>
      <c r="AP234" s="69"/>
      <c r="AQ234" s="69"/>
      <c r="AR234" s="69"/>
      <c r="AS234" s="104"/>
      <c r="AT234" s="104"/>
      <c r="AU234" s="57"/>
      <c r="AV234" s="69"/>
      <c r="AW234" s="57"/>
      <c r="AX234" s="44"/>
      <c r="AY234" s="44"/>
      <c r="AZ234" s="57"/>
      <c r="BA234" s="57"/>
      <c r="BB234" s="57"/>
      <c r="BC234" s="44"/>
      <c r="BD234" s="44"/>
      <c r="BE234" s="44"/>
      <c r="BF234" s="57"/>
      <c r="BG234" s="57"/>
      <c r="BH234" s="400"/>
      <c r="BI234" s="400"/>
      <c r="BJ234" s="402"/>
      <c r="BK234" s="400"/>
      <c r="BL234" s="4"/>
      <c r="BM234" s="4"/>
      <c r="BN234" s="4"/>
      <c r="BO234" s="4"/>
      <c r="BP234" s="4"/>
      <c r="BQ234" s="206"/>
      <c r="BR234" s="206"/>
      <c r="BS234" s="4"/>
      <c r="BT234" s="4"/>
      <c r="BU234" s="4"/>
      <c r="BV234" s="21"/>
      <c r="BW234" s="21"/>
      <c r="BX234" s="4"/>
      <c r="BY234" s="4"/>
      <c r="BZ234" s="4"/>
      <c r="CA234" s="21"/>
    </row>
    <row r="235" spans="1:79" ht="114.75" x14ac:dyDescent="0.25">
      <c r="A235" s="537"/>
      <c r="B235" s="537" t="s">
        <v>72</v>
      </c>
      <c r="C235" s="537" t="s">
        <v>85</v>
      </c>
      <c r="D235" s="466"/>
      <c r="E235" s="466"/>
      <c r="F235" s="460"/>
      <c r="G235" s="465">
        <v>1</v>
      </c>
      <c r="H235" s="460" t="s">
        <v>444</v>
      </c>
      <c r="I235" s="464"/>
      <c r="J235" s="551" t="s">
        <v>165</v>
      </c>
      <c r="K235" s="543" t="s">
        <v>401</v>
      </c>
      <c r="L235" s="460" t="s">
        <v>252</v>
      </c>
      <c r="M235" s="460">
        <v>274</v>
      </c>
      <c r="N235" s="457"/>
      <c r="O235" s="461"/>
      <c r="P235" s="461"/>
      <c r="Q235" s="461"/>
      <c r="R235" s="464">
        <v>274</v>
      </c>
      <c r="S235" s="464"/>
      <c r="T235" s="464"/>
      <c r="U235" s="451"/>
      <c r="V235" s="451"/>
      <c r="W235" s="452"/>
      <c r="X235" s="452"/>
      <c r="Y235" s="452"/>
      <c r="Z235" s="452"/>
      <c r="AA235" s="451"/>
      <c r="AB235" s="451"/>
      <c r="AC235" s="555"/>
      <c r="AD235" s="555"/>
      <c r="AE235" s="460"/>
      <c r="AF235" s="460"/>
      <c r="AG235" s="464" t="s">
        <v>797</v>
      </c>
      <c r="AH235" s="561">
        <v>2021130010185</v>
      </c>
      <c r="AI235" s="460" t="s">
        <v>442</v>
      </c>
      <c r="AJ235" s="5" t="s">
        <v>565</v>
      </c>
      <c r="AK235" s="8" t="s">
        <v>936</v>
      </c>
      <c r="AL235" s="65">
        <v>250</v>
      </c>
      <c r="AM235" s="70">
        <v>0.15</v>
      </c>
      <c r="AN235" s="193">
        <v>0</v>
      </c>
      <c r="AO235" s="193">
        <v>0</v>
      </c>
      <c r="AP235" s="169"/>
      <c r="AQ235" s="169"/>
      <c r="AR235" s="169">
        <f>+(AN235+AO235)/AL235</f>
        <v>0</v>
      </c>
      <c r="AS235" s="88">
        <v>44942</v>
      </c>
      <c r="AT235" s="88">
        <v>45291</v>
      </c>
      <c r="AU235" s="118">
        <f t="shared" si="25"/>
        <v>349</v>
      </c>
      <c r="AV235" s="89">
        <v>250</v>
      </c>
      <c r="AW235" s="46"/>
      <c r="AX235" s="494" t="s">
        <v>547</v>
      </c>
      <c r="AY235" s="494" t="s">
        <v>546</v>
      </c>
      <c r="AZ235" s="495" t="s">
        <v>456</v>
      </c>
      <c r="BA235" s="476">
        <v>314147132</v>
      </c>
      <c r="BB235" s="476">
        <v>314147132</v>
      </c>
      <c r="BC235" s="494" t="s">
        <v>575</v>
      </c>
      <c r="BD235" s="494"/>
      <c r="BE235" s="494"/>
      <c r="BF235" s="476">
        <v>269447000</v>
      </c>
      <c r="BG235" s="476">
        <v>67600000</v>
      </c>
      <c r="BH235" s="414">
        <v>163684368</v>
      </c>
      <c r="BI235" s="414">
        <v>30300000</v>
      </c>
      <c r="BJ235" s="796">
        <f>+BI235/BH235</f>
        <v>0.1851123621041198</v>
      </c>
      <c r="BK235" s="414">
        <v>30300000</v>
      </c>
      <c r="BL235" s="73" t="s">
        <v>820</v>
      </c>
      <c r="BM235" s="130" t="s">
        <v>821</v>
      </c>
      <c r="BN235" s="130" t="s">
        <v>948</v>
      </c>
      <c r="BO235" s="73" t="s">
        <v>456</v>
      </c>
      <c r="BP235" s="150">
        <v>44945</v>
      </c>
      <c r="BQ235" s="214" t="s">
        <v>1132</v>
      </c>
      <c r="BR235" s="214" t="s">
        <v>1132</v>
      </c>
      <c r="BS235" s="139"/>
      <c r="BT235" s="139"/>
      <c r="BU235" s="189">
        <v>25</v>
      </c>
      <c r="BV235" s="210" t="s">
        <v>1223</v>
      </c>
      <c r="BW235" s="210" t="s">
        <v>1477</v>
      </c>
      <c r="BX235" s="139"/>
      <c r="BY235" s="139"/>
      <c r="BZ235" s="73" t="s">
        <v>960</v>
      </c>
      <c r="CA235" s="144" t="s">
        <v>976</v>
      </c>
    </row>
    <row r="236" spans="1:79" ht="114.75" x14ac:dyDescent="0.25">
      <c r="A236" s="538"/>
      <c r="B236" s="538"/>
      <c r="C236" s="538"/>
      <c r="D236" s="467"/>
      <c r="E236" s="467"/>
      <c r="F236" s="460"/>
      <c r="G236" s="464"/>
      <c r="H236" s="460"/>
      <c r="I236" s="464"/>
      <c r="J236" s="551"/>
      <c r="K236" s="543"/>
      <c r="L236" s="460"/>
      <c r="M236" s="460"/>
      <c r="N236" s="458"/>
      <c r="O236" s="462"/>
      <c r="P236" s="462"/>
      <c r="Q236" s="462"/>
      <c r="R236" s="464"/>
      <c r="S236" s="464"/>
      <c r="T236" s="464"/>
      <c r="U236" s="451"/>
      <c r="V236" s="451"/>
      <c r="W236" s="456"/>
      <c r="X236" s="456"/>
      <c r="Y236" s="456"/>
      <c r="Z236" s="456"/>
      <c r="AA236" s="451"/>
      <c r="AB236" s="451"/>
      <c r="AC236" s="555"/>
      <c r="AD236" s="555"/>
      <c r="AE236" s="460"/>
      <c r="AF236" s="460"/>
      <c r="AG236" s="464"/>
      <c r="AH236" s="561"/>
      <c r="AI236" s="460"/>
      <c r="AJ236" s="5" t="s">
        <v>566</v>
      </c>
      <c r="AK236" s="8" t="s">
        <v>936</v>
      </c>
      <c r="AL236" s="65">
        <v>1</v>
      </c>
      <c r="AM236" s="70">
        <v>0.25</v>
      </c>
      <c r="AN236" s="193">
        <v>0</v>
      </c>
      <c r="AO236" s="193">
        <v>1</v>
      </c>
      <c r="AP236" s="169"/>
      <c r="AQ236" s="169"/>
      <c r="AR236" s="169">
        <f>+(AN236+AO236)/AL236</f>
        <v>1</v>
      </c>
      <c r="AS236" s="88">
        <v>44958</v>
      </c>
      <c r="AT236" s="88">
        <v>45291</v>
      </c>
      <c r="AU236" s="118">
        <f t="shared" si="25"/>
        <v>333</v>
      </c>
      <c r="AV236" s="89">
        <v>250</v>
      </c>
      <c r="AW236" s="46"/>
      <c r="AX236" s="494"/>
      <c r="AY236" s="494"/>
      <c r="AZ236" s="495"/>
      <c r="BA236" s="476"/>
      <c r="BB236" s="476"/>
      <c r="BC236" s="494"/>
      <c r="BD236" s="494"/>
      <c r="BE236" s="494"/>
      <c r="BF236" s="476"/>
      <c r="BG236" s="476"/>
      <c r="BH236" s="415"/>
      <c r="BI236" s="415"/>
      <c r="BJ236" s="797"/>
      <c r="BK236" s="415"/>
      <c r="BL236" s="73" t="s">
        <v>820</v>
      </c>
      <c r="BM236" s="130" t="s">
        <v>823</v>
      </c>
      <c r="BN236" s="130" t="s">
        <v>948</v>
      </c>
      <c r="BO236" s="73" t="s">
        <v>456</v>
      </c>
      <c r="BP236" s="150">
        <v>44986</v>
      </c>
      <c r="BQ236" s="214" t="s">
        <v>1133</v>
      </c>
      <c r="BR236" s="214" t="s">
        <v>1330</v>
      </c>
      <c r="BS236" s="139"/>
      <c r="BT236" s="139"/>
      <c r="BU236" s="189">
        <v>26</v>
      </c>
      <c r="BV236" s="210" t="s">
        <v>1224</v>
      </c>
      <c r="BW236" s="210" t="s">
        <v>1478</v>
      </c>
      <c r="BX236" s="139"/>
      <c r="BY236" s="139"/>
      <c r="BZ236" s="56" t="s">
        <v>959</v>
      </c>
      <c r="CA236" s="144" t="s">
        <v>973</v>
      </c>
    </row>
    <row r="237" spans="1:79" ht="105" x14ac:dyDescent="0.25">
      <c r="A237" s="538"/>
      <c r="B237" s="538"/>
      <c r="C237" s="538"/>
      <c r="D237" s="467"/>
      <c r="E237" s="467"/>
      <c r="F237" s="460"/>
      <c r="G237" s="464"/>
      <c r="H237" s="460"/>
      <c r="I237" s="464"/>
      <c r="J237" s="551"/>
      <c r="K237" s="543"/>
      <c r="L237" s="460"/>
      <c r="M237" s="460"/>
      <c r="N237" s="458"/>
      <c r="O237" s="462"/>
      <c r="P237" s="462"/>
      <c r="Q237" s="462"/>
      <c r="R237" s="464"/>
      <c r="S237" s="464"/>
      <c r="T237" s="464"/>
      <c r="U237" s="451"/>
      <c r="V237" s="451"/>
      <c r="W237" s="456"/>
      <c r="X237" s="456"/>
      <c r="Y237" s="456"/>
      <c r="Z237" s="456"/>
      <c r="AA237" s="451"/>
      <c r="AB237" s="451"/>
      <c r="AC237" s="555"/>
      <c r="AD237" s="555"/>
      <c r="AE237" s="460"/>
      <c r="AF237" s="460"/>
      <c r="AG237" s="464"/>
      <c r="AH237" s="561"/>
      <c r="AI237" s="460"/>
      <c r="AJ237" s="5" t="s">
        <v>567</v>
      </c>
      <c r="AK237" s="8" t="s">
        <v>936</v>
      </c>
      <c r="AL237" s="65">
        <v>250</v>
      </c>
      <c r="AM237" s="70">
        <v>0.45</v>
      </c>
      <c r="AN237" s="193">
        <v>11</v>
      </c>
      <c r="AO237" s="193">
        <v>13</v>
      </c>
      <c r="AP237" s="169"/>
      <c r="AQ237" s="169"/>
      <c r="AR237" s="169">
        <f>+(AN237+AO237)/AL237</f>
        <v>9.6000000000000002E-2</v>
      </c>
      <c r="AS237" s="88">
        <v>44942</v>
      </c>
      <c r="AT237" s="88">
        <v>45291</v>
      </c>
      <c r="AU237" s="118">
        <f>+AT237-AS237</f>
        <v>349</v>
      </c>
      <c r="AV237" s="89">
        <v>250</v>
      </c>
      <c r="AW237" s="46"/>
      <c r="AX237" s="494"/>
      <c r="AY237" s="494"/>
      <c r="AZ237" s="495"/>
      <c r="BA237" s="476"/>
      <c r="BB237" s="476"/>
      <c r="BC237" s="494"/>
      <c r="BD237" s="494"/>
      <c r="BE237" s="494"/>
      <c r="BF237" s="476"/>
      <c r="BG237" s="476"/>
      <c r="BH237" s="415"/>
      <c r="BI237" s="415"/>
      <c r="BJ237" s="797"/>
      <c r="BK237" s="415"/>
      <c r="BL237" s="73" t="s">
        <v>820</v>
      </c>
      <c r="BM237" s="130" t="s">
        <v>821</v>
      </c>
      <c r="BN237" s="130" t="s">
        <v>955</v>
      </c>
      <c r="BO237" s="73" t="s">
        <v>456</v>
      </c>
      <c r="BP237" s="150">
        <v>44945</v>
      </c>
      <c r="BQ237" s="214" t="s">
        <v>1134</v>
      </c>
      <c r="BR237" s="214" t="s">
        <v>1331</v>
      </c>
      <c r="BS237" s="139"/>
      <c r="BT237" s="139"/>
      <c r="BU237" s="189">
        <v>27</v>
      </c>
      <c r="BV237" s="210" t="s">
        <v>1225</v>
      </c>
      <c r="BW237" s="210" t="s">
        <v>1479</v>
      </c>
      <c r="BX237" s="139"/>
      <c r="BY237" s="139"/>
      <c r="BZ237" s="73" t="s">
        <v>961</v>
      </c>
      <c r="CA237" s="144" t="s">
        <v>974</v>
      </c>
    </row>
    <row r="238" spans="1:79" ht="75" x14ac:dyDescent="0.25">
      <c r="A238" s="578"/>
      <c r="B238" s="578"/>
      <c r="C238" s="578"/>
      <c r="D238" s="468"/>
      <c r="E238" s="468"/>
      <c r="F238" s="460"/>
      <c r="G238" s="464"/>
      <c r="H238" s="460"/>
      <c r="I238" s="464"/>
      <c r="J238" s="551"/>
      <c r="K238" s="543"/>
      <c r="L238" s="460"/>
      <c r="M238" s="460"/>
      <c r="N238" s="459"/>
      <c r="O238" s="463"/>
      <c r="P238" s="463"/>
      <c r="Q238" s="463"/>
      <c r="R238" s="464"/>
      <c r="S238" s="464"/>
      <c r="T238" s="464"/>
      <c r="U238" s="451"/>
      <c r="V238" s="451"/>
      <c r="W238" s="453"/>
      <c r="X238" s="453"/>
      <c r="Y238" s="453"/>
      <c r="Z238" s="453"/>
      <c r="AA238" s="451"/>
      <c r="AB238" s="451"/>
      <c r="AC238" s="555"/>
      <c r="AD238" s="555"/>
      <c r="AE238" s="460"/>
      <c r="AF238" s="460"/>
      <c r="AG238" s="464"/>
      <c r="AH238" s="561"/>
      <c r="AI238" s="460"/>
      <c r="AJ238" s="5" t="s">
        <v>568</v>
      </c>
      <c r="AK238" s="8" t="s">
        <v>936</v>
      </c>
      <c r="AL238" s="65">
        <v>250</v>
      </c>
      <c r="AM238" s="70">
        <v>0.15</v>
      </c>
      <c r="AN238" s="193">
        <v>0</v>
      </c>
      <c r="AO238" s="193">
        <v>0</v>
      </c>
      <c r="AP238" s="169"/>
      <c r="AQ238" s="169"/>
      <c r="AR238" s="169">
        <f>+(AN238+AO238)/AL238</f>
        <v>0</v>
      </c>
      <c r="AS238" s="88">
        <v>44942</v>
      </c>
      <c r="AT238" s="88">
        <v>45291</v>
      </c>
      <c r="AU238" s="118">
        <f t="shared" si="25"/>
        <v>349</v>
      </c>
      <c r="AV238" s="89">
        <v>250</v>
      </c>
      <c r="AW238" s="46"/>
      <c r="AX238" s="494"/>
      <c r="AY238" s="494"/>
      <c r="AZ238" s="495"/>
      <c r="BA238" s="476"/>
      <c r="BB238" s="476"/>
      <c r="BC238" s="494"/>
      <c r="BD238" s="494"/>
      <c r="BE238" s="494"/>
      <c r="BF238" s="476"/>
      <c r="BG238" s="476"/>
      <c r="BH238" s="415"/>
      <c r="BI238" s="415"/>
      <c r="BJ238" s="797"/>
      <c r="BK238" s="415"/>
      <c r="BL238" s="73" t="s">
        <v>820</v>
      </c>
      <c r="BM238" s="130" t="s">
        <v>956</v>
      </c>
      <c r="BN238" s="130" t="s">
        <v>955</v>
      </c>
      <c r="BO238" s="73" t="s">
        <v>456</v>
      </c>
      <c r="BP238" s="150">
        <v>44945</v>
      </c>
      <c r="BQ238" s="214" t="s">
        <v>1135</v>
      </c>
      <c r="BR238" s="214" t="s">
        <v>1135</v>
      </c>
      <c r="BS238" s="139"/>
      <c r="BT238" s="139"/>
      <c r="BU238" s="189">
        <v>28</v>
      </c>
      <c r="BV238" s="210"/>
      <c r="BW238" s="210" t="s">
        <v>1480</v>
      </c>
      <c r="BX238" s="139"/>
      <c r="BY238" s="139"/>
      <c r="BZ238" s="73"/>
      <c r="CA238" s="144"/>
    </row>
    <row r="239" spans="1:79" ht="30" x14ac:dyDescent="0.25">
      <c r="A239" s="4"/>
      <c r="B239" s="4"/>
      <c r="C239" s="4"/>
      <c r="D239" s="4"/>
      <c r="E239" s="4"/>
      <c r="F239" s="4"/>
      <c r="G239" s="4"/>
      <c r="H239" s="4"/>
      <c r="I239" s="4"/>
      <c r="J239" s="552" t="s">
        <v>165</v>
      </c>
      <c r="K239" s="553"/>
      <c r="L239" s="553"/>
      <c r="M239" s="553"/>
      <c r="N239" s="553"/>
      <c r="O239" s="553"/>
      <c r="P239" s="553"/>
      <c r="Q239" s="553"/>
      <c r="R239" s="553"/>
      <c r="S239" s="553"/>
      <c r="T239" s="553"/>
      <c r="U239" s="553"/>
      <c r="V239" s="553"/>
      <c r="W239" s="554"/>
      <c r="X239" s="221"/>
      <c r="Y239" s="221"/>
      <c r="Z239" s="221"/>
      <c r="AA239" s="221"/>
      <c r="AB239" s="221"/>
      <c r="AC239" s="4"/>
      <c r="AD239" s="4"/>
      <c r="AE239" s="4"/>
      <c r="AF239" s="4"/>
      <c r="AG239" s="428" t="s">
        <v>797</v>
      </c>
      <c r="AH239" s="429"/>
      <c r="AI239" s="429"/>
      <c r="AJ239" s="429"/>
      <c r="AK239" s="429"/>
      <c r="AL239" s="429"/>
      <c r="AM239" s="429"/>
      <c r="AN239" s="429"/>
      <c r="AO239" s="429"/>
      <c r="AP239" s="429"/>
      <c r="AQ239" s="430"/>
      <c r="AR239" s="359">
        <f>AVERAGE(AR235:AR238)</f>
        <v>0.27400000000000002</v>
      </c>
      <c r="AS239" s="4"/>
      <c r="AT239" s="4"/>
      <c r="AU239" s="4"/>
      <c r="AV239" s="4"/>
      <c r="AW239" s="4"/>
      <c r="AX239" s="4"/>
      <c r="AY239" s="4"/>
      <c r="AZ239" s="4"/>
      <c r="BA239" s="4"/>
      <c r="BB239" s="4"/>
      <c r="BC239" s="4"/>
      <c r="BD239" s="4"/>
      <c r="BE239" s="4"/>
      <c r="BF239" s="4"/>
      <c r="BG239" s="4"/>
      <c r="BH239" s="416"/>
      <c r="BI239" s="416"/>
      <c r="BJ239" s="798"/>
      <c r="BK239" s="416"/>
      <c r="BL239" s="4"/>
      <c r="BM239" s="4"/>
      <c r="BN239" s="4"/>
      <c r="BO239" s="4"/>
      <c r="BP239" s="4"/>
      <c r="BQ239" s="206"/>
      <c r="BR239" s="206"/>
      <c r="BS239" s="4"/>
      <c r="BT239" s="4"/>
      <c r="BU239" s="4"/>
      <c r="BV239" s="21"/>
      <c r="BW239" s="21"/>
      <c r="BX239" s="4"/>
      <c r="BY239" s="4"/>
      <c r="BZ239" s="4"/>
    </row>
    <row r="240" spans="1:79" ht="1.5" customHeight="1" thickBot="1" x14ac:dyDescent="0.3"/>
    <row r="241" spans="1:63" ht="99" customHeight="1" thickBot="1" x14ac:dyDescent="0.3">
      <c r="AG241" s="431" t="s">
        <v>1503</v>
      </c>
      <c r="AH241" s="431"/>
      <c r="AI241" s="431"/>
      <c r="AJ241" s="431"/>
      <c r="AK241" s="431"/>
      <c r="AL241" s="431"/>
      <c r="AM241" s="431"/>
      <c r="AN241" s="431"/>
      <c r="AO241" s="431"/>
      <c r="AP241" s="431"/>
      <c r="AQ241" s="431"/>
      <c r="AR241" s="432">
        <f>+(AR24+AR30+AR35+AR43+AR53+AR61+AR68+AR83+AR88+AR92+AR106+AR114+AR121+AR126+AR132+AR134+AR137+AR149+AR159+AR168+AR177+AR182+AR189+AR194+AR198+AR206+AR211+AR217+AR225+AR229+AR233+AR239)/32</f>
        <v>0.50538234354501221</v>
      </c>
      <c r="BA241" s="758" t="s">
        <v>1509</v>
      </c>
      <c r="BB241" s="759"/>
      <c r="BC241" s="759"/>
      <c r="BD241" s="759"/>
      <c r="BE241" s="759"/>
      <c r="BF241" s="759"/>
      <c r="BG241" s="760"/>
      <c r="BH241" s="368">
        <f>SUM(BH10:BH240)</f>
        <v>30587541667.330002</v>
      </c>
    </row>
    <row r="242" spans="1:63" ht="28.5" customHeight="1" x14ac:dyDescent="0.25">
      <c r="AG242" s="431"/>
      <c r="AH242" s="431"/>
      <c r="AI242" s="431"/>
      <c r="AJ242" s="431"/>
      <c r="AK242" s="431"/>
      <c r="AL242" s="431"/>
      <c r="AM242" s="431"/>
      <c r="AN242" s="431"/>
      <c r="AO242" s="431"/>
      <c r="AP242" s="431"/>
      <c r="AQ242" s="431"/>
      <c r="AR242" s="432"/>
      <c r="BA242" s="761" t="s">
        <v>1510</v>
      </c>
      <c r="BB242" s="762"/>
      <c r="BC242" s="762"/>
      <c r="BD242" s="762"/>
      <c r="BE242" s="762"/>
      <c r="BF242" s="762"/>
      <c r="BG242" s="762"/>
      <c r="BH242" s="762"/>
      <c r="BI242" s="765">
        <f>SUM(BI10:BI240)</f>
        <v>4195059824.9300003</v>
      </c>
    </row>
    <row r="243" spans="1:63" ht="63" customHeight="1" thickBot="1" x14ac:dyDescent="0.3">
      <c r="A243" s="433" t="s">
        <v>1500</v>
      </c>
      <c r="B243" s="434"/>
      <c r="C243" s="434"/>
      <c r="D243" s="434"/>
      <c r="E243" s="434"/>
      <c r="F243" s="434"/>
      <c r="G243" s="434"/>
      <c r="H243" s="434"/>
      <c r="I243" s="434"/>
      <c r="J243" s="434"/>
      <c r="K243" s="434"/>
      <c r="L243" s="434"/>
      <c r="M243" s="434"/>
      <c r="N243" s="434"/>
      <c r="O243" s="434"/>
      <c r="P243" s="434"/>
      <c r="Q243" s="434"/>
      <c r="R243" s="434"/>
      <c r="S243" s="434"/>
      <c r="T243" s="434"/>
      <c r="U243" s="434"/>
      <c r="V243" s="434"/>
      <c r="W243" s="435"/>
      <c r="X243" s="442">
        <f>+(X24+X30+X35+X61+X72+X83+X88+X92+X106+X114+X121+X126+X132+X134+X149+X159+X168+X177+X182+X189+X198+X211+X217+X225+X229+X233)/26</f>
        <v>0.42522059154075886</v>
      </c>
      <c r="Y243" s="443"/>
      <c r="Z243" s="318"/>
      <c r="AA243" s="355"/>
      <c r="AB243" s="355"/>
      <c r="BA243" s="763"/>
      <c r="BB243" s="764"/>
      <c r="BC243" s="764"/>
      <c r="BD243" s="764"/>
      <c r="BE243" s="764"/>
      <c r="BF243" s="764"/>
      <c r="BG243" s="764"/>
      <c r="BH243" s="764"/>
      <c r="BI243" s="766"/>
    </row>
    <row r="244" spans="1:63" ht="63" customHeight="1" x14ac:dyDescent="0.25">
      <c r="A244" s="436"/>
      <c r="B244" s="437"/>
      <c r="C244" s="437"/>
      <c r="D244" s="437"/>
      <c r="E244" s="437"/>
      <c r="F244" s="437"/>
      <c r="G244" s="437"/>
      <c r="H244" s="437"/>
      <c r="I244" s="437"/>
      <c r="J244" s="437"/>
      <c r="K244" s="437"/>
      <c r="L244" s="437"/>
      <c r="M244" s="437"/>
      <c r="N244" s="437"/>
      <c r="O244" s="437"/>
      <c r="P244" s="437"/>
      <c r="Q244" s="437"/>
      <c r="R244" s="437"/>
      <c r="S244" s="437"/>
      <c r="T244" s="437"/>
      <c r="U244" s="437"/>
      <c r="V244" s="437"/>
      <c r="W244" s="438"/>
      <c r="X244" s="444"/>
      <c r="Y244" s="445"/>
      <c r="Z244" s="318"/>
      <c r="AA244" s="355"/>
      <c r="AB244" s="355"/>
      <c r="BA244" s="767" t="s">
        <v>1511</v>
      </c>
      <c r="BB244" s="768"/>
      <c r="BC244" s="768"/>
      <c r="BD244" s="768"/>
      <c r="BE244" s="768"/>
      <c r="BF244" s="768"/>
      <c r="BG244" s="768"/>
      <c r="BH244" s="768"/>
      <c r="BI244" s="769"/>
      <c r="BJ244" s="773">
        <f>+BI242/BH241</f>
        <v>0.13714929661740902</v>
      </c>
      <c r="BK244" s="774"/>
    </row>
    <row r="245" spans="1:63" ht="63.75" thickBot="1" x14ac:dyDescent="0.3">
      <c r="A245" s="436"/>
      <c r="B245" s="437"/>
      <c r="C245" s="437"/>
      <c r="D245" s="437"/>
      <c r="E245" s="437"/>
      <c r="F245" s="437"/>
      <c r="G245" s="437"/>
      <c r="H245" s="437"/>
      <c r="I245" s="437"/>
      <c r="J245" s="437"/>
      <c r="K245" s="437"/>
      <c r="L245" s="437"/>
      <c r="M245" s="437"/>
      <c r="N245" s="437"/>
      <c r="O245" s="437"/>
      <c r="P245" s="437"/>
      <c r="Q245" s="437"/>
      <c r="R245" s="437"/>
      <c r="S245" s="437"/>
      <c r="T245" s="437"/>
      <c r="U245" s="437"/>
      <c r="V245" s="437"/>
      <c r="W245" s="438"/>
      <c r="X245" s="444"/>
      <c r="Y245" s="445"/>
      <c r="Z245" s="318"/>
      <c r="AA245" s="355"/>
      <c r="AB245" s="355"/>
      <c r="BA245" s="770"/>
      <c r="BB245" s="771"/>
      <c r="BC245" s="771"/>
      <c r="BD245" s="771"/>
      <c r="BE245" s="771"/>
      <c r="BF245" s="771"/>
      <c r="BG245" s="771"/>
      <c r="BH245" s="771"/>
      <c r="BI245" s="772"/>
      <c r="BJ245" s="775"/>
      <c r="BK245" s="776"/>
    </row>
    <row r="246" spans="1:63" ht="63" x14ac:dyDescent="0.25">
      <c r="A246" s="439"/>
      <c r="B246" s="440"/>
      <c r="C246" s="440"/>
      <c r="D246" s="440"/>
      <c r="E246" s="440"/>
      <c r="F246" s="440"/>
      <c r="G246" s="440"/>
      <c r="H246" s="440"/>
      <c r="I246" s="440"/>
      <c r="J246" s="440"/>
      <c r="K246" s="440"/>
      <c r="L246" s="440"/>
      <c r="M246" s="440"/>
      <c r="N246" s="440"/>
      <c r="O246" s="440"/>
      <c r="P246" s="440"/>
      <c r="Q246" s="440"/>
      <c r="R246" s="440"/>
      <c r="S246" s="440"/>
      <c r="T246" s="440"/>
      <c r="U246" s="440"/>
      <c r="V246" s="440"/>
      <c r="W246" s="441"/>
      <c r="X246" s="446"/>
      <c r="Y246" s="447"/>
      <c r="Z246" s="318"/>
      <c r="AA246" s="355"/>
      <c r="AB246" s="355"/>
    </row>
    <row r="247" spans="1:63" ht="15" customHeight="1" x14ac:dyDescent="0.25">
      <c r="A247" s="433" t="s">
        <v>1501</v>
      </c>
      <c r="B247" s="434"/>
      <c r="C247" s="434"/>
      <c r="D247" s="434"/>
      <c r="E247" s="434"/>
      <c r="F247" s="434"/>
      <c r="G247" s="434"/>
      <c r="H247" s="434"/>
      <c r="I247" s="434"/>
      <c r="J247" s="434"/>
      <c r="K247" s="434"/>
      <c r="L247" s="434"/>
      <c r="M247" s="434"/>
      <c r="N247" s="434"/>
      <c r="O247" s="434"/>
      <c r="P247" s="434"/>
      <c r="Q247" s="434"/>
      <c r="R247" s="434"/>
      <c r="S247" s="434"/>
      <c r="T247" s="434"/>
      <c r="U247" s="434"/>
      <c r="V247" s="434"/>
      <c r="W247" s="434"/>
      <c r="X247" s="434"/>
      <c r="Y247" s="435"/>
      <c r="Z247" s="448">
        <f>+(Z24+Z30+Z35+Z61+Z72+Z83+Z88+Z92+Z106+Z114+Z121+Z126+Z132+Z134+Z149+Z159+Z168+Z177+Z182+Z189+Z198+Z211+Z217+Z225+Z229+Z233)/26</f>
        <v>0.79699301238663722</v>
      </c>
      <c r="AA247" s="355"/>
      <c r="AB247" s="355"/>
    </row>
    <row r="248" spans="1:63" ht="15" customHeight="1" x14ac:dyDescent="0.25">
      <c r="A248" s="436"/>
      <c r="B248" s="437"/>
      <c r="C248" s="437"/>
      <c r="D248" s="437"/>
      <c r="E248" s="437"/>
      <c r="F248" s="437"/>
      <c r="G248" s="437"/>
      <c r="H248" s="437"/>
      <c r="I248" s="437"/>
      <c r="J248" s="437"/>
      <c r="K248" s="437"/>
      <c r="L248" s="437"/>
      <c r="M248" s="437"/>
      <c r="N248" s="437"/>
      <c r="O248" s="437"/>
      <c r="P248" s="437"/>
      <c r="Q248" s="437"/>
      <c r="R248" s="437"/>
      <c r="S248" s="437"/>
      <c r="T248" s="437"/>
      <c r="U248" s="437"/>
      <c r="V248" s="437"/>
      <c r="W248" s="437"/>
      <c r="X248" s="437"/>
      <c r="Y248" s="438"/>
      <c r="Z248" s="449"/>
      <c r="AA248" s="355"/>
      <c r="AB248" s="355"/>
    </row>
    <row r="249" spans="1:63" ht="15" customHeight="1" x14ac:dyDescent="0.25">
      <c r="A249" s="436"/>
      <c r="B249" s="437"/>
      <c r="C249" s="437"/>
      <c r="D249" s="437"/>
      <c r="E249" s="437"/>
      <c r="F249" s="437"/>
      <c r="G249" s="437"/>
      <c r="H249" s="437"/>
      <c r="I249" s="437"/>
      <c r="J249" s="437"/>
      <c r="K249" s="437"/>
      <c r="L249" s="437"/>
      <c r="M249" s="437"/>
      <c r="N249" s="437"/>
      <c r="O249" s="437"/>
      <c r="P249" s="437"/>
      <c r="Q249" s="437"/>
      <c r="R249" s="437"/>
      <c r="S249" s="437"/>
      <c r="T249" s="437"/>
      <c r="U249" s="437"/>
      <c r="V249" s="437"/>
      <c r="W249" s="437"/>
      <c r="X249" s="437"/>
      <c r="Y249" s="438"/>
      <c r="Z249" s="449"/>
      <c r="AA249" s="355"/>
      <c r="AB249" s="355"/>
    </row>
    <row r="250" spans="1:63" ht="112.5" customHeight="1" x14ac:dyDescent="0.25">
      <c r="A250" s="439"/>
      <c r="B250" s="440"/>
      <c r="C250" s="440"/>
      <c r="D250" s="440"/>
      <c r="E250" s="440"/>
      <c r="F250" s="440"/>
      <c r="G250" s="440"/>
      <c r="H250" s="440"/>
      <c r="I250" s="440"/>
      <c r="J250" s="440"/>
      <c r="K250" s="440"/>
      <c r="L250" s="440"/>
      <c r="M250" s="440"/>
      <c r="N250" s="440"/>
      <c r="O250" s="440"/>
      <c r="P250" s="440"/>
      <c r="Q250" s="440"/>
      <c r="R250" s="440"/>
      <c r="S250" s="440"/>
      <c r="T250" s="440"/>
      <c r="U250" s="440"/>
      <c r="V250" s="440"/>
      <c r="W250" s="440"/>
      <c r="X250" s="440"/>
      <c r="Y250" s="441"/>
      <c r="Z250" s="450"/>
      <c r="AA250" s="355"/>
      <c r="AB250" s="355"/>
    </row>
  </sheetData>
  <mergeCells count="1831">
    <mergeCell ref="BA241:BG241"/>
    <mergeCell ref="BA242:BH243"/>
    <mergeCell ref="BI242:BI243"/>
    <mergeCell ref="BA244:BI245"/>
    <mergeCell ref="BJ244:BK245"/>
    <mergeCell ref="J239:W239"/>
    <mergeCell ref="J217:W217"/>
    <mergeCell ref="J225:W225"/>
    <mergeCell ref="C226:W226"/>
    <mergeCell ref="W218:W221"/>
    <mergeCell ref="X218:X221"/>
    <mergeCell ref="Y218:Y221"/>
    <mergeCell ref="Z218:Z221"/>
    <mergeCell ref="W222:W224"/>
    <mergeCell ref="X222:X224"/>
    <mergeCell ref="Y222:Y224"/>
    <mergeCell ref="Z222:Z224"/>
    <mergeCell ref="W227:W228"/>
    <mergeCell ref="X227:X228"/>
    <mergeCell ref="Y227:Y228"/>
    <mergeCell ref="Z227:Z228"/>
    <mergeCell ref="W230:W232"/>
    <mergeCell ref="X230:X232"/>
    <mergeCell ref="Y230:Y232"/>
    <mergeCell ref="Z230:Z232"/>
    <mergeCell ref="P218:P221"/>
    <mergeCell ref="Q218:Q221"/>
    <mergeCell ref="R218:R221"/>
    <mergeCell ref="S218:S221"/>
    <mergeCell ref="T218:T221"/>
    <mergeCell ref="I227:I228"/>
    <mergeCell ref="J227:J228"/>
    <mergeCell ref="X235:X238"/>
    <mergeCell ref="Y235:Y238"/>
    <mergeCell ref="Z235:Z238"/>
    <mergeCell ref="J229:W229"/>
    <mergeCell ref="J233:W233"/>
    <mergeCell ref="C234:W234"/>
    <mergeCell ref="K214:K216"/>
    <mergeCell ref="L214:L216"/>
    <mergeCell ref="M214:M216"/>
    <mergeCell ref="N214:N216"/>
    <mergeCell ref="O214:O216"/>
    <mergeCell ref="U214:U216"/>
    <mergeCell ref="V214:V216"/>
    <mergeCell ref="D218:D224"/>
    <mergeCell ref="E218:E224"/>
    <mergeCell ref="F218:F224"/>
    <mergeCell ref="G218:G224"/>
    <mergeCell ref="H218:H224"/>
    <mergeCell ref="I218:I224"/>
    <mergeCell ref="G227:G228"/>
    <mergeCell ref="H227:H228"/>
    <mergeCell ref="J230:J232"/>
    <mergeCell ref="K230:K232"/>
    <mergeCell ref="L230:L232"/>
    <mergeCell ref="H235:H238"/>
    <mergeCell ref="I235:I238"/>
    <mergeCell ref="W169:W173"/>
    <mergeCell ref="X169:X173"/>
    <mergeCell ref="Y169:Y173"/>
    <mergeCell ref="Z169:Z173"/>
    <mergeCell ref="W160:W166"/>
    <mergeCell ref="X160:X166"/>
    <mergeCell ref="Y160:Y166"/>
    <mergeCell ref="Z160:Z166"/>
    <mergeCell ref="Y174:Y175"/>
    <mergeCell ref="Z174:Z175"/>
    <mergeCell ref="C178:W178"/>
    <mergeCell ref="J189:W189"/>
    <mergeCell ref="J182:W182"/>
    <mergeCell ref="W179:W180"/>
    <mergeCell ref="X179:X180"/>
    <mergeCell ref="Y179:Y180"/>
    <mergeCell ref="Z179:Z180"/>
    <mergeCell ref="W183:W184"/>
    <mergeCell ref="X183:X184"/>
    <mergeCell ref="Y183:Y184"/>
    <mergeCell ref="Z183:Z184"/>
    <mergeCell ref="W185:W186"/>
    <mergeCell ref="X185:X186"/>
    <mergeCell ref="Y185:Y186"/>
    <mergeCell ref="Z185:Z186"/>
    <mergeCell ref="W187:W188"/>
    <mergeCell ref="X90:X91"/>
    <mergeCell ref="Y90:Y91"/>
    <mergeCell ref="Z90:Z91"/>
    <mergeCell ref="J92:W92"/>
    <mergeCell ref="C93:W93"/>
    <mergeCell ref="W94:W104"/>
    <mergeCell ref="X94:X104"/>
    <mergeCell ref="Y94:Y104"/>
    <mergeCell ref="Z94:Z104"/>
    <mergeCell ref="N115:N117"/>
    <mergeCell ref="O115:O117"/>
    <mergeCell ref="P115:P117"/>
    <mergeCell ref="Q115:Q117"/>
    <mergeCell ref="R115:R117"/>
    <mergeCell ref="S115:S117"/>
    <mergeCell ref="Y115:Y117"/>
    <mergeCell ref="Z115:Z117"/>
    <mergeCell ref="F107:F108"/>
    <mergeCell ref="K110:K112"/>
    <mergeCell ref="R110:R112"/>
    <mergeCell ref="S110:S112"/>
    <mergeCell ref="T110:T112"/>
    <mergeCell ref="I107:I108"/>
    <mergeCell ref="M110:M112"/>
    <mergeCell ref="Q110:Q112"/>
    <mergeCell ref="Q90:Q91"/>
    <mergeCell ref="P90:P91"/>
    <mergeCell ref="O90:O91"/>
    <mergeCell ref="S90:S91"/>
    <mergeCell ref="J114:W114"/>
    <mergeCell ref="W115:W117"/>
    <mergeCell ref="X115:X117"/>
    <mergeCell ref="BG151:BG158"/>
    <mergeCell ref="BB160:BB167"/>
    <mergeCell ref="BF218:BF224"/>
    <mergeCell ref="Y64:Y65"/>
    <mergeCell ref="Z64:Z65"/>
    <mergeCell ref="W66:W67"/>
    <mergeCell ref="X66:X67"/>
    <mergeCell ref="Y66:Y67"/>
    <mergeCell ref="Z66:Z67"/>
    <mergeCell ref="J72:W72"/>
    <mergeCell ref="J61:W61"/>
    <mergeCell ref="W80:W82"/>
    <mergeCell ref="X80:X82"/>
    <mergeCell ref="Y80:Y82"/>
    <mergeCell ref="Z80:Z82"/>
    <mergeCell ref="W74:W75"/>
    <mergeCell ref="X74:X75"/>
    <mergeCell ref="Y74:Y75"/>
    <mergeCell ref="Z74:Z75"/>
    <mergeCell ref="W76:W79"/>
    <mergeCell ref="X76:X79"/>
    <mergeCell ref="Y76:Y79"/>
    <mergeCell ref="Z76:Z79"/>
    <mergeCell ref="R74:R75"/>
    <mergeCell ref="O64:O65"/>
    <mergeCell ref="T66:T67"/>
    <mergeCell ref="O80:O82"/>
    <mergeCell ref="U80:U82"/>
    <mergeCell ref="V80:V82"/>
    <mergeCell ref="J83:W83"/>
    <mergeCell ref="W84:W87"/>
    <mergeCell ref="W90:W91"/>
    <mergeCell ref="BB195:BB197"/>
    <mergeCell ref="BB10:BB23"/>
    <mergeCell ref="BB25:BB29"/>
    <mergeCell ref="BB31:BB34"/>
    <mergeCell ref="BB38:BB42"/>
    <mergeCell ref="BB44:BB52"/>
    <mergeCell ref="BB54:BB60"/>
    <mergeCell ref="BB64:BB67"/>
    <mergeCell ref="BB73:BB82"/>
    <mergeCell ref="BB84:BB87"/>
    <mergeCell ref="BB89:BB91"/>
    <mergeCell ref="BB94:BB98"/>
    <mergeCell ref="BB99:BB105"/>
    <mergeCell ref="BB107:BB113"/>
    <mergeCell ref="BB115:BB120"/>
    <mergeCell ref="BB122:BB125"/>
    <mergeCell ref="BF151:BF158"/>
    <mergeCell ref="BB191:BB193"/>
    <mergeCell ref="BC64:BC67"/>
    <mergeCell ref="BF146:BF148"/>
    <mergeCell ref="BC138:BC148"/>
    <mergeCell ref="BD138:BD148"/>
    <mergeCell ref="BC151:BC158"/>
    <mergeCell ref="BD151:BD158"/>
    <mergeCell ref="BE151:BE158"/>
    <mergeCell ref="BE128:BE131"/>
    <mergeCell ref="BC115:BC120"/>
    <mergeCell ref="BD115:BD120"/>
    <mergeCell ref="BE115:BE120"/>
    <mergeCell ref="BC89:BC91"/>
    <mergeCell ref="BD89:BD91"/>
    <mergeCell ref="BE89:BE91"/>
    <mergeCell ref="BG218:BG224"/>
    <mergeCell ref="BF227:BF228"/>
    <mergeCell ref="BG227:BG228"/>
    <mergeCell ref="BF230:BF232"/>
    <mergeCell ref="BG230:BG232"/>
    <mergeCell ref="BF235:BF238"/>
    <mergeCell ref="BG235:BG238"/>
    <mergeCell ref="BF160:BF167"/>
    <mergeCell ref="BG160:BG167"/>
    <mergeCell ref="BF169:BF176"/>
    <mergeCell ref="BG169:BG176"/>
    <mergeCell ref="BF179:BF181"/>
    <mergeCell ref="BG179:BG181"/>
    <mergeCell ref="BF183:BF188"/>
    <mergeCell ref="BG183:BG188"/>
    <mergeCell ref="BF191:BF193"/>
    <mergeCell ref="BG191:BG193"/>
    <mergeCell ref="BF195:BF197"/>
    <mergeCell ref="BG195:BG197"/>
    <mergeCell ref="BF201:BF205"/>
    <mergeCell ref="BG201:BG205"/>
    <mergeCell ref="BF207:BF210"/>
    <mergeCell ref="BF214:BF216"/>
    <mergeCell ref="BB201:BB205"/>
    <mergeCell ref="BB207:BB210"/>
    <mergeCell ref="BB214:BB216"/>
    <mergeCell ref="BB218:BB224"/>
    <mergeCell ref="BB227:BB228"/>
    <mergeCell ref="BB230:BB232"/>
    <mergeCell ref="BB235:BB238"/>
    <mergeCell ref="X84:X87"/>
    <mergeCell ref="Y84:Y87"/>
    <mergeCell ref="Z84:Z87"/>
    <mergeCell ref="J88:W88"/>
    <mergeCell ref="BG54:BG60"/>
    <mergeCell ref="BF64:BF67"/>
    <mergeCell ref="BB151:BB158"/>
    <mergeCell ref="BG214:BG216"/>
    <mergeCell ref="BB169:BB176"/>
    <mergeCell ref="BF94:BF98"/>
    <mergeCell ref="BG94:BG98"/>
    <mergeCell ref="BF99:BF105"/>
    <mergeCell ref="BG99:BG105"/>
    <mergeCell ref="BF107:BF113"/>
    <mergeCell ref="BG107:BG113"/>
    <mergeCell ref="BF115:BF120"/>
    <mergeCell ref="BG115:BG120"/>
    <mergeCell ref="BF122:BF125"/>
    <mergeCell ref="BG122:BG125"/>
    <mergeCell ref="BF128:BF131"/>
    <mergeCell ref="BG128:BG131"/>
    <mergeCell ref="BB128:BB131"/>
    <mergeCell ref="BB138:BB145"/>
    <mergeCell ref="BF138:BF145"/>
    <mergeCell ref="BG138:BG145"/>
    <mergeCell ref="BG146:BG148"/>
    <mergeCell ref="BB146:BB148"/>
    <mergeCell ref="BD195:BD197"/>
    <mergeCell ref="BD214:BD216"/>
    <mergeCell ref="BE94:BE105"/>
    <mergeCell ref="BE179:BE181"/>
    <mergeCell ref="BT7:BT8"/>
    <mergeCell ref="BU7:BU8"/>
    <mergeCell ref="BV7:BV8"/>
    <mergeCell ref="BW7:BW8"/>
    <mergeCell ref="BX7:BX8"/>
    <mergeCell ref="BY7:BY8"/>
    <mergeCell ref="AY44:AY52"/>
    <mergeCell ref="T57:T60"/>
    <mergeCell ref="S57:S60"/>
    <mergeCell ref="R57:R60"/>
    <mergeCell ref="Q57:Q60"/>
    <mergeCell ref="BS7:BS8"/>
    <mergeCell ref="BP7:BP8"/>
    <mergeCell ref="BQ7:BQ8"/>
    <mergeCell ref="BF7:BF8"/>
    <mergeCell ref="BG7:BG8"/>
    <mergeCell ref="X25:X27"/>
    <mergeCell ref="Y25:Y27"/>
    <mergeCell ref="Z25:Z27"/>
    <mergeCell ref="J30:W30"/>
    <mergeCell ref="AF31:AF34"/>
    <mergeCell ref="AE31:AE34"/>
    <mergeCell ref="L33:L34"/>
    <mergeCell ref="M57:M60"/>
    <mergeCell ref="AC64:AC71"/>
    <mergeCell ref="AD64:AD71"/>
    <mergeCell ref="BB7:BB8"/>
    <mergeCell ref="A84:A87"/>
    <mergeCell ref="B84:B87"/>
    <mergeCell ref="C84:C87"/>
    <mergeCell ref="D84:D87"/>
    <mergeCell ref="E84:E87"/>
    <mergeCell ref="F84:F87"/>
    <mergeCell ref="K80:K82"/>
    <mergeCell ref="L80:L82"/>
    <mergeCell ref="M80:M82"/>
    <mergeCell ref="N80:N82"/>
    <mergeCell ref="I57:I60"/>
    <mergeCell ref="H57:H60"/>
    <mergeCell ref="G57:G60"/>
    <mergeCell ref="F57:F60"/>
    <mergeCell ref="E57:E60"/>
    <mergeCell ref="D57:D60"/>
    <mergeCell ref="M84:M87"/>
    <mergeCell ref="A38:A60"/>
    <mergeCell ref="E64:E71"/>
    <mergeCell ref="F64:F71"/>
    <mergeCell ref="L57:L60"/>
    <mergeCell ref="B63:W63"/>
    <mergeCell ref="C62:W62"/>
    <mergeCell ref="W40:W41"/>
    <mergeCell ref="W45:W51"/>
    <mergeCell ref="W57:W60"/>
    <mergeCell ref="K57:K60"/>
    <mergeCell ref="J38:J60"/>
    <mergeCell ref="I54:I56"/>
    <mergeCell ref="BR7:BR8"/>
    <mergeCell ref="M12:M15"/>
    <mergeCell ref="N12:N15"/>
    <mergeCell ref="O12:O15"/>
    <mergeCell ref="X40:X41"/>
    <mergeCell ref="Y40:Y41"/>
    <mergeCell ref="Z40:Z41"/>
    <mergeCell ref="X45:X51"/>
    <mergeCell ref="Y45:Y51"/>
    <mergeCell ref="Z45:Z51"/>
    <mergeCell ref="X57:X60"/>
    <mergeCell ref="Y57:Y60"/>
    <mergeCell ref="Z57:Z60"/>
    <mergeCell ref="W64:W65"/>
    <mergeCell ref="X64:X65"/>
    <mergeCell ref="D38:D56"/>
    <mergeCell ref="P57:P60"/>
    <mergeCell ref="AG25:AG29"/>
    <mergeCell ref="AG10:AG23"/>
    <mergeCell ref="AH10:AH23"/>
    <mergeCell ref="H45:H52"/>
    <mergeCell ref="AE10:AE23"/>
    <mergeCell ref="AF10:AF23"/>
    <mergeCell ref="M33:M34"/>
    <mergeCell ref="N33:N34"/>
    <mergeCell ref="O33:O34"/>
    <mergeCell ref="P33:P34"/>
    <mergeCell ref="Q33:Q34"/>
    <mergeCell ref="R33:R34"/>
    <mergeCell ref="S33:S34"/>
    <mergeCell ref="E54:E56"/>
    <mergeCell ref="S66:S67"/>
    <mergeCell ref="B37:W37"/>
    <mergeCell ref="G64:G71"/>
    <mergeCell ref="H64:H71"/>
    <mergeCell ref="H39:H41"/>
    <mergeCell ref="I39:I41"/>
    <mergeCell ref="L39:L41"/>
    <mergeCell ref="N40:N41"/>
    <mergeCell ref="I64:I71"/>
    <mergeCell ref="J64:J71"/>
    <mergeCell ref="M66:M67"/>
    <mergeCell ref="N66:N67"/>
    <mergeCell ref="C64:C71"/>
    <mergeCell ref="D64:D71"/>
    <mergeCell ref="K64:K65"/>
    <mergeCell ref="L64:L65"/>
    <mergeCell ref="M64:M65"/>
    <mergeCell ref="C38:C60"/>
    <mergeCell ref="F54:F56"/>
    <mergeCell ref="G54:G56"/>
    <mergeCell ref="B38:B60"/>
    <mergeCell ref="I89:I91"/>
    <mergeCell ref="H89:H91"/>
    <mergeCell ref="G89:G91"/>
    <mergeCell ref="F89:F91"/>
    <mergeCell ref="N90:N91"/>
    <mergeCell ref="E89:E91"/>
    <mergeCell ref="D89:D91"/>
    <mergeCell ref="C89:C91"/>
    <mergeCell ref="K90:K91"/>
    <mergeCell ref="L90:L91"/>
    <mergeCell ref="M90:M91"/>
    <mergeCell ref="K66:K67"/>
    <mergeCell ref="L66:L67"/>
    <mergeCell ref="O66:O67"/>
    <mergeCell ref="P66:P67"/>
    <mergeCell ref="A64:A71"/>
    <mergeCell ref="P76:P79"/>
    <mergeCell ref="H73:H82"/>
    <mergeCell ref="I73:I82"/>
    <mergeCell ref="J73:J82"/>
    <mergeCell ref="O74:O75"/>
    <mergeCell ref="P74:P75"/>
    <mergeCell ref="BZ218:BZ220"/>
    <mergeCell ref="A7:A8"/>
    <mergeCell ref="H10:H23"/>
    <mergeCell ref="BN7:BN8"/>
    <mergeCell ref="BO7:BO8"/>
    <mergeCell ref="BA10:BA23"/>
    <mergeCell ref="K12:K15"/>
    <mergeCell ref="S7:S8"/>
    <mergeCell ref="H7:H8"/>
    <mergeCell ref="I7:I8"/>
    <mergeCell ref="J7:J8"/>
    <mergeCell ref="K7:K8"/>
    <mergeCell ref="L7:L8"/>
    <mergeCell ref="S12:S15"/>
    <mergeCell ref="AY7:AY8"/>
    <mergeCell ref="AZ7:AZ8"/>
    <mergeCell ref="CA218:CA220"/>
    <mergeCell ref="B7:B8"/>
    <mergeCell ref="C7:C8"/>
    <mergeCell ref="D7:D8"/>
    <mergeCell ref="E7:E8"/>
    <mergeCell ref="F7:F8"/>
    <mergeCell ref="AW7:AW8"/>
    <mergeCell ref="AX7:AX8"/>
    <mergeCell ref="AH7:AH8"/>
    <mergeCell ref="AI7:AI8"/>
    <mergeCell ref="AJ7:AJ8"/>
    <mergeCell ref="N25:N27"/>
    <mergeCell ref="O25:O27"/>
    <mergeCell ref="H25:H29"/>
    <mergeCell ref="I25:I29"/>
    <mergeCell ref="J25:J29"/>
    <mergeCell ref="AC10:AC23"/>
    <mergeCell ref="AD10:AD23"/>
    <mergeCell ref="D107:D108"/>
    <mergeCell ref="E107:E108"/>
    <mergeCell ref="Q12:Q15"/>
    <mergeCell ref="Q16:Q17"/>
    <mergeCell ref="R16:R17"/>
    <mergeCell ref="AV7:AV8"/>
    <mergeCell ref="F10:F23"/>
    <mergeCell ref="G10:G23"/>
    <mergeCell ref="A6:T6"/>
    <mergeCell ref="AC6:AF6"/>
    <mergeCell ref="AG6:AY6"/>
    <mergeCell ref="AZ6:BE6"/>
    <mergeCell ref="AS7:AS8"/>
    <mergeCell ref="AT7:AT8"/>
    <mergeCell ref="AU7:AU8"/>
    <mergeCell ref="BC10:BC23"/>
    <mergeCell ref="U7:U8"/>
    <mergeCell ref="Z16:Z17"/>
    <mergeCell ref="W19:W20"/>
    <mergeCell ref="X19:X20"/>
    <mergeCell ref="A25:A29"/>
    <mergeCell ref="B25:B29"/>
    <mergeCell ref="C25:C29"/>
    <mergeCell ref="D25:D29"/>
    <mergeCell ref="N64:N65"/>
    <mergeCell ref="B64:B71"/>
    <mergeCell ref="P64:P65"/>
    <mergeCell ref="B89:B91"/>
    <mergeCell ref="A89:A91"/>
    <mergeCell ref="J89:J91"/>
    <mergeCell ref="BL6:BP6"/>
    <mergeCell ref="BZ6:CA6"/>
    <mergeCell ref="B1:C4"/>
    <mergeCell ref="D1:BL1"/>
    <mergeCell ref="D2:BL2"/>
    <mergeCell ref="D3:BL3"/>
    <mergeCell ref="D4:BL4"/>
    <mergeCell ref="B5:C5"/>
    <mergeCell ref="D5:BL5"/>
    <mergeCell ref="AL7:AL8"/>
    <mergeCell ref="AM7:AM8"/>
    <mergeCell ref="T7:T8"/>
    <mergeCell ref="AC7:AC8"/>
    <mergeCell ref="AD7:AD8"/>
    <mergeCell ref="AE7:AE8"/>
    <mergeCell ref="AF7:AF8"/>
    <mergeCell ref="AG7:AG8"/>
    <mergeCell ref="M7:M8"/>
    <mergeCell ref="N7:N8"/>
    <mergeCell ref="O7:P7"/>
    <mergeCell ref="Q7:Q8"/>
    <mergeCell ref="R7:R8"/>
    <mergeCell ref="G7:G8"/>
    <mergeCell ref="BZ7:BZ8"/>
    <mergeCell ref="CA7:CA8"/>
    <mergeCell ref="AK7:AK8"/>
    <mergeCell ref="BL7:BL8"/>
    <mergeCell ref="BM7:BM8"/>
    <mergeCell ref="BA7:BA8"/>
    <mergeCell ref="BC7:BC8"/>
    <mergeCell ref="BD7:BD8"/>
    <mergeCell ref="BE7:BE8"/>
    <mergeCell ref="E25:E29"/>
    <mergeCell ref="F25:F29"/>
    <mergeCell ref="G25:G29"/>
    <mergeCell ref="S16:S17"/>
    <mergeCell ref="T16:T17"/>
    <mergeCell ref="K19:K20"/>
    <mergeCell ref="L19:L20"/>
    <mergeCell ref="M19:M20"/>
    <mergeCell ref="N19:N20"/>
    <mergeCell ref="O19:O20"/>
    <mergeCell ref="P19:P20"/>
    <mergeCell ref="Q19:Q20"/>
    <mergeCell ref="I10:I23"/>
    <mergeCell ref="J10:J23"/>
    <mergeCell ref="R12:R15"/>
    <mergeCell ref="T12:T15"/>
    <mergeCell ref="K16:K17"/>
    <mergeCell ref="L16:L17"/>
    <mergeCell ref="M16:M17"/>
    <mergeCell ref="N16:N17"/>
    <mergeCell ref="O16:O17"/>
    <mergeCell ref="P16:P17"/>
    <mergeCell ref="J24:W24"/>
    <mergeCell ref="W25:W27"/>
    <mergeCell ref="U12:U15"/>
    <mergeCell ref="V12:V15"/>
    <mergeCell ref="K25:K27"/>
    <mergeCell ref="L25:L27"/>
    <mergeCell ref="M25:M27"/>
    <mergeCell ref="R19:R20"/>
    <mergeCell ref="S19:S20"/>
    <mergeCell ref="T19:T20"/>
    <mergeCell ref="A10:A23"/>
    <mergeCell ref="B10:B23"/>
    <mergeCell ref="C10:C23"/>
    <mergeCell ref="D10:D23"/>
    <mergeCell ref="E10:E23"/>
    <mergeCell ref="AX25:AX29"/>
    <mergeCell ref="AY25:AY29"/>
    <mergeCell ref="AZ25:AZ29"/>
    <mergeCell ref="P12:P15"/>
    <mergeCell ref="H54:H56"/>
    <mergeCell ref="F39:F41"/>
    <mergeCell ref="G39:G41"/>
    <mergeCell ref="AZ38:AZ42"/>
    <mergeCell ref="M38:M44"/>
    <mergeCell ref="BA25:BA29"/>
    <mergeCell ref="T25:T27"/>
    <mergeCell ref="AC25:AC29"/>
    <mergeCell ref="AD25:AD29"/>
    <mergeCell ref="AE25:AE29"/>
    <mergeCell ref="P25:P27"/>
    <mergeCell ref="Q25:Q27"/>
    <mergeCell ref="R25:R27"/>
    <mergeCell ref="S25:S27"/>
    <mergeCell ref="AG31:AG34"/>
    <mergeCell ref="AH31:AH34"/>
    <mergeCell ref="AI31:AI34"/>
    <mergeCell ref="U25:U27"/>
    <mergeCell ref="V25:V27"/>
    <mergeCell ref="AF25:AF29"/>
    <mergeCell ref="AC31:AC34"/>
    <mergeCell ref="AD31:AD34"/>
    <mergeCell ref="T33:T34"/>
    <mergeCell ref="G31:G34"/>
    <mergeCell ref="A31:A34"/>
    <mergeCell ref="B31:B34"/>
    <mergeCell ref="C31:C34"/>
    <mergeCell ref="D31:D34"/>
    <mergeCell ref="E31:E34"/>
    <mergeCell ref="F31:F34"/>
    <mergeCell ref="P45:P51"/>
    <mergeCell ref="Q45:Q51"/>
    <mergeCell ref="U33:U34"/>
    <mergeCell ref="V33:V34"/>
    <mergeCell ref="AA33:AA34"/>
    <mergeCell ref="AB33:AB34"/>
    <mergeCell ref="AB45:AB51"/>
    <mergeCell ref="I45:I52"/>
    <mergeCell ref="L45:L52"/>
    <mergeCell ref="S40:S41"/>
    <mergeCell ref="T40:T41"/>
    <mergeCell ref="J35:W35"/>
    <mergeCell ref="W33:W34"/>
    <mergeCell ref="X33:X34"/>
    <mergeCell ref="Y33:Y34"/>
    <mergeCell ref="Z33:Z34"/>
    <mergeCell ref="C36:W36"/>
    <mergeCell ref="H31:H34"/>
    <mergeCell ref="I31:I34"/>
    <mergeCell ref="K33:K34"/>
    <mergeCell ref="J31:J34"/>
    <mergeCell ref="E38:E44"/>
    <mergeCell ref="E45:E52"/>
    <mergeCell ref="F45:F52"/>
    <mergeCell ref="G45:G52"/>
    <mergeCell ref="R45:R51"/>
    <mergeCell ref="S45:S51"/>
    <mergeCell ref="T45:T51"/>
    <mergeCell ref="K38:K54"/>
    <mergeCell ref="U40:U41"/>
    <mergeCell ref="V40:V41"/>
    <mergeCell ref="AA40:AA41"/>
    <mergeCell ref="AB40:AB41"/>
    <mergeCell ref="U45:U51"/>
    <mergeCell ref="V45:V51"/>
    <mergeCell ref="AA45:AA51"/>
    <mergeCell ref="M45:M52"/>
    <mergeCell ref="AG38:AG42"/>
    <mergeCell ref="AD38:AD60"/>
    <mergeCell ref="AC38:AC60"/>
    <mergeCell ref="R40:R41"/>
    <mergeCell ref="Q64:Q65"/>
    <mergeCell ref="V57:V60"/>
    <mergeCell ref="AA57:AA60"/>
    <mergeCell ref="AB57:AB60"/>
    <mergeCell ref="AG54:AG60"/>
    <mergeCell ref="AF38:AF60"/>
    <mergeCell ref="AE38:AE60"/>
    <mergeCell ref="E73:E82"/>
    <mergeCell ref="F73:F82"/>
    <mergeCell ref="U76:U79"/>
    <mergeCell ref="V76:V79"/>
    <mergeCell ref="AA76:AA79"/>
    <mergeCell ref="AB76:AB79"/>
    <mergeCell ref="AE64:AE71"/>
    <mergeCell ref="AF64:AF71"/>
    <mergeCell ref="AG64:AG67"/>
    <mergeCell ref="AH64:AH67"/>
    <mergeCell ref="AI64:AI67"/>
    <mergeCell ref="AX64:AX67"/>
    <mergeCell ref="AY64:AY67"/>
    <mergeCell ref="AI38:AI42"/>
    <mergeCell ref="AX38:AX42"/>
    <mergeCell ref="AY38:AY42"/>
    <mergeCell ref="O57:O60"/>
    <mergeCell ref="N57:N60"/>
    <mergeCell ref="L54:L56"/>
    <mergeCell ref="M54:M56"/>
    <mergeCell ref="N45:N51"/>
    <mergeCell ref="O45:O51"/>
    <mergeCell ref="O40:O41"/>
    <mergeCell ref="P40:P41"/>
    <mergeCell ref="U57:U60"/>
    <mergeCell ref="AG44:AG52"/>
    <mergeCell ref="AX44:AX52"/>
    <mergeCell ref="T64:T65"/>
    <mergeCell ref="R64:R65"/>
    <mergeCell ref="G73:G82"/>
    <mergeCell ref="S64:S65"/>
    <mergeCell ref="Q40:Q41"/>
    <mergeCell ref="AX84:AX87"/>
    <mergeCell ref="AY84:AY87"/>
    <mergeCell ref="AZ84:AZ87"/>
    <mergeCell ref="P80:P82"/>
    <mergeCell ref="K76:K79"/>
    <mergeCell ref="L76:L79"/>
    <mergeCell ref="M76:M79"/>
    <mergeCell ref="N76:N79"/>
    <mergeCell ref="S84:S87"/>
    <mergeCell ref="T84:T87"/>
    <mergeCell ref="A73:A82"/>
    <mergeCell ref="B73:B82"/>
    <mergeCell ref="C73:C82"/>
    <mergeCell ref="D73:D82"/>
    <mergeCell ref="U64:U65"/>
    <mergeCell ref="V64:V65"/>
    <mergeCell ref="AA64:AA65"/>
    <mergeCell ref="AB64:AB65"/>
    <mergeCell ref="U66:U67"/>
    <mergeCell ref="V66:V67"/>
    <mergeCell ref="AA66:AA67"/>
    <mergeCell ref="AB66:AB67"/>
    <mergeCell ref="U74:U75"/>
    <mergeCell ref="V74:V75"/>
    <mergeCell ref="AA74:AA75"/>
    <mergeCell ref="AB74:AB75"/>
    <mergeCell ref="Q76:Q79"/>
    <mergeCell ref="R76:R79"/>
    <mergeCell ref="S76:S79"/>
    <mergeCell ref="T76:T79"/>
    <mergeCell ref="Q66:Q67"/>
    <mergeCell ref="R66:R67"/>
    <mergeCell ref="O84:O87"/>
    <mergeCell ref="P84:P87"/>
    <mergeCell ref="Q84:Q87"/>
    <mergeCell ref="R84:R87"/>
    <mergeCell ref="G84:G87"/>
    <mergeCell ref="H84:H87"/>
    <mergeCell ref="I84:I87"/>
    <mergeCell ref="J84:J87"/>
    <mergeCell ref="U84:U87"/>
    <mergeCell ref="V84:V87"/>
    <mergeCell ref="AA84:AA87"/>
    <mergeCell ref="AB84:AB87"/>
    <mergeCell ref="AG73:AG82"/>
    <mergeCell ref="AH73:AH82"/>
    <mergeCell ref="AI73:AI82"/>
    <mergeCell ref="AC73:AC82"/>
    <mergeCell ref="AD73:AD82"/>
    <mergeCell ref="K84:K87"/>
    <mergeCell ref="L84:L87"/>
    <mergeCell ref="Q80:Q82"/>
    <mergeCell ref="R80:R82"/>
    <mergeCell ref="S80:S82"/>
    <mergeCell ref="T80:T82"/>
    <mergeCell ref="K74:K75"/>
    <mergeCell ref="L74:L75"/>
    <mergeCell ref="M74:M75"/>
    <mergeCell ref="N74:N75"/>
    <mergeCell ref="AG84:AG87"/>
    <mergeCell ref="S74:S75"/>
    <mergeCell ref="T74:T75"/>
    <mergeCell ref="Q74:Q75"/>
    <mergeCell ref="AY94:AY105"/>
    <mergeCell ref="AZ94:AZ98"/>
    <mergeCell ref="S94:S104"/>
    <mergeCell ref="T94:T104"/>
    <mergeCell ref="AC94:AC105"/>
    <mergeCell ref="AD94:AD105"/>
    <mergeCell ref="AE94:AE105"/>
    <mergeCell ref="AF94:AF105"/>
    <mergeCell ref="M94:M104"/>
    <mergeCell ref="N94:N104"/>
    <mergeCell ref="O94:O104"/>
    <mergeCell ref="P94:P104"/>
    <mergeCell ref="Q94:Q104"/>
    <mergeCell ref="R94:R104"/>
    <mergeCell ref="AD89:AD91"/>
    <mergeCell ref="AC89:AC91"/>
    <mergeCell ref="T90:T91"/>
    <mergeCell ref="R90:R91"/>
    <mergeCell ref="AX89:AX91"/>
    <mergeCell ref="AY89:AY91"/>
    <mergeCell ref="AZ89:AZ91"/>
    <mergeCell ref="AC84:AC87"/>
    <mergeCell ref="AD84:AD87"/>
    <mergeCell ref="AE73:AE82"/>
    <mergeCell ref="O76:O79"/>
    <mergeCell ref="AG88:AQ88"/>
    <mergeCell ref="AG92:AQ92"/>
    <mergeCell ref="AE84:AE87"/>
    <mergeCell ref="AF84:AF87"/>
    <mergeCell ref="AG83:AQ83"/>
    <mergeCell ref="N84:N87"/>
    <mergeCell ref="BA94:BA98"/>
    <mergeCell ref="BC94:BC98"/>
    <mergeCell ref="BD94:BD105"/>
    <mergeCell ref="AZ99:AZ105"/>
    <mergeCell ref="BA99:BA105"/>
    <mergeCell ref="BC99:BC105"/>
    <mergeCell ref="AG94:AG105"/>
    <mergeCell ref="AH94:AH105"/>
    <mergeCell ref="AI94:AI105"/>
    <mergeCell ref="AX94:AX105"/>
    <mergeCell ref="AY107:AY113"/>
    <mergeCell ref="AZ107:AZ113"/>
    <mergeCell ref="BA107:BA113"/>
    <mergeCell ref="BC107:BC113"/>
    <mergeCell ref="AZ115:AZ120"/>
    <mergeCell ref="BA115:BA120"/>
    <mergeCell ref="T115:T117"/>
    <mergeCell ref="AC115:AC120"/>
    <mergeCell ref="AD115:AD120"/>
    <mergeCell ref="AE115:AE120"/>
    <mergeCell ref="AF115:AF120"/>
    <mergeCell ref="AG115:AG120"/>
    <mergeCell ref="AX107:AX113"/>
    <mergeCell ref="AE107:AE113"/>
    <mergeCell ref="AD107:AD113"/>
    <mergeCell ref="AC107:AC113"/>
    <mergeCell ref="X110:X112"/>
    <mergeCell ref="Y110:Y112"/>
    <mergeCell ref="AX128:AX131"/>
    <mergeCell ref="AY128:AY131"/>
    <mergeCell ref="AH115:AH120"/>
    <mergeCell ref="AI115:AI120"/>
    <mergeCell ref="AX115:AX120"/>
    <mergeCell ref="AY115:AY120"/>
    <mergeCell ref="B128:B133"/>
    <mergeCell ref="C128:C133"/>
    <mergeCell ref="D128:D133"/>
    <mergeCell ref="E128:E133"/>
    <mergeCell ref="AF122:AF125"/>
    <mergeCell ref="AG122:AG125"/>
    <mergeCell ref="AH122:AH125"/>
    <mergeCell ref="AI122:AI125"/>
    <mergeCell ref="AX122:AX125"/>
    <mergeCell ref="D115:D120"/>
    <mergeCell ref="AY122:AY125"/>
    <mergeCell ref="H122:H125"/>
    <mergeCell ref="F115:F120"/>
    <mergeCell ref="G115:G120"/>
    <mergeCell ref="E115:E120"/>
    <mergeCell ref="U115:U117"/>
    <mergeCell ref="V115:V117"/>
    <mergeCell ref="AA115:AA117"/>
    <mergeCell ref="AB115:AB117"/>
    <mergeCell ref="J121:W121"/>
    <mergeCell ref="J126:W126"/>
    <mergeCell ref="D122:D125"/>
    <mergeCell ref="E122:E125"/>
    <mergeCell ref="F122:F125"/>
    <mergeCell ref="G122:G125"/>
    <mergeCell ref="A115:A120"/>
    <mergeCell ref="B115:B120"/>
    <mergeCell ref="C115:C120"/>
    <mergeCell ref="I122:I125"/>
    <mergeCell ref="J122:J125"/>
    <mergeCell ref="AC122:AC125"/>
    <mergeCell ref="AD122:AD125"/>
    <mergeCell ref="AE122:AE125"/>
    <mergeCell ref="AZ128:AZ131"/>
    <mergeCell ref="BA128:BA131"/>
    <mergeCell ref="BC128:BC131"/>
    <mergeCell ref="BD128:BD131"/>
    <mergeCell ref="AD128:AD131"/>
    <mergeCell ref="AE128:AE131"/>
    <mergeCell ref="AF128:AF131"/>
    <mergeCell ref="AG128:AG131"/>
    <mergeCell ref="AH128:AH131"/>
    <mergeCell ref="AI128:AI131"/>
    <mergeCell ref="AZ122:AZ125"/>
    <mergeCell ref="BA122:BA125"/>
    <mergeCell ref="BC122:BC125"/>
    <mergeCell ref="BD122:BD125"/>
    <mergeCell ref="AC128:AC131"/>
    <mergeCell ref="H115:H120"/>
    <mergeCell ref="K115:K117"/>
    <mergeCell ref="L115:L117"/>
    <mergeCell ref="B122:B125"/>
    <mergeCell ref="C122:C125"/>
    <mergeCell ref="I115:I120"/>
    <mergeCell ref="J115:J120"/>
    <mergeCell ref="M115:M117"/>
    <mergeCell ref="A122:A125"/>
    <mergeCell ref="AX138:AX148"/>
    <mergeCell ref="AY138:AY148"/>
    <mergeCell ref="O136:O144"/>
    <mergeCell ref="P136:P144"/>
    <mergeCell ref="Q136:Q144"/>
    <mergeCell ref="R136:R144"/>
    <mergeCell ref="S136:S144"/>
    <mergeCell ref="T136:T144"/>
    <mergeCell ref="R147:R148"/>
    <mergeCell ref="S147:S148"/>
    <mergeCell ref="T147:T148"/>
    <mergeCell ref="X136:X144"/>
    <mergeCell ref="Y136:Y144"/>
    <mergeCell ref="Z136:Z144"/>
    <mergeCell ref="AA136:AA144"/>
    <mergeCell ref="AZ138:AZ145"/>
    <mergeCell ref="BA138:BA145"/>
    <mergeCell ref="X147:X148"/>
    <mergeCell ref="Y147:Y148"/>
    <mergeCell ref="Z147:Z148"/>
    <mergeCell ref="M136:M144"/>
    <mergeCell ref="N136:N144"/>
    <mergeCell ref="J132:W132"/>
    <mergeCell ref="J134:W134"/>
    <mergeCell ref="C135:W135"/>
    <mergeCell ref="W136:W144"/>
    <mergeCell ref="W147:W148"/>
    <mergeCell ref="J149:W149"/>
    <mergeCell ref="C150:W150"/>
    <mergeCell ref="W151:W156"/>
    <mergeCell ref="W157:W158"/>
    <mergeCell ref="K147:K148"/>
    <mergeCell ref="AC136:AC148"/>
    <mergeCell ref="AD136:AD148"/>
    <mergeCell ref="AE136:AE148"/>
    <mergeCell ref="AF136:AF148"/>
    <mergeCell ref="AG138:AG148"/>
    <mergeCell ref="F128:F133"/>
    <mergeCell ref="G128:G133"/>
    <mergeCell ref="H128:H133"/>
    <mergeCell ref="I128:I133"/>
    <mergeCell ref="J128:J131"/>
    <mergeCell ref="A136:A148"/>
    <mergeCell ref="B136:B148"/>
    <mergeCell ref="C136:C148"/>
    <mergeCell ref="D136:D148"/>
    <mergeCell ref="E136:E148"/>
    <mergeCell ref="F136:F148"/>
    <mergeCell ref="G136:G148"/>
    <mergeCell ref="H136:H148"/>
    <mergeCell ref="A128:A133"/>
    <mergeCell ref="I136:I148"/>
    <mergeCell ref="J136:J148"/>
    <mergeCell ref="L136:L144"/>
    <mergeCell ref="K136:K144"/>
    <mergeCell ref="L147:L148"/>
    <mergeCell ref="M147:M148"/>
    <mergeCell ref="N147:N148"/>
    <mergeCell ref="P147:P148"/>
    <mergeCell ref="Q147:Q148"/>
    <mergeCell ref="O147:O148"/>
    <mergeCell ref="U147:U148"/>
    <mergeCell ref="AX151:AX158"/>
    <mergeCell ref="T151:T156"/>
    <mergeCell ref="AC151:AC158"/>
    <mergeCell ref="AD151:AD158"/>
    <mergeCell ref="AE151:AE158"/>
    <mergeCell ref="AF151:AF158"/>
    <mergeCell ref="AG151:AG158"/>
    <mergeCell ref="N151:N156"/>
    <mergeCell ref="O151:O156"/>
    <mergeCell ref="P151:P156"/>
    <mergeCell ref="Q151:Q156"/>
    <mergeCell ref="R151:R156"/>
    <mergeCell ref="S151:S156"/>
    <mergeCell ref="M151:M156"/>
    <mergeCell ref="AH151:AH158"/>
    <mergeCell ref="AI151:AI158"/>
    <mergeCell ref="N157:N158"/>
    <mergeCell ref="O157:O158"/>
    <mergeCell ref="P157:P158"/>
    <mergeCell ref="Q157:Q158"/>
    <mergeCell ref="AB151:AB156"/>
    <mergeCell ref="AA157:AA158"/>
    <mergeCell ref="AB157:AB158"/>
    <mergeCell ref="X157:X158"/>
    <mergeCell ref="AA151:AA156"/>
    <mergeCell ref="A151:A158"/>
    <mergeCell ref="B151:B158"/>
    <mergeCell ref="C151:C158"/>
    <mergeCell ref="D151:D158"/>
    <mergeCell ref="E151:E158"/>
    <mergeCell ref="F151:F158"/>
    <mergeCell ref="G151:G158"/>
    <mergeCell ref="J159:W159"/>
    <mergeCell ref="P160:P166"/>
    <mergeCell ref="Q160:Q166"/>
    <mergeCell ref="R160:R166"/>
    <mergeCell ref="S160:S166"/>
    <mergeCell ref="H160:H167"/>
    <mergeCell ref="I160:I167"/>
    <mergeCell ref="J160:J167"/>
    <mergeCell ref="K160:K166"/>
    <mergeCell ref="L160:L166"/>
    <mergeCell ref="M160:M166"/>
    <mergeCell ref="R157:R158"/>
    <mergeCell ref="S157:S158"/>
    <mergeCell ref="T157:T158"/>
    <mergeCell ref="U157:U158"/>
    <mergeCell ref="V157:V158"/>
    <mergeCell ref="B160:B167"/>
    <mergeCell ref="C160:C167"/>
    <mergeCell ref="D160:D167"/>
    <mergeCell ref="E160:E167"/>
    <mergeCell ref="F160:F167"/>
    <mergeCell ref="G160:G167"/>
    <mergeCell ref="K157:K158"/>
    <mergeCell ref="L157:L158"/>
    <mergeCell ref="M157:M158"/>
    <mergeCell ref="H151:H158"/>
    <mergeCell ref="I151:I158"/>
    <mergeCell ref="J151:J158"/>
    <mergeCell ref="K151:K156"/>
    <mergeCell ref="L151:L156"/>
    <mergeCell ref="S169:S173"/>
    <mergeCell ref="H169:H176"/>
    <mergeCell ref="I169:I176"/>
    <mergeCell ref="J169:J176"/>
    <mergeCell ref="K169:K173"/>
    <mergeCell ref="L169:L173"/>
    <mergeCell ref="M169:M173"/>
    <mergeCell ref="BC160:BC167"/>
    <mergeCell ref="BD160:BD167"/>
    <mergeCell ref="BE160:BE167"/>
    <mergeCell ref="A169:A176"/>
    <mergeCell ref="B169:B176"/>
    <mergeCell ref="C169:C176"/>
    <mergeCell ref="D169:D176"/>
    <mergeCell ref="E169:E176"/>
    <mergeCell ref="F169:F176"/>
    <mergeCell ref="G169:G176"/>
    <mergeCell ref="AH160:AH167"/>
    <mergeCell ref="AI160:AI165"/>
    <mergeCell ref="AX160:AX167"/>
    <mergeCell ref="AY160:AY167"/>
    <mergeCell ref="AZ160:AZ167"/>
    <mergeCell ref="BA160:BA167"/>
    <mergeCell ref="T160:T166"/>
    <mergeCell ref="AC160:AC167"/>
    <mergeCell ref="AD160:AD167"/>
    <mergeCell ref="AE160:AE167"/>
    <mergeCell ref="N160:N166"/>
    <mergeCell ref="O160:O166"/>
    <mergeCell ref="A160:A167"/>
    <mergeCell ref="A179:A181"/>
    <mergeCell ref="B179:B181"/>
    <mergeCell ref="C179:C181"/>
    <mergeCell ref="D179:D181"/>
    <mergeCell ref="E179:E181"/>
    <mergeCell ref="BC169:BC176"/>
    <mergeCell ref="BD169:BD176"/>
    <mergeCell ref="BE169:BE176"/>
    <mergeCell ref="AI172:AI173"/>
    <mergeCell ref="K174:K175"/>
    <mergeCell ref="L174:L175"/>
    <mergeCell ref="M174:M175"/>
    <mergeCell ref="N174:N175"/>
    <mergeCell ref="O174:O175"/>
    <mergeCell ref="P174:P175"/>
    <mergeCell ref="AH169:AH176"/>
    <mergeCell ref="AI169:AI171"/>
    <mergeCell ref="AX169:AX176"/>
    <mergeCell ref="AY169:AY176"/>
    <mergeCell ref="AZ169:AZ176"/>
    <mergeCell ref="BA169:BA176"/>
    <mergeCell ref="T169:T173"/>
    <mergeCell ref="AC169:AC176"/>
    <mergeCell ref="AD169:AD176"/>
    <mergeCell ref="AE169:AE176"/>
    <mergeCell ref="AF169:AF176"/>
    <mergeCell ref="AG169:AG176"/>
    <mergeCell ref="J168:W168"/>
    <mergeCell ref="J177:W177"/>
    <mergeCell ref="R174:R175"/>
    <mergeCell ref="S174:S175"/>
    <mergeCell ref="T174:T175"/>
    <mergeCell ref="K185:K186"/>
    <mergeCell ref="L185:L186"/>
    <mergeCell ref="M185:M186"/>
    <mergeCell ref="N185:N186"/>
    <mergeCell ref="O185:O186"/>
    <mergeCell ref="K183:K184"/>
    <mergeCell ref="K187:K188"/>
    <mergeCell ref="F183:F188"/>
    <mergeCell ref="G183:G188"/>
    <mergeCell ref="H183:H188"/>
    <mergeCell ref="I183:I188"/>
    <mergeCell ref="J183:J188"/>
    <mergeCell ref="O187:O188"/>
    <mergeCell ref="P187:P188"/>
    <mergeCell ref="S179:S180"/>
    <mergeCell ref="T179:T180"/>
    <mergeCell ref="L179:L180"/>
    <mergeCell ref="M179:M180"/>
    <mergeCell ref="N179:N180"/>
    <mergeCell ref="O179:O180"/>
    <mergeCell ref="P179:P180"/>
    <mergeCell ref="Q179:Q180"/>
    <mergeCell ref="F179:F181"/>
    <mergeCell ref="C190:W190"/>
    <mergeCell ref="W191:W192"/>
    <mergeCell ref="X191:X192"/>
    <mergeCell ref="Y191:Y192"/>
    <mergeCell ref="Z191:Z192"/>
    <mergeCell ref="X187:X188"/>
    <mergeCell ref="Y187:Y188"/>
    <mergeCell ref="N183:N184"/>
    <mergeCell ref="O183:O184"/>
    <mergeCell ref="P183:P184"/>
    <mergeCell ref="Q183:Q184"/>
    <mergeCell ref="Q187:Q188"/>
    <mergeCell ref="P185:P186"/>
    <mergeCell ref="Q185:Q186"/>
    <mergeCell ref="R185:R186"/>
    <mergeCell ref="S185:S186"/>
    <mergeCell ref="T185:T186"/>
    <mergeCell ref="A183:A188"/>
    <mergeCell ref="B183:B188"/>
    <mergeCell ref="C183:C188"/>
    <mergeCell ref="D183:D188"/>
    <mergeCell ref="E183:E188"/>
    <mergeCell ref="AF183:AF188"/>
    <mergeCell ref="AG183:AG188"/>
    <mergeCell ref="K195:K197"/>
    <mergeCell ref="L195:L197"/>
    <mergeCell ref="M195:M197"/>
    <mergeCell ref="N195:N197"/>
    <mergeCell ref="O195:O197"/>
    <mergeCell ref="P195:P197"/>
    <mergeCell ref="AG191:AG193"/>
    <mergeCell ref="AH191:AH193"/>
    <mergeCell ref="AI191:AI193"/>
    <mergeCell ref="A191:A197"/>
    <mergeCell ref="B191:B197"/>
    <mergeCell ref="C191:C197"/>
    <mergeCell ref="D191:D197"/>
    <mergeCell ref="E191:E197"/>
    <mergeCell ref="F191:F197"/>
    <mergeCell ref="Q195:Q197"/>
    <mergeCell ref="R195:R197"/>
    <mergeCell ref="S195:S197"/>
    <mergeCell ref="T195:T197"/>
    <mergeCell ref="S191:S192"/>
    <mergeCell ref="T191:T192"/>
    <mergeCell ref="AI183:AI184"/>
    <mergeCell ref="M191:M192"/>
    <mergeCell ref="N191:N192"/>
    <mergeCell ref="O191:O192"/>
    <mergeCell ref="AX183:AX188"/>
    <mergeCell ref="AI187:AI188"/>
    <mergeCell ref="R183:R184"/>
    <mergeCell ref="S183:S184"/>
    <mergeCell ref="T183:T184"/>
    <mergeCell ref="AC183:AC188"/>
    <mergeCell ref="AD183:AD188"/>
    <mergeCell ref="AE183:AE188"/>
    <mergeCell ref="R187:R188"/>
    <mergeCell ref="S187:S188"/>
    <mergeCell ref="L183:L184"/>
    <mergeCell ref="M183:M184"/>
    <mergeCell ref="G191:G197"/>
    <mergeCell ref="H191:H197"/>
    <mergeCell ref="I191:I197"/>
    <mergeCell ref="J191:J197"/>
    <mergeCell ref="P191:P192"/>
    <mergeCell ref="Q191:Q192"/>
    <mergeCell ref="R191:R192"/>
    <mergeCell ref="K191:K192"/>
    <mergeCell ref="L191:L192"/>
    <mergeCell ref="U183:U184"/>
    <mergeCell ref="V183:V184"/>
    <mergeCell ref="AA183:AA184"/>
    <mergeCell ref="AB183:AB184"/>
    <mergeCell ref="AI185:AI186"/>
    <mergeCell ref="L187:L188"/>
    <mergeCell ref="M187:M188"/>
    <mergeCell ref="N187:N188"/>
    <mergeCell ref="AB187:AB188"/>
    <mergeCell ref="T187:T188"/>
    <mergeCell ref="U185:U186"/>
    <mergeCell ref="A201:A210"/>
    <mergeCell ref="B201:B210"/>
    <mergeCell ref="C201:C210"/>
    <mergeCell ref="D201:D210"/>
    <mergeCell ref="E201:E210"/>
    <mergeCell ref="F201:F210"/>
    <mergeCell ref="G201:G210"/>
    <mergeCell ref="H201:H210"/>
    <mergeCell ref="I201:I210"/>
    <mergeCell ref="J198:W198"/>
    <mergeCell ref="C199:W199"/>
    <mergeCell ref="B200:W200"/>
    <mergeCell ref="W201:W202"/>
    <mergeCell ref="W203:W205"/>
    <mergeCell ref="W207:W208"/>
    <mergeCell ref="M207:M208"/>
    <mergeCell ref="L207:L208"/>
    <mergeCell ref="N201:N202"/>
    <mergeCell ref="O201:O202"/>
    <mergeCell ref="K203:K205"/>
    <mergeCell ref="T203:T205"/>
    <mergeCell ref="S203:S205"/>
    <mergeCell ref="R203:R205"/>
    <mergeCell ref="T201:T202"/>
    <mergeCell ref="Z195:Z197"/>
    <mergeCell ref="J211:W211"/>
    <mergeCell ref="C212:W212"/>
    <mergeCell ref="B213:W213"/>
    <mergeCell ref="X201:X202"/>
    <mergeCell ref="Y201:Y202"/>
    <mergeCell ref="Z201:Z202"/>
    <mergeCell ref="X203:X205"/>
    <mergeCell ref="Y203:Y205"/>
    <mergeCell ref="Z203:Z205"/>
    <mergeCell ref="X207:X208"/>
    <mergeCell ref="Y207:Y208"/>
    <mergeCell ref="Z207:Z208"/>
    <mergeCell ref="K207:K208"/>
    <mergeCell ref="S207:S208"/>
    <mergeCell ref="R207:R208"/>
    <mergeCell ref="Q207:Q208"/>
    <mergeCell ref="P207:P208"/>
    <mergeCell ref="O207:O208"/>
    <mergeCell ref="N207:N208"/>
    <mergeCell ref="P201:P202"/>
    <mergeCell ref="U203:U205"/>
    <mergeCell ref="V203:V205"/>
    <mergeCell ref="AD214:AD216"/>
    <mergeCell ref="AE214:AE216"/>
    <mergeCell ref="Q214:Q216"/>
    <mergeCell ref="R214:R216"/>
    <mergeCell ref="S214:S216"/>
    <mergeCell ref="T214:T216"/>
    <mergeCell ref="AC214:AC216"/>
    <mergeCell ref="J214:J216"/>
    <mergeCell ref="P214:P216"/>
    <mergeCell ref="W214:W216"/>
    <mergeCell ref="AA214:AA216"/>
    <mergeCell ref="AB214:AB216"/>
    <mergeCell ref="AC201:AC210"/>
    <mergeCell ref="J201:J210"/>
    <mergeCell ref="K201:K202"/>
    <mergeCell ref="L201:L202"/>
    <mergeCell ref="M201:M202"/>
    <mergeCell ref="AD201:AD210"/>
    <mergeCell ref="X214:X216"/>
    <mergeCell ref="Y214:Y216"/>
    <mergeCell ref="Z214:Z216"/>
    <mergeCell ref="B218:B224"/>
    <mergeCell ref="C218:C224"/>
    <mergeCell ref="O218:O221"/>
    <mergeCell ref="Q222:Q224"/>
    <mergeCell ref="R222:R224"/>
    <mergeCell ref="A218:A224"/>
    <mergeCell ref="A214:A216"/>
    <mergeCell ref="B214:B216"/>
    <mergeCell ref="C214:C216"/>
    <mergeCell ref="D214:D216"/>
    <mergeCell ref="E214:E216"/>
    <mergeCell ref="F214:F216"/>
    <mergeCell ref="G214:G216"/>
    <mergeCell ref="H214:H216"/>
    <mergeCell ref="I214:I216"/>
    <mergeCell ref="K222:K224"/>
    <mergeCell ref="L222:L224"/>
    <mergeCell ref="M222:M224"/>
    <mergeCell ref="N222:N224"/>
    <mergeCell ref="O222:O224"/>
    <mergeCell ref="P222:P224"/>
    <mergeCell ref="D227:D228"/>
    <mergeCell ref="E227:E228"/>
    <mergeCell ref="F227:F228"/>
    <mergeCell ref="AC218:AC224"/>
    <mergeCell ref="T222:T224"/>
    <mergeCell ref="AH218:AH224"/>
    <mergeCell ref="U218:U221"/>
    <mergeCell ref="V218:V221"/>
    <mergeCell ref="AA218:AA221"/>
    <mergeCell ref="AB218:AB221"/>
    <mergeCell ref="U222:U224"/>
    <mergeCell ref="V222:V224"/>
    <mergeCell ref="AA222:AA224"/>
    <mergeCell ref="AB222:AB224"/>
    <mergeCell ref="J218:J224"/>
    <mergeCell ref="K218:K221"/>
    <mergeCell ref="L218:L221"/>
    <mergeCell ref="M218:M221"/>
    <mergeCell ref="N218:N221"/>
    <mergeCell ref="K227:K228"/>
    <mergeCell ref="L227:L228"/>
    <mergeCell ref="BA227:BA228"/>
    <mergeCell ref="BC227:BC228"/>
    <mergeCell ref="BD227:BD228"/>
    <mergeCell ref="BE227:BE228"/>
    <mergeCell ref="A230:A232"/>
    <mergeCell ref="B230:B232"/>
    <mergeCell ref="C230:C232"/>
    <mergeCell ref="D230:D232"/>
    <mergeCell ref="E230:E232"/>
    <mergeCell ref="F230:F232"/>
    <mergeCell ref="AG227:AG228"/>
    <mergeCell ref="AH227:AH228"/>
    <mergeCell ref="AI227:AI228"/>
    <mergeCell ref="AX227:AX228"/>
    <mergeCell ref="AY227:AY228"/>
    <mergeCell ref="AZ227:AZ228"/>
    <mergeCell ref="S227:S228"/>
    <mergeCell ref="T227:T228"/>
    <mergeCell ref="AC227:AC228"/>
    <mergeCell ref="AD227:AD228"/>
    <mergeCell ref="M227:M228"/>
    <mergeCell ref="N227:N228"/>
    <mergeCell ref="Q227:Q228"/>
    <mergeCell ref="R227:R228"/>
    <mergeCell ref="P230:P232"/>
    <mergeCell ref="Q230:Q232"/>
    <mergeCell ref="R230:R232"/>
    <mergeCell ref="O227:O228"/>
    <mergeCell ref="P227:P228"/>
    <mergeCell ref="A227:A228"/>
    <mergeCell ref="B227:B228"/>
    <mergeCell ref="C227:C228"/>
    <mergeCell ref="BC230:BC232"/>
    <mergeCell ref="BD230:BD232"/>
    <mergeCell ref="BE230:BE232"/>
    <mergeCell ref="A235:A238"/>
    <mergeCell ref="B235:B238"/>
    <mergeCell ref="C235:C238"/>
    <mergeCell ref="D235:D238"/>
    <mergeCell ref="E235:E238"/>
    <mergeCell ref="F235:F238"/>
    <mergeCell ref="AG230:AG232"/>
    <mergeCell ref="AH230:AH232"/>
    <mergeCell ref="AI230:AI232"/>
    <mergeCell ref="AX230:AX232"/>
    <mergeCell ref="AY230:AY232"/>
    <mergeCell ref="AZ230:AZ232"/>
    <mergeCell ref="S230:S232"/>
    <mergeCell ref="T230:T232"/>
    <mergeCell ref="AC230:AC232"/>
    <mergeCell ref="AD230:AD232"/>
    <mergeCell ref="AE230:AE232"/>
    <mergeCell ref="M230:M232"/>
    <mergeCell ref="N230:N232"/>
    <mergeCell ref="Q235:Q238"/>
    <mergeCell ref="BD235:BD238"/>
    <mergeCell ref="BE235:BE238"/>
    <mergeCell ref="AH235:AH238"/>
    <mergeCell ref="AI235:AI238"/>
    <mergeCell ref="AX235:AX238"/>
    <mergeCell ref="G230:G232"/>
    <mergeCell ref="H230:H232"/>
    <mergeCell ref="I230:I232"/>
    <mergeCell ref="W235:W238"/>
    <mergeCell ref="CA12:CA23"/>
    <mergeCell ref="BZ12:BZ23"/>
    <mergeCell ref="CA76:CA82"/>
    <mergeCell ref="BZ76:BZ82"/>
    <mergeCell ref="CA97:CA105"/>
    <mergeCell ref="BZ97:BZ105"/>
    <mergeCell ref="CA69:CA71"/>
    <mergeCell ref="BZ69:BZ71"/>
    <mergeCell ref="CA42:CA60"/>
    <mergeCell ref="BZ42:BZ60"/>
    <mergeCell ref="BE218:BE224"/>
    <mergeCell ref="BE207:BE210"/>
    <mergeCell ref="BE201:BE205"/>
    <mergeCell ref="BE122:BE125"/>
    <mergeCell ref="BD107:BD113"/>
    <mergeCell ref="BE107:BE113"/>
    <mergeCell ref="BC207:BC210"/>
    <mergeCell ref="BD207:BD210"/>
    <mergeCell ref="BE195:BE197"/>
    <mergeCell ref="BE54:BE60"/>
    <mergeCell ref="BD54:BD60"/>
    <mergeCell ref="BC54:BC60"/>
    <mergeCell ref="BC201:BC205"/>
    <mergeCell ref="BD201:BD205"/>
    <mergeCell ref="BE191:BE193"/>
    <mergeCell ref="BC218:BC224"/>
    <mergeCell ref="BD218:BD224"/>
    <mergeCell ref="BC214:BC216"/>
    <mergeCell ref="BC191:BC197"/>
    <mergeCell ref="BD191:BD193"/>
    <mergeCell ref="BE138:BE148"/>
    <mergeCell ref="BC38:BC42"/>
    <mergeCell ref="CA154:CA158"/>
    <mergeCell ref="BZ154:BZ158"/>
    <mergeCell ref="CA162:CA167"/>
    <mergeCell ref="BZ162:BZ167"/>
    <mergeCell ref="CA172:CA176"/>
    <mergeCell ref="BZ172:BZ176"/>
    <mergeCell ref="CA33:CA34"/>
    <mergeCell ref="BZ33:BZ34"/>
    <mergeCell ref="CA27:CA29"/>
    <mergeCell ref="BZ27:BZ29"/>
    <mergeCell ref="BH89:BH92"/>
    <mergeCell ref="BI89:BI92"/>
    <mergeCell ref="BJ89:BJ92"/>
    <mergeCell ref="BK89:BK92"/>
    <mergeCell ref="BH107:BH114"/>
    <mergeCell ref="BI107:BI114"/>
    <mergeCell ref="BJ107:BJ114"/>
    <mergeCell ref="BK107:BK114"/>
    <mergeCell ref="BH115:BH121"/>
    <mergeCell ref="BI115:BI121"/>
    <mergeCell ref="BJ115:BJ121"/>
    <mergeCell ref="BK115:BK121"/>
    <mergeCell ref="BH122:BH126"/>
    <mergeCell ref="BI122:BI126"/>
    <mergeCell ref="BK122:BK126"/>
    <mergeCell ref="BV147:BV148"/>
    <mergeCell ref="BV45:BV47"/>
    <mergeCell ref="BW45:BW47"/>
    <mergeCell ref="CA185:CA188"/>
    <mergeCell ref="BZ185:BZ188"/>
    <mergeCell ref="AI174:AI176"/>
    <mergeCell ref="AY151:AY158"/>
    <mergeCell ref="AZ151:AZ158"/>
    <mergeCell ref="BA151:BA158"/>
    <mergeCell ref="AZ146:AZ148"/>
    <mergeCell ref="BA146:BA148"/>
    <mergeCell ref="AF73:AF82"/>
    <mergeCell ref="BF89:BF91"/>
    <mergeCell ref="BG89:BG91"/>
    <mergeCell ref="BA84:BA87"/>
    <mergeCell ref="BC84:BC87"/>
    <mergeCell ref="BD84:BD87"/>
    <mergeCell ref="BE84:BE87"/>
    <mergeCell ref="BF84:BF87"/>
    <mergeCell ref="BG84:BG87"/>
    <mergeCell ref="AX179:AX181"/>
    <mergeCell ref="AI89:AI91"/>
    <mergeCell ref="AG132:AQ132"/>
    <mergeCell ref="AG134:AQ134"/>
    <mergeCell ref="AG137:AQ137"/>
    <mergeCell ref="AG149:AQ149"/>
    <mergeCell ref="AG159:AQ159"/>
    <mergeCell ref="AG168:AQ168"/>
    <mergeCell ref="BA89:BA91"/>
    <mergeCell ref="CA110:CA113"/>
    <mergeCell ref="BZ110:BZ113"/>
    <mergeCell ref="CA118:CA120"/>
    <mergeCell ref="BZ118:BZ120"/>
    <mergeCell ref="CA140:CA148"/>
    <mergeCell ref="BZ140:BZ148"/>
    <mergeCell ref="CA195:CA197"/>
    <mergeCell ref="BZ195:BZ197"/>
    <mergeCell ref="BD183:BD188"/>
    <mergeCell ref="BE183:BE188"/>
    <mergeCell ref="AI201:AI205"/>
    <mergeCell ref="AZ195:AZ197"/>
    <mergeCell ref="BA195:BA197"/>
    <mergeCell ref="AZ179:AZ181"/>
    <mergeCell ref="BA179:BA181"/>
    <mergeCell ref="BC179:BC181"/>
    <mergeCell ref="AZ183:AZ188"/>
    <mergeCell ref="BA183:BA188"/>
    <mergeCell ref="BC183:BC188"/>
    <mergeCell ref="BD179:BD181"/>
    <mergeCell ref="BA191:BA193"/>
    <mergeCell ref="AZ191:AZ193"/>
    <mergeCell ref="AF191:AF197"/>
    <mergeCell ref="AH195:AH197"/>
    <mergeCell ref="AI195:AI197"/>
    <mergeCell ref="AX195:AX197"/>
    <mergeCell ref="AY195:AY197"/>
    <mergeCell ref="AY191:AY193"/>
    <mergeCell ref="AY183:AY188"/>
    <mergeCell ref="BZ204:BZ210"/>
    <mergeCell ref="CA204:CA210"/>
    <mergeCell ref="AX201:AX205"/>
    <mergeCell ref="AY201:AY205"/>
    <mergeCell ref="AZ201:AZ205"/>
    <mergeCell ref="BA201:BA205"/>
    <mergeCell ref="AX191:AX193"/>
    <mergeCell ref="BB179:BB181"/>
    <mergeCell ref="BB183:BB188"/>
    <mergeCell ref="BE214:BE216"/>
    <mergeCell ref="AE227:AE228"/>
    <mergeCell ref="AF227:AF228"/>
    <mergeCell ref="U227:U228"/>
    <mergeCell ref="V227:V228"/>
    <mergeCell ref="AA227:AA228"/>
    <mergeCell ref="AB227:AB228"/>
    <mergeCell ref="AG229:AQ229"/>
    <mergeCell ref="AG233:AQ233"/>
    <mergeCell ref="S222:S224"/>
    <mergeCell ref="AX218:AX224"/>
    <mergeCell ref="AY218:AY224"/>
    <mergeCell ref="AZ218:AZ224"/>
    <mergeCell ref="BA218:BA224"/>
    <mergeCell ref="AD218:AD224"/>
    <mergeCell ref="AE218:AE224"/>
    <mergeCell ref="AF218:AF224"/>
    <mergeCell ref="AG218:AG224"/>
    <mergeCell ref="AI218:AI224"/>
    <mergeCell ref="AZ214:AZ216"/>
    <mergeCell ref="BA214:BA216"/>
    <mergeCell ref="AG214:AG216"/>
    <mergeCell ref="AH214:AH216"/>
    <mergeCell ref="AI214:AI216"/>
    <mergeCell ref="U230:U232"/>
    <mergeCell ref="V230:V232"/>
    <mergeCell ref="AA230:AA232"/>
    <mergeCell ref="AB230:AB232"/>
    <mergeCell ref="AX214:AX216"/>
    <mergeCell ref="AY214:AY216"/>
    <mergeCell ref="AF214:AF216"/>
    <mergeCell ref="BA230:BA232"/>
    <mergeCell ref="AY235:AY238"/>
    <mergeCell ref="AZ235:AZ238"/>
    <mergeCell ref="BA235:BA238"/>
    <mergeCell ref="T235:T238"/>
    <mergeCell ref="AC235:AC238"/>
    <mergeCell ref="AD235:AD238"/>
    <mergeCell ref="AE235:AE238"/>
    <mergeCell ref="AF235:AF238"/>
    <mergeCell ref="AG235:AG238"/>
    <mergeCell ref="AF230:AF232"/>
    <mergeCell ref="BC235:BC238"/>
    <mergeCell ref="AA207:AA208"/>
    <mergeCell ref="AB207:AB208"/>
    <mergeCell ref="AY179:AY181"/>
    <mergeCell ref="AC191:AC197"/>
    <mergeCell ref="AD191:AD197"/>
    <mergeCell ref="AE191:AE197"/>
    <mergeCell ref="X195:X197"/>
    <mergeCell ref="Y195:Y197"/>
    <mergeCell ref="AC179:AC181"/>
    <mergeCell ref="AD179:AD181"/>
    <mergeCell ref="AE179:AE181"/>
    <mergeCell ref="T207:T208"/>
    <mergeCell ref="AG207:AG210"/>
    <mergeCell ref="AH207:AH210"/>
    <mergeCell ref="AI207:AI210"/>
    <mergeCell ref="AX207:AX210"/>
    <mergeCell ref="AY207:AY210"/>
    <mergeCell ref="AZ207:AZ210"/>
    <mergeCell ref="BA207:BA210"/>
    <mergeCell ref="AE201:AE210"/>
    <mergeCell ref="AF201:AF210"/>
    <mergeCell ref="A107:A113"/>
    <mergeCell ref="B107:B113"/>
    <mergeCell ref="C107:C113"/>
    <mergeCell ref="D109:D113"/>
    <mergeCell ref="E109:E113"/>
    <mergeCell ref="F109:F113"/>
    <mergeCell ref="G109:G113"/>
    <mergeCell ref="H109:H113"/>
    <mergeCell ref="I109:I113"/>
    <mergeCell ref="J107:J113"/>
    <mergeCell ref="AH107:AH113"/>
    <mergeCell ref="AI107:AI113"/>
    <mergeCell ref="K94:K104"/>
    <mergeCell ref="L94:L104"/>
    <mergeCell ref="AG107:AG113"/>
    <mergeCell ref="AF107:AF113"/>
    <mergeCell ref="G107:G108"/>
    <mergeCell ref="H107:H108"/>
    <mergeCell ref="Z110:Z112"/>
    <mergeCell ref="A94:A105"/>
    <mergeCell ref="B94:B105"/>
    <mergeCell ref="C94:C105"/>
    <mergeCell ref="D94:D105"/>
    <mergeCell ref="E94:E105"/>
    <mergeCell ref="F94:F105"/>
    <mergeCell ref="L110:L112"/>
    <mergeCell ref="G94:G105"/>
    <mergeCell ref="H94:H105"/>
    <mergeCell ref="I94:I105"/>
    <mergeCell ref="J94:J105"/>
    <mergeCell ref="J106:W106"/>
    <mergeCell ref="W110:W112"/>
    <mergeCell ref="BG207:BG210"/>
    <mergeCell ref="Z7:Z8"/>
    <mergeCell ref="X12:X15"/>
    <mergeCell ref="Z12:Z15"/>
    <mergeCell ref="W16:W17"/>
    <mergeCell ref="X16:X17"/>
    <mergeCell ref="Y16:Y17"/>
    <mergeCell ref="N110:N112"/>
    <mergeCell ref="O110:O112"/>
    <mergeCell ref="P110:P112"/>
    <mergeCell ref="AG89:AG91"/>
    <mergeCell ref="AA147:AA148"/>
    <mergeCell ref="AB147:AB148"/>
    <mergeCell ref="U151:U156"/>
    <mergeCell ref="V151:V156"/>
    <mergeCell ref="AE89:AE91"/>
    <mergeCell ref="X151:X156"/>
    <mergeCell ref="Y151:Y156"/>
    <mergeCell ref="Z151:Z156"/>
    <mergeCell ref="V147:V148"/>
    <mergeCell ref="AA80:AA82"/>
    <mergeCell ref="AB80:AB82"/>
    <mergeCell ref="Q201:Q202"/>
    <mergeCell ref="V7:V8"/>
    <mergeCell ref="AA7:AA8"/>
    <mergeCell ref="AB7:AB8"/>
    <mergeCell ref="BG31:BG34"/>
    <mergeCell ref="BF38:BF42"/>
    <mergeCell ref="BG38:BG42"/>
    <mergeCell ref="BF44:BF52"/>
    <mergeCell ref="BG44:BG52"/>
    <mergeCell ref="AF89:AF91"/>
    <mergeCell ref="AF179:AF181"/>
    <mergeCell ref="AG179:AG181"/>
    <mergeCell ref="AH179:AH181"/>
    <mergeCell ref="AI179:AI180"/>
    <mergeCell ref="AH183:AH188"/>
    <mergeCell ref="AH89:AH91"/>
    <mergeCell ref="AA12:AA15"/>
    <mergeCell ref="AB12:AB15"/>
    <mergeCell ref="U16:U17"/>
    <mergeCell ref="V16:V17"/>
    <mergeCell ref="AA16:AA17"/>
    <mergeCell ref="AB16:AB17"/>
    <mergeCell ref="U19:U20"/>
    <mergeCell ref="V19:V20"/>
    <mergeCell ref="AA19:AA20"/>
    <mergeCell ref="AB19:AB20"/>
    <mergeCell ref="AA25:AA27"/>
    <mergeCell ref="AB25:AB27"/>
    <mergeCell ref="U169:U173"/>
    <mergeCell ref="V169:V173"/>
    <mergeCell ref="AA169:AA173"/>
    <mergeCell ref="AB169:AB173"/>
    <mergeCell ref="V185:V186"/>
    <mergeCell ref="AA185:AA186"/>
    <mergeCell ref="AB185:AB186"/>
    <mergeCell ref="AF160:AF167"/>
    <mergeCell ref="AG160:AG167"/>
    <mergeCell ref="Y157:Y158"/>
    <mergeCell ref="Z157:Z158"/>
    <mergeCell ref="AH138:AH148"/>
    <mergeCell ref="AI138:AI148"/>
    <mergeCell ref="AH38:AH42"/>
    <mergeCell ref="U187:U188"/>
    <mergeCell ref="V187:V188"/>
    <mergeCell ref="AA187:AA188"/>
    <mergeCell ref="Z187:Z188"/>
    <mergeCell ref="G179:G181"/>
    <mergeCell ref="H179:H181"/>
    <mergeCell ref="I179:I181"/>
    <mergeCell ref="U174:U175"/>
    <mergeCell ref="V174:V175"/>
    <mergeCell ref="AA174:AA175"/>
    <mergeCell ref="AB174:AB175"/>
    <mergeCell ref="U179:U180"/>
    <mergeCell ref="V179:V180"/>
    <mergeCell ref="AA179:AA180"/>
    <mergeCell ref="X7:X8"/>
    <mergeCell ref="S201:S202"/>
    <mergeCell ref="Y7:Y8"/>
    <mergeCell ref="U191:U192"/>
    <mergeCell ref="V191:V192"/>
    <mergeCell ref="AA191:AA192"/>
    <mergeCell ref="AB191:AB192"/>
    <mergeCell ref="U195:U197"/>
    <mergeCell ref="V195:V197"/>
    <mergeCell ref="AA195:AA197"/>
    <mergeCell ref="AB195:AB197"/>
    <mergeCell ref="U201:U202"/>
    <mergeCell ref="V201:V202"/>
    <mergeCell ref="AA201:AA202"/>
    <mergeCell ref="AB201:AB202"/>
    <mergeCell ref="W7:W8"/>
    <mergeCell ref="R201:R202"/>
    <mergeCell ref="W195:W197"/>
    <mergeCell ref="AB179:AB180"/>
    <mergeCell ref="Y19:Y20"/>
    <mergeCell ref="Z19:Z20"/>
    <mergeCell ref="AA90:AA91"/>
    <mergeCell ref="AB90:AB91"/>
    <mergeCell ref="U94:U104"/>
    <mergeCell ref="V94:V104"/>
    <mergeCell ref="AA94:AA104"/>
    <mergeCell ref="AB94:AB104"/>
    <mergeCell ref="U110:U112"/>
    <mergeCell ref="V110:V112"/>
    <mergeCell ref="AA110:AA112"/>
    <mergeCell ref="AB110:AB112"/>
    <mergeCell ref="U136:U144"/>
    <mergeCell ref="V136:V144"/>
    <mergeCell ref="U90:U91"/>
    <mergeCell ref="V90:V91"/>
    <mergeCell ref="AB136:AB144"/>
    <mergeCell ref="U160:U166"/>
    <mergeCell ref="V160:V166"/>
    <mergeCell ref="AA160:AA166"/>
    <mergeCell ref="AB160:AB166"/>
    <mergeCell ref="C127:W127"/>
    <mergeCell ref="J179:J181"/>
    <mergeCell ref="K179:K180"/>
    <mergeCell ref="R179:R180"/>
    <mergeCell ref="N169:N173"/>
    <mergeCell ref="O169:O173"/>
    <mergeCell ref="P169:P173"/>
    <mergeCell ref="Q169:Q173"/>
    <mergeCell ref="R169:R173"/>
    <mergeCell ref="Q174:Q175"/>
    <mergeCell ref="BW19:BW21"/>
    <mergeCell ref="AX31:AX34"/>
    <mergeCell ref="AY31:AY34"/>
    <mergeCell ref="AZ31:AZ34"/>
    <mergeCell ref="BA31:BA34"/>
    <mergeCell ref="BC31:BC34"/>
    <mergeCell ref="BD31:BD34"/>
    <mergeCell ref="BE31:BE34"/>
    <mergeCell ref="BE73:BE82"/>
    <mergeCell ref="BD73:BD82"/>
    <mergeCell ref="BC73:BC82"/>
    <mergeCell ref="BA73:BA82"/>
    <mergeCell ref="AY73:AY82"/>
    <mergeCell ref="AX73:AX82"/>
    <mergeCell ref="AZ73:AZ82"/>
    <mergeCell ref="BF73:BF82"/>
    <mergeCell ref="BG73:BG82"/>
    <mergeCell ref="BC25:BC29"/>
    <mergeCell ref="BD25:BD29"/>
    <mergeCell ref="BF54:BF60"/>
    <mergeCell ref="BE44:BE52"/>
    <mergeCell ref="BD64:BD67"/>
    <mergeCell ref="AZ54:AZ60"/>
    <mergeCell ref="AY54:AY60"/>
    <mergeCell ref="AX54:AX60"/>
    <mergeCell ref="BD38:BD42"/>
    <mergeCell ref="BE25:BE29"/>
    <mergeCell ref="BD10:BD23"/>
    <mergeCell ref="BE10:BE23"/>
    <mergeCell ref="BG10:BG23"/>
    <mergeCell ref="BF25:BF29"/>
    <mergeCell ref="BG25:BG29"/>
    <mergeCell ref="BF31:BF34"/>
    <mergeCell ref="AR7:AR8"/>
    <mergeCell ref="AG24:AQ24"/>
    <mergeCell ref="AG30:AQ30"/>
    <mergeCell ref="AG35:AQ35"/>
    <mergeCell ref="AG43:AQ43"/>
    <mergeCell ref="AG53:AQ53"/>
    <mergeCell ref="AG61:AQ61"/>
    <mergeCell ref="AG68:AQ68"/>
    <mergeCell ref="AG70:AQ70"/>
    <mergeCell ref="AG72:AQ72"/>
    <mergeCell ref="BA38:BA42"/>
    <mergeCell ref="BA54:BA60"/>
    <mergeCell ref="AZ44:AZ52"/>
    <mergeCell ref="BE38:BE42"/>
    <mergeCell ref="BG64:BG67"/>
    <mergeCell ref="AZ64:AZ67"/>
    <mergeCell ref="BA64:BA67"/>
    <mergeCell ref="BE64:BE67"/>
    <mergeCell ref="BA44:BA52"/>
    <mergeCell ref="BC44:BC52"/>
    <mergeCell ref="BD44:BD52"/>
    <mergeCell ref="AN7:AN8"/>
    <mergeCell ref="AO7:AO8"/>
    <mergeCell ref="AP7:AP8"/>
    <mergeCell ref="AQ7:AQ8"/>
    <mergeCell ref="AZ10:AZ23"/>
    <mergeCell ref="AI10:AI23"/>
    <mergeCell ref="AX10:AX23"/>
    <mergeCell ref="AY10:AY23"/>
    <mergeCell ref="AH54:AH60"/>
    <mergeCell ref="BF10:BF23"/>
    <mergeCell ref="AG106:AQ106"/>
    <mergeCell ref="AG114:AQ114"/>
    <mergeCell ref="AG121:AQ121"/>
    <mergeCell ref="AG126:AQ126"/>
    <mergeCell ref="AI54:AI60"/>
    <mergeCell ref="AH44:AH52"/>
    <mergeCell ref="AI44:AI52"/>
    <mergeCell ref="AH25:AH29"/>
    <mergeCell ref="AI25:AI29"/>
    <mergeCell ref="AG194:AQ194"/>
    <mergeCell ref="AG198:AQ198"/>
    <mergeCell ref="AG206:AQ206"/>
    <mergeCell ref="AG211:AQ211"/>
    <mergeCell ref="AG217:AQ217"/>
    <mergeCell ref="AG225:AQ225"/>
    <mergeCell ref="AH84:AH87"/>
    <mergeCell ref="AI84:AI87"/>
    <mergeCell ref="AG177:AQ177"/>
    <mergeCell ref="AG182:AQ182"/>
    <mergeCell ref="AG189:AQ189"/>
    <mergeCell ref="AH201:AH205"/>
    <mergeCell ref="AG195:AG197"/>
    <mergeCell ref="AG201:AG205"/>
    <mergeCell ref="AG239:AQ239"/>
    <mergeCell ref="AG241:AQ242"/>
    <mergeCell ref="AR241:AR242"/>
    <mergeCell ref="A243:W246"/>
    <mergeCell ref="X243:Y246"/>
    <mergeCell ref="A247:Y250"/>
    <mergeCell ref="Z247:Z250"/>
    <mergeCell ref="U235:U238"/>
    <mergeCell ref="V235:V238"/>
    <mergeCell ref="AA235:AA238"/>
    <mergeCell ref="AB235:AB238"/>
    <mergeCell ref="U207:U208"/>
    <mergeCell ref="V207:V208"/>
    <mergeCell ref="AB203:AB205"/>
    <mergeCell ref="N235:N238"/>
    <mergeCell ref="M235:M238"/>
    <mergeCell ref="O235:O238"/>
    <mergeCell ref="P235:P238"/>
    <mergeCell ref="R235:R238"/>
    <mergeCell ref="S235:S238"/>
    <mergeCell ref="G235:G238"/>
    <mergeCell ref="M203:M205"/>
    <mergeCell ref="L203:L205"/>
    <mergeCell ref="O230:O232"/>
    <mergeCell ref="AA203:AA205"/>
    <mergeCell ref="N203:N205"/>
    <mergeCell ref="Q203:Q205"/>
    <mergeCell ref="P203:P205"/>
    <mergeCell ref="O203:O205"/>
    <mergeCell ref="J235:J238"/>
    <mergeCell ref="K235:K238"/>
    <mergeCell ref="L235:L238"/>
    <mergeCell ref="BH7:BH8"/>
    <mergeCell ref="BI7:BI8"/>
    <mergeCell ref="BJ7:BJ8"/>
    <mergeCell ref="BH10:BH24"/>
    <mergeCell ref="BI10:BI24"/>
    <mergeCell ref="BJ10:BJ24"/>
    <mergeCell ref="BK7:BK8"/>
    <mergeCell ref="BK10:BK24"/>
    <mergeCell ref="BH25:BH30"/>
    <mergeCell ref="BI25:BI30"/>
    <mergeCell ref="BJ25:BJ30"/>
    <mergeCell ref="BK25:BK30"/>
    <mergeCell ref="BH32:BH35"/>
    <mergeCell ref="BI32:BI35"/>
    <mergeCell ref="BJ32:BJ35"/>
    <mergeCell ref="BK32:BK35"/>
    <mergeCell ref="BH94:BH106"/>
    <mergeCell ref="BI94:BI106"/>
    <mergeCell ref="BJ94:BJ106"/>
    <mergeCell ref="BK94:BK106"/>
    <mergeCell ref="BJ122:BJ126"/>
    <mergeCell ref="BH38:BH61"/>
    <mergeCell ref="BI38:BI61"/>
    <mergeCell ref="BJ38:BJ61"/>
    <mergeCell ref="BK38:BK61"/>
    <mergeCell ref="BH64:BH72"/>
    <mergeCell ref="BI64:BI72"/>
    <mergeCell ref="BJ64:BJ72"/>
    <mergeCell ref="BK64:BK72"/>
    <mergeCell ref="BH73:BH83"/>
    <mergeCell ref="BI73:BI83"/>
    <mergeCell ref="BJ73:BJ83"/>
    <mergeCell ref="BK73:BK83"/>
    <mergeCell ref="BH84:BH88"/>
    <mergeCell ref="BI84:BI88"/>
    <mergeCell ref="BJ84:BJ88"/>
    <mergeCell ref="BK84:BK88"/>
    <mergeCell ref="BH160:BH168"/>
    <mergeCell ref="BI160:BI168"/>
    <mergeCell ref="BJ160:BJ168"/>
    <mergeCell ref="BK160:BK168"/>
    <mergeCell ref="BH169:BH177"/>
    <mergeCell ref="BI169:BI177"/>
    <mergeCell ref="BJ169:BJ177"/>
    <mergeCell ref="BK169:BK177"/>
    <mergeCell ref="BH179:BH182"/>
    <mergeCell ref="BI179:BI182"/>
    <mergeCell ref="BJ179:BJ182"/>
    <mergeCell ref="BK179:BK182"/>
    <mergeCell ref="BH183:BH189"/>
    <mergeCell ref="BI183:BI189"/>
    <mergeCell ref="BJ183:BJ189"/>
    <mergeCell ref="BK183:BK189"/>
    <mergeCell ref="BH128:BH132"/>
    <mergeCell ref="BI128:BI132"/>
    <mergeCell ref="BK128:BK132"/>
    <mergeCell ref="BJ128:BJ132"/>
    <mergeCell ref="BH133:BH134"/>
    <mergeCell ref="BI133:BI134"/>
    <mergeCell ref="BJ133:BJ134"/>
    <mergeCell ref="BK133:BK134"/>
    <mergeCell ref="BH136:BH149"/>
    <mergeCell ref="BI136:BI149"/>
    <mergeCell ref="BJ136:BJ149"/>
    <mergeCell ref="BK136:BK149"/>
    <mergeCell ref="BH151:BH159"/>
    <mergeCell ref="BI151:BI159"/>
    <mergeCell ref="BJ151:BJ159"/>
    <mergeCell ref="BK151:BK159"/>
    <mergeCell ref="BH235:BH239"/>
    <mergeCell ref="BI235:BI239"/>
    <mergeCell ref="BJ235:BJ239"/>
    <mergeCell ref="BK235:BK239"/>
    <mergeCell ref="BH227:BH229"/>
    <mergeCell ref="BI227:BI229"/>
    <mergeCell ref="BJ227:BJ229"/>
    <mergeCell ref="BK227:BK229"/>
    <mergeCell ref="BH230:BH234"/>
    <mergeCell ref="BI230:BI234"/>
    <mergeCell ref="BK230:BK234"/>
    <mergeCell ref="BJ230:BJ234"/>
    <mergeCell ref="BH191:BH198"/>
    <mergeCell ref="BI191:BI198"/>
    <mergeCell ref="BJ191:BJ198"/>
    <mergeCell ref="BK191:BK198"/>
    <mergeCell ref="BH201:BH211"/>
    <mergeCell ref="BI201:BI211"/>
    <mergeCell ref="BJ201:BJ211"/>
    <mergeCell ref="BK201:BK211"/>
    <mergeCell ref="BH214:BH217"/>
    <mergeCell ref="BI214:BI217"/>
    <mergeCell ref="BJ214:BJ217"/>
    <mergeCell ref="BK214:BK217"/>
    <mergeCell ref="BH218:BH225"/>
    <mergeCell ref="BI218:BI225"/>
    <mergeCell ref="BJ218:BJ225"/>
    <mergeCell ref="BK218:BK225"/>
  </mergeCells>
  <phoneticPr fontId="44" type="noConversion"/>
  <hyperlinks>
    <hyperlink ref="BV11" r:id="rId1"/>
    <hyperlink ref="BV21" r:id="rId2"/>
    <hyperlink ref="BV12" r:id="rId3"/>
    <hyperlink ref="BV16" r:id="rId4"/>
    <hyperlink ref="BV15" r:id="rId5"/>
    <hyperlink ref="BV20" r:id="rId6"/>
    <hyperlink ref="BV25" r:id="rId7"/>
    <hyperlink ref="BV26" r:id="rId8"/>
    <hyperlink ref="BV29" r:id="rId9"/>
    <hyperlink ref="BV65" r:id="rId10"/>
    <hyperlink ref="BV69" r:id="rId11"/>
    <hyperlink ref="BV71" r:id="rId12"/>
    <hyperlink ref="BV73" r:id="rId13"/>
    <hyperlink ref="BV74" r:id="rId14"/>
    <hyperlink ref="BV77" r:id="rId15"/>
    <hyperlink ref="BV79" r:id="rId16"/>
    <hyperlink ref="BV80" r:id="rId17"/>
    <hyperlink ref="BV81" r:id="rId18"/>
    <hyperlink ref="BV82" r:id="rId19"/>
    <hyperlink ref="BV84" r:id="rId20"/>
    <hyperlink ref="BV89" r:id="rId21"/>
    <hyperlink ref="BV94" r:id="rId22"/>
    <hyperlink ref="BV95" r:id="rId23"/>
    <hyperlink ref="BV97" r:id="rId24"/>
    <hyperlink ref="BV119" r:id="rId25"/>
    <hyperlink ref="BV98" r:id="rId26"/>
    <hyperlink ref="BV101" r:id="rId27"/>
    <hyperlink ref="BV105" r:id="rId28"/>
    <hyperlink ref="BV107" r:id="rId29"/>
    <hyperlink ref="BV108" r:id="rId30"/>
    <hyperlink ref="BV109" r:id="rId31"/>
    <hyperlink ref="BV115" r:id="rId32"/>
    <hyperlink ref="BV117" r:id="rId33"/>
    <hyperlink ref="BV118" r:id="rId34"/>
    <hyperlink ref="BV122" r:id="rId35"/>
    <hyperlink ref="BV124" r:id="rId36"/>
    <hyperlink ref="BV31" r:id="rId37"/>
    <hyperlink ref="BV32" r:id="rId38"/>
    <hyperlink ref="BV33" r:id="rId39"/>
    <hyperlink ref="BV128" r:id="rId40"/>
    <hyperlink ref="BV129" r:id="rId41"/>
    <hyperlink ref="BV130" r:id="rId42"/>
    <hyperlink ref="BV131" r:id="rId43"/>
    <hyperlink ref="BV133" r:id="rId44"/>
    <hyperlink ref="BV136" r:id="rId45"/>
    <hyperlink ref="BV138" r:id="rId46"/>
    <hyperlink ref="BV139" r:id="rId47"/>
    <hyperlink ref="BV140" r:id="rId48"/>
    <hyperlink ref="BV141" r:id="rId49"/>
    <hyperlink ref="BV143" r:id="rId50"/>
    <hyperlink ref="BV144" r:id="rId51"/>
    <hyperlink ref="BV147" r:id="rId52"/>
    <hyperlink ref="BV151" r:id="rId53"/>
    <hyperlink ref="BV153" r:id="rId54"/>
    <hyperlink ref="BV154" r:id="rId55"/>
    <hyperlink ref="BV155" r:id="rId56"/>
    <hyperlink ref="BV156" r:id="rId57"/>
    <hyperlink ref="BV160" r:id="rId58"/>
    <hyperlink ref="BV161" r:id="rId59"/>
    <hyperlink ref="BV164" r:id="rId60"/>
    <hyperlink ref="BV166" r:id="rId61"/>
    <hyperlink ref="BV167" r:id="rId62"/>
    <hyperlink ref="BV169" r:id="rId63"/>
    <hyperlink ref="BV171" r:id="rId64"/>
    <hyperlink ref="BV175" r:id="rId65"/>
    <hyperlink ref="BV191" r:id="rId66"/>
    <hyperlink ref="BV192" r:id="rId67"/>
    <hyperlink ref="BV193" r:id="rId68"/>
    <hyperlink ref="BV195" r:id="rId69"/>
    <hyperlink ref="BV179" r:id="rId70"/>
    <hyperlink ref="BV181" r:id="rId71"/>
    <hyperlink ref="BV185" r:id="rId72"/>
    <hyperlink ref="BV201" r:id="rId73"/>
    <hyperlink ref="BV202" r:id="rId74"/>
    <hyperlink ref="BV203" r:id="rId75"/>
    <hyperlink ref="BV204" r:id="rId76"/>
    <hyperlink ref="BV205" r:id="rId77"/>
    <hyperlink ref="BV207" r:id="rId78"/>
    <hyperlink ref="BV208" r:id="rId79"/>
    <hyperlink ref="BV209" r:id="rId80"/>
    <hyperlink ref="BV210" r:id="rId81"/>
    <hyperlink ref="BV214" r:id="rId82"/>
    <hyperlink ref="BV215" r:id="rId83"/>
    <hyperlink ref="BV216" r:id="rId84"/>
    <hyperlink ref="BV218" r:id="rId85"/>
    <hyperlink ref="BV220" r:id="rId86"/>
    <hyperlink ref="BV221" r:id="rId87"/>
    <hyperlink ref="BV224" r:id="rId88"/>
    <hyperlink ref="BV222" r:id="rId89"/>
    <hyperlink ref="BV223" r:id="rId90"/>
    <hyperlink ref="BV230" r:id="rId91"/>
    <hyperlink ref="BV231" r:id="rId92"/>
    <hyperlink ref="BV235" r:id="rId93"/>
    <hyperlink ref="BV236" r:id="rId94"/>
    <hyperlink ref="BV237" r:id="rId95"/>
    <hyperlink ref="BV45" r:id="rId96"/>
    <hyperlink ref="BV38" r:id="rId97"/>
    <hyperlink ref="BV39" r:id="rId98"/>
    <hyperlink ref="BV40" r:id="rId99"/>
    <hyperlink ref="BV41" r:id="rId100"/>
    <hyperlink ref="BV56" r:id="rId101"/>
    <hyperlink ref="BV57" r:id="rId102"/>
    <hyperlink ref="BV60" r:id="rId103"/>
    <hyperlink ref="BV44" r:id="rId104"/>
    <hyperlink ref="BW193" r:id="rId105" display="https://www.instagram.com/p/CtJ81u9sGS1/"/>
    <hyperlink ref="BW25" r:id="rId106"/>
    <hyperlink ref="BW26" r:id="rId107"/>
    <hyperlink ref="BW27" r:id="rId108"/>
    <hyperlink ref="BW28" r:id="rId109"/>
    <hyperlink ref="BW31" r:id="rId110"/>
    <hyperlink ref="BW32" r:id="rId111"/>
    <hyperlink ref="BW33" r:id="rId112"/>
    <hyperlink ref="BW38" r:id="rId113"/>
    <hyperlink ref="BW39" r:id="rId114"/>
    <hyperlink ref="BW40" r:id="rId115"/>
    <hyperlink ref="BW42" r:id="rId116"/>
    <hyperlink ref="BW44" r:id="rId117"/>
    <hyperlink ref="BW45" r:id="rId118"/>
    <hyperlink ref="BW49" r:id="rId119"/>
    <hyperlink ref="BW51" r:id="rId120"/>
    <hyperlink ref="BW52" r:id="rId121"/>
    <hyperlink ref="BW54" r:id="rId122"/>
    <hyperlink ref="BW55" r:id="rId123"/>
    <hyperlink ref="BW56" r:id="rId124"/>
    <hyperlink ref="BW57" r:id="rId125"/>
    <hyperlink ref="BW59" r:id="rId126"/>
    <hyperlink ref="BW60" r:id="rId127"/>
    <hyperlink ref="BW64" r:id="rId128"/>
    <hyperlink ref="BW65" r:id="rId129"/>
    <hyperlink ref="BW66" r:id="rId130"/>
    <hyperlink ref="BW67" r:id="rId131"/>
    <hyperlink ref="BW69" r:id="rId132"/>
    <hyperlink ref="BW73" r:id="rId133"/>
    <hyperlink ref="BW75" r:id="rId134"/>
    <hyperlink ref="BW76" r:id="rId135"/>
    <hyperlink ref="BW79" r:id="rId136"/>
    <hyperlink ref="BW80" r:id="rId137"/>
    <hyperlink ref="BW81" r:id="rId138"/>
    <hyperlink ref="BW82" r:id="rId139"/>
    <hyperlink ref="BW84" r:id="rId140"/>
    <hyperlink ref="BW85" r:id="rId141"/>
    <hyperlink ref="BW86" r:id="rId142"/>
    <hyperlink ref="BW89" r:id="rId143"/>
    <hyperlink ref="BW94" r:id="rId144"/>
    <hyperlink ref="BW95" r:id="rId145"/>
    <hyperlink ref="BW97" r:id="rId146"/>
    <hyperlink ref="BW98" r:id="rId147"/>
    <hyperlink ref="BW101" r:id="rId148"/>
    <hyperlink ref="BW102" r:id="rId149"/>
    <hyperlink ref="BW104" r:id="rId150"/>
    <hyperlink ref="BW105" r:id="rId151"/>
    <hyperlink ref="BW107" r:id="rId152"/>
    <hyperlink ref="BW108" r:id="rId153"/>
    <hyperlink ref="BW109" r:id="rId154"/>
    <hyperlink ref="BW110" r:id="rId155"/>
    <hyperlink ref="BW113" r:id="rId156"/>
    <hyperlink ref="BW112" r:id="rId157"/>
    <hyperlink ref="BW115" r:id="rId158"/>
    <hyperlink ref="BW116" r:id="rId159"/>
    <hyperlink ref="BW117" r:id="rId160"/>
    <hyperlink ref="BW118" r:id="rId161"/>
    <hyperlink ref="BW119" r:id="rId162"/>
    <hyperlink ref="BW122" r:id="rId163"/>
    <hyperlink ref="BW123" r:id="rId164"/>
    <hyperlink ref="BW124" r:id="rId165"/>
    <hyperlink ref="BW125" r:id="rId166"/>
    <hyperlink ref="BW128" r:id="rId167"/>
    <hyperlink ref="BW129" r:id="rId168"/>
    <hyperlink ref="BW130" r:id="rId169"/>
    <hyperlink ref="BW131" r:id="rId170"/>
    <hyperlink ref="BW133" r:id="rId171"/>
    <hyperlink ref="BW136" r:id="rId172"/>
    <hyperlink ref="BW138" r:id="rId173"/>
    <hyperlink ref="BW139" r:id="rId174"/>
    <hyperlink ref="BW140" r:id="rId175"/>
    <hyperlink ref="BW141" r:id="rId176"/>
    <hyperlink ref="BW143" r:id="rId177"/>
    <hyperlink ref="BW144" r:id="rId178"/>
    <hyperlink ref="BW145" r:id="rId179"/>
    <hyperlink ref="BW147" r:id="rId180"/>
    <hyperlink ref="BW148" r:id="rId181"/>
    <hyperlink ref="BW151" r:id="rId182"/>
    <hyperlink ref="BW152" r:id="rId183"/>
    <hyperlink ref="BW154" r:id="rId184"/>
    <hyperlink ref="BW155" r:id="rId185"/>
    <hyperlink ref="BW157" r:id="rId186"/>
    <hyperlink ref="BW158" r:id="rId187"/>
    <hyperlink ref="BW160" r:id="rId188"/>
    <hyperlink ref="BW161" r:id="rId189"/>
    <hyperlink ref="BW165" r:id="rId190"/>
    <hyperlink ref="BW167" r:id="rId191"/>
    <hyperlink ref="BW171" r:id="rId192"/>
    <hyperlink ref="BW172" r:id="rId193"/>
    <hyperlink ref="BW174" r:id="rId194"/>
    <hyperlink ref="BW175" r:id="rId195"/>
    <hyperlink ref="BW179" r:id="rId196"/>
    <hyperlink ref="BW180" r:id="rId197"/>
    <hyperlink ref="BW181" r:id="rId198"/>
    <hyperlink ref="BW183" r:id="rId199"/>
    <hyperlink ref="BW185" r:id="rId200"/>
    <hyperlink ref="BW187" r:id="rId201"/>
    <hyperlink ref="BW191" r:id="rId202"/>
    <hyperlink ref="BW195" r:id="rId203"/>
    <hyperlink ref="BW197" r:id="rId204"/>
    <hyperlink ref="BW201" r:id="rId205"/>
    <hyperlink ref="BW202" r:id="rId206"/>
    <hyperlink ref="BW203" r:id="rId207"/>
    <hyperlink ref="BW204" r:id="rId208"/>
    <hyperlink ref="BW205" r:id="rId209"/>
    <hyperlink ref="BW207" r:id="rId210"/>
    <hyperlink ref="BW208" r:id="rId211"/>
    <hyperlink ref="BW209" r:id="rId212"/>
    <hyperlink ref="BW210" r:id="rId213"/>
    <hyperlink ref="BW214" r:id="rId214"/>
    <hyperlink ref="BW215" r:id="rId215"/>
    <hyperlink ref="BW216" r:id="rId216"/>
    <hyperlink ref="BW218" r:id="rId217"/>
    <hyperlink ref="BW219" r:id="rId218"/>
    <hyperlink ref="BW220" r:id="rId219"/>
    <hyperlink ref="BW221" r:id="rId220"/>
    <hyperlink ref="BW222" r:id="rId221"/>
    <hyperlink ref="BW223" r:id="rId222"/>
    <hyperlink ref="BW224" r:id="rId223"/>
    <hyperlink ref="BW227" r:id="rId224"/>
    <hyperlink ref="BW228" r:id="rId225"/>
    <hyperlink ref="BW230" r:id="rId226"/>
    <hyperlink ref="BW235" r:id="rId227"/>
    <hyperlink ref="BW236" r:id="rId228"/>
    <hyperlink ref="BW237" r:id="rId229"/>
    <hyperlink ref="BW238" r:id="rId230"/>
    <hyperlink ref="BW11" r:id="rId231"/>
    <hyperlink ref="BW12" r:id="rId232"/>
    <hyperlink ref="BW13" r:id="rId233"/>
    <hyperlink ref="BW14" r:id="rId234"/>
    <hyperlink ref="BW15" r:id="rId235"/>
    <hyperlink ref="BW19" r:id="rId236"/>
    <hyperlink ref="BW16" r:id="rId237"/>
    <hyperlink ref="BW23" r:id="rId238"/>
  </hyperlinks>
  <pageMargins left="0.7" right="0.7" top="0.75" bottom="0.75" header="0.3" footer="0.3"/>
  <pageSetup paperSize="9" orientation="portrait" horizontalDpi="360" verticalDpi="360" r:id="rId239"/>
  <drawing r:id="rId240"/>
  <legacyDrawing r:id="rId2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4:H11"/>
  <sheetViews>
    <sheetView workbookViewId="0">
      <selection activeCell="H11" sqref="H11"/>
    </sheetView>
  </sheetViews>
  <sheetFormatPr baseColWidth="10" defaultRowHeight="15" x14ac:dyDescent="0.25"/>
  <cols>
    <col min="6" max="6" width="18.85546875" customWidth="1"/>
    <col min="7" max="7" width="18.140625" customWidth="1"/>
    <col min="8" max="8" width="16.5703125" customWidth="1"/>
  </cols>
  <sheetData>
    <row r="4" spans="6:8" x14ac:dyDescent="0.25">
      <c r="F4" s="794">
        <v>356013500</v>
      </c>
      <c r="G4" s="794">
        <v>52312002</v>
      </c>
      <c r="H4" s="794">
        <v>48312002</v>
      </c>
    </row>
    <row r="5" spans="6:8" x14ac:dyDescent="0.25">
      <c r="F5" s="794">
        <v>163684368</v>
      </c>
      <c r="G5" s="794">
        <v>30300000</v>
      </c>
      <c r="H5" s="794">
        <v>30300000</v>
      </c>
    </row>
    <row r="6" spans="6:8" x14ac:dyDescent="0.25">
      <c r="F6" s="795">
        <f>SUM(F4:F5)</f>
        <v>519697868</v>
      </c>
      <c r="G6" s="795">
        <f>SUM(G4:G5)</f>
        <v>82612002</v>
      </c>
      <c r="H6" s="795">
        <f>SUM(H4:H5)</f>
        <v>78612002</v>
      </c>
    </row>
    <row r="8" spans="6:8" x14ac:dyDescent="0.25">
      <c r="F8">
        <v>519697868</v>
      </c>
      <c r="G8">
        <v>82612002</v>
      </c>
    </row>
    <row r="11" spans="6:8" x14ac:dyDescent="0.25">
      <c r="F11" s="794">
        <v>163684368</v>
      </c>
      <c r="G11" s="794">
        <v>30300000</v>
      </c>
      <c r="H11" s="794">
        <v>30300000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D13" sqref="D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6" width="22.85546875" customWidth="1"/>
    <col min="7" max="7" width="25.28515625" customWidth="1"/>
  </cols>
  <sheetData>
    <row r="1" spans="1:7" ht="18" x14ac:dyDescent="0.25">
      <c r="A1" s="778" t="s">
        <v>606</v>
      </c>
      <c r="B1" s="779"/>
      <c r="C1" s="779"/>
      <c r="D1" s="779"/>
      <c r="E1" s="779"/>
      <c r="F1" s="779"/>
      <c r="G1" s="780"/>
    </row>
    <row r="2" spans="1:7" s="28" customFormat="1" ht="15.75" x14ac:dyDescent="0.25">
      <c r="A2" s="26" t="s">
        <v>607</v>
      </c>
      <c r="B2" s="781" t="s">
        <v>608</v>
      </c>
      <c r="C2" s="781"/>
      <c r="D2" s="781"/>
      <c r="E2" s="781"/>
      <c r="F2" s="781"/>
      <c r="G2" s="27" t="s">
        <v>609</v>
      </c>
    </row>
    <row r="3" spans="1:7" ht="34.5" customHeight="1" x14ac:dyDescent="0.25">
      <c r="A3" s="29" t="s">
        <v>610</v>
      </c>
      <c r="B3" s="782" t="s">
        <v>611</v>
      </c>
      <c r="C3" s="783"/>
      <c r="D3" s="783"/>
      <c r="E3" s="783"/>
      <c r="F3" s="784"/>
      <c r="G3" s="30" t="s">
        <v>612</v>
      </c>
    </row>
    <row r="4" spans="1:7" ht="15.75" x14ac:dyDescent="0.25">
      <c r="A4" s="31"/>
      <c r="B4" s="785"/>
      <c r="C4" s="786"/>
      <c r="D4" s="786"/>
      <c r="E4" s="786"/>
      <c r="F4" s="787"/>
      <c r="G4" s="32"/>
    </row>
    <row r="5" spans="1:7" ht="15.75" x14ac:dyDescent="0.25">
      <c r="A5" s="31"/>
      <c r="B5" s="785"/>
      <c r="C5" s="786"/>
      <c r="D5" s="786"/>
      <c r="E5" s="786"/>
      <c r="F5" s="787"/>
      <c r="G5" s="32"/>
    </row>
    <row r="6" spans="1:7" ht="16.5" thickBot="1" x14ac:dyDescent="0.3">
      <c r="A6" s="33"/>
      <c r="B6" s="777"/>
      <c r="C6" s="777"/>
      <c r="D6" s="777"/>
      <c r="E6" s="777"/>
      <c r="F6" s="777"/>
      <c r="G6" s="34"/>
    </row>
    <row r="7" spans="1:7" ht="16.5" thickBot="1" x14ac:dyDescent="0.3">
      <c r="A7" s="789"/>
      <c r="B7" s="789"/>
      <c r="C7" s="789"/>
      <c r="D7" s="789"/>
      <c r="E7" s="789"/>
      <c r="F7" s="789"/>
      <c r="G7" s="789"/>
    </row>
    <row r="8" spans="1:7" s="28" customFormat="1" ht="15.75" x14ac:dyDescent="0.25">
      <c r="A8" s="35"/>
      <c r="B8" s="790" t="s">
        <v>613</v>
      </c>
      <c r="C8" s="790"/>
      <c r="D8" s="790" t="s">
        <v>614</v>
      </c>
      <c r="E8" s="790"/>
      <c r="F8" s="36" t="s">
        <v>607</v>
      </c>
      <c r="G8" s="37" t="s">
        <v>615</v>
      </c>
    </row>
    <row r="9" spans="1:7" ht="15.75" x14ac:dyDescent="0.25">
      <c r="A9" s="38" t="s">
        <v>616</v>
      </c>
      <c r="B9" s="791" t="s">
        <v>617</v>
      </c>
      <c r="C9" s="791"/>
      <c r="D9" s="788" t="s">
        <v>618</v>
      </c>
      <c r="E9" s="788"/>
      <c r="F9" s="29" t="s">
        <v>610</v>
      </c>
      <c r="G9" s="39"/>
    </row>
    <row r="10" spans="1:7" ht="15.75" x14ac:dyDescent="0.25">
      <c r="A10" s="38" t="s">
        <v>619</v>
      </c>
      <c r="B10" s="788" t="s">
        <v>620</v>
      </c>
      <c r="C10" s="788"/>
      <c r="D10" s="788" t="s">
        <v>621</v>
      </c>
      <c r="E10" s="788"/>
      <c r="F10" s="29" t="s">
        <v>610</v>
      </c>
      <c r="G10" s="39"/>
    </row>
    <row r="11" spans="1:7" ht="16.5" thickBot="1" x14ac:dyDescent="0.3">
      <c r="A11" s="40" t="s">
        <v>622</v>
      </c>
      <c r="B11" s="788" t="s">
        <v>620</v>
      </c>
      <c r="C11" s="788"/>
      <c r="D11" s="788" t="s">
        <v>621</v>
      </c>
      <c r="E11" s="788"/>
      <c r="F11" s="29" t="s">
        <v>610</v>
      </c>
      <c r="G11" s="41"/>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1:C11"/>
    <mergeCell ref="D11:E11"/>
    <mergeCell ref="A7:G7"/>
    <mergeCell ref="B8:C8"/>
    <mergeCell ref="D8:E8"/>
    <mergeCell ref="B9:C9"/>
    <mergeCell ref="D9:E9"/>
    <mergeCell ref="B10:C10"/>
    <mergeCell ref="D10:E10"/>
    <mergeCell ref="B6:F6"/>
    <mergeCell ref="A1:G1"/>
    <mergeCell ref="B2:F2"/>
    <mergeCell ref="B3:F3"/>
    <mergeCell ref="B4:F4"/>
    <mergeCell ref="B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A11" sqref="A11:B11"/>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793" t="s">
        <v>37</v>
      </c>
      <c r="B1" s="793"/>
      <c r="F1" s="1" t="s">
        <v>38</v>
      </c>
      <c r="G1" s="1" t="s">
        <v>39</v>
      </c>
    </row>
    <row r="2" spans="1:7" ht="25.5" customHeight="1" x14ac:dyDescent="0.25">
      <c r="A2" s="792" t="s">
        <v>40</v>
      </c>
      <c r="B2" s="792"/>
      <c r="F2" s="2">
        <v>0</v>
      </c>
      <c r="G2" s="3" t="s">
        <v>41</v>
      </c>
    </row>
    <row r="3" spans="1:7" ht="45" customHeight="1" x14ac:dyDescent="0.25">
      <c r="A3" s="792" t="s">
        <v>42</v>
      </c>
      <c r="B3" s="792"/>
      <c r="F3" s="2">
        <v>1</v>
      </c>
      <c r="G3" s="3" t="s">
        <v>43</v>
      </c>
    </row>
    <row r="4" spans="1:7" ht="45" customHeight="1" x14ac:dyDescent="0.25">
      <c r="A4" s="792" t="s">
        <v>44</v>
      </c>
      <c r="B4" s="792"/>
      <c r="F4" s="2">
        <v>2</v>
      </c>
      <c r="G4" s="3" t="s">
        <v>45</v>
      </c>
    </row>
    <row r="5" spans="1:7" ht="45" customHeight="1" x14ac:dyDescent="0.25">
      <c r="A5" s="792" t="s">
        <v>46</v>
      </c>
      <c r="B5" s="792"/>
      <c r="F5" s="2">
        <v>3</v>
      </c>
      <c r="G5" s="3" t="s">
        <v>47</v>
      </c>
    </row>
    <row r="6" spans="1:7" ht="45" customHeight="1" x14ac:dyDescent="0.25">
      <c r="A6" s="792" t="s">
        <v>48</v>
      </c>
      <c r="B6" s="792"/>
      <c r="F6" s="2">
        <v>4</v>
      </c>
      <c r="G6" s="3" t="s">
        <v>49</v>
      </c>
    </row>
    <row r="7" spans="1:7" ht="45" customHeight="1" x14ac:dyDescent="0.25">
      <c r="A7" s="792" t="s">
        <v>50</v>
      </c>
      <c r="B7" s="792"/>
      <c r="F7" s="2">
        <v>5</v>
      </c>
      <c r="G7" s="3" t="s">
        <v>51</v>
      </c>
    </row>
    <row r="8" spans="1:7" ht="45" customHeight="1" x14ac:dyDescent="0.25">
      <c r="A8" s="792" t="s">
        <v>52</v>
      </c>
      <c r="B8" s="792"/>
    </row>
    <row r="9" spans="1:7" ht="45" customHeight="1" x14ac:dyDescent="0.25">
      <c r="A9" s="792" t="s">
        <v>53</v>
      </c>
      <c r="B9" s="792"/>
    </row>
    <row r="10" spans="1:7" ht="45" customHeight="1" x14ac:dyDescent="0.25">
      <c r="A10" s="792" t="s">
        <v>54</v>
      </c>
      <c r="B10" s="792"/>
    </row>
    <row r="11" spans="1:7" ht="45" customHeight="1" x14ac:dyDescent="0.25">
      <c r="A11" s="792" t="s">
        <v>55</v>
      </c>
      <c r="B11" s="792"/>
    </row>
    <row r="12" spans="1:7" ht="45" customHeight="1" x14ac:dyDescent="0.25">
      <c r="A12" s="792" t="s">
        <v>56</v>
      </c>
      <c r="B12" s="792"/>
    </row>
    <row r="13" spans="1:7" ht="45" customHeight="1" x14ac:dyDescent="0.25">
      <c r="A13" s="792" t="s">
        <v>57</v>
      </c>
      <c r="B13" s="792"/>
    </row>
    <row r="14" spans="1:7" ht="45" customHeight="1" x14ac:dyDescent="0.25">
      <c r="A14" s="792" t="s">
        <v>58</v>
      </c>
      <c r="B14" s="792"/>
    </row>
    <row r="15" spans="1:7" ht="45" customHeight="1" x14ac:dyDescent="0.25">
      <c r="A15" s="792" t="s">
        <v>59</v>
      </c>
      <c r="B15" s="792"/>
    </row>
    <row r="16" spans="1:7" ht="45" customHeight="1" x14ac:dyDescent="0.25">
      <c r="A16" s="792" t="s">
        <v>60</v>
      </c>
      <c r="B16" s="792"/>
    </row>
    <row r="17" spans="1:2" ht="45" customHeight="1" x14ac:dyDescent="0.25">
      <c r="A17" s="792" t="s">
        <v>61</v>
      </c>
      <c r="B17" s="792"/>
    </row>
    <row r="18" spans="1:2" ht="45" customHeight="1" x14ac:dyDescent="0.25">
      <c r="A18" s="792" t="s">
        <v>62</v>
      </c>
      <c r="B18" s="792"/>
    </row>
    <row r="19" spans="1:2" ht="45" customHeight="1" x14ac:dyDescent="0.25">
      <c r="A19" s="792" t="s">
        <v>63</v>
      </c>
      <c r="B19" s="792"/>
    </row>
    <row r="20" spans="1:2" ht="45" customHeight="1" x14ac:dyDescent="0.25">
      <c r="A20" s="792" t="s">
        <v>64</v>
      </c>
      <c r="B20" s="792"/>
    </row>
    <row r="21" spans="1:2" ht="45" customHeight="1" x14ac:dyDescent="0.25">
      <c r="A21" s="792" t="s">
        <v>65</v>
      </c>
      <c r="B21" s="792"/>
    </row>
    <row r="22" spans="1:2" ht="45" customHeight="1" x14ac:dyDescent="0.25"/>
    <row r="23" spans="1:2" ht="45" customHeight="1" x14ac:dyDescent="0.25"/>
    <row r="24" spans="1:2" ht="45" customHeight="1" x14ac:dyDescent="0.25"/>
    <row r="25" spans="1:2" ht="45" customHeight="1" x14ac:dyDescent="0.2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PLAN DE ACCIÓN 2023 - 2do Trim </vt:lpstr>
      <vt:lpstr>Hoja1</vt:lpstr>
      <vt:lpstr>CONTROL DE CAMBIOS</vt:lpstr>
      <vt:lpstr>ANEXO 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HP</cp:lastModifiedBy>
  <dcterms:created xsi:type="dcterms:W3CDTF">2022-12-26T20:23:47Z</dcterms:created>
  <dcterms:modified xsi:type="dcterms:W3CDTF">2023-07-17T20:34:15Z</dcterms:modified>
</cp:coreProperties>
</file>