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cer\Desktop\JESUS TORRES 2023\7-CUOTA -AGOSTO\"/>
    </mc:Choice>
  </mc:AlternateContent>
  <bookViews>
    <workbookView xWindow="0" yWindow="0" windowWidth="20490" windowHeight="8340" tabRatio="594"/>
  </bookViews>
  <sheets>
    <sheet name="PILAR 1" sheetId="1" r:id="rId1"/>
    <sheet name="PILAR 2" sheetId="2" r:id="rId2"/>
    <sheet name="PILAR 3" sheetId="3" r:id="rId3"/>
    <sheet name="PILAR 4" sheetId="4" r:id="rId4"/>
    <sheet name="EJE TRANSVERSAL" sheetId="5" r:id="rId5"/>
  </sheets>
  <definedNames>
    <definedName name="_xlnm._FilterDatabase" localSheetId="0" hidden="1">'PILAR 1'!$A$3:$AP$24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30" i="1" l="1"/>
  <c r="AC28" i="1"/>
  <c r="M26" i="1"/>
  <c r="Q30" i="5"/>
  <c r="S25" i="5"/>
  <c r="P25" i="5"/>
  <c r="S23" i="5"/>
  <c r="S22" i="5"/>
  <c r="S16" i="5"/>
  <c r="P16" i="5"/>
  <c r="S15" i="5"/>
  <c r="P15" i="5"/>
  <c r="S11" i="5"/>
  <c r="P11" i="5"/>
  <c r="S10" i="5"/>
  <c r="S7" i="5"/>
  <c r="P7" i="5"/>
  <c r="Q32" i="4"/>
  <c r="S23" i="4"/>
  <c r="S20" i="4"/>
  <c r="S19" i="4"/>
  <c r="S9" i="4"/>
  <c r="S8" i="4"/>
  <c r="S5" i="4"/>
  <c r="P23" i="4"/>
  <c r="P20" i="4"/>
  <c r="P19" i="4"/>
  <c r="P9" i="4"/>
  <c r="P8" i="4"/>
  <c r="P7" i="4"/>
  <c r="P5" i="4"/>
  <c r="S11" i="3"/>
  <c r="S7" i="3"/>
  <c r="Q6" i="3"/>
  <c r="P11" i="3"/>
  <c r="P7" i="3"/>
  <c r="S18" i="2"/>
  <c r="S14" i="2"/>
  <c r="S13" i="2"/>
  <c r="S12" i="2"/>
  <c r="S8" i="2"/>
  <c r="S7" i="2"/>
  <c r="P19" i="2"/>
  <c r="P18" i="2"/>
  <c r="P17" i="2"/>
  <c r="P14" i="2"/>
  <c r="P13" i="2"/>
  <c r="P12" i="2"/>
  <c r="P7" i="2"/>
  <c r="S20" i="1"/>
  <c r="S10" i="1"/>
  <c r="S9" i="1"/>
  <c r="Q22" i="1"/>
  <c r="P20" i="1"/>
  <c r="P10" i="1"/>
  <c r="P9" i="1"/>
  <c r="S21" i="5" l="1"/>
  <c r="S8" i="5"/>
  <c r="S16" i="2"/>
  <c r="S6" i="2"/>
  <c r="S16" i="1" l="1"/>
  <c r="P16" i="1"/>
  <c r="P24" i="1" l="1"/>
  <c r="P6" i="2" l="1"/>
  <c r="Q5" i="2" s="1"/>
  <c r="S6" i="3"/>
  <c r="P13" i="3" l="1"/>
  <c r="P4" i="3"/>
  <c r="S21" i="4"/>
  <c r="Q23" i="4"/>
  <c r="S24" i="4"/>
  <c r="S26" i="4"/>
  <c r="Q15" i="4"/>
  <c r="P15" i="4"/>
  <c r="P11" i="4"/>
  <c r="P17" i="5"/>
  <c r="Q16" i="5"/>
  <c r="Q14" i="5"/>
  <c r="P14" i="5"/>
  <c r="Q19" i="4" l="1"/>
  <c r="R19" i="4" s="1"/>
  <c r="P8" i="1" l="1"/>
  <c r="P12" i="1" l="1"/>
  <c r="S12" i="4" l="1"/>
  <c r="S11" i="4"/>
  <c r="S24" i="5" l="1"/>
  <c r="P23" i="5"/>
  <c r="S20" i="5"/>
  <c r="S19" i="5"/>
  <c r="S17" i="5"/>
  <c r="R35" i="5" s="1"/>
  <c r="S14" i="5"/>
  <c r="S12" i="5"/>
  <c r="P12" i="5"/>
  <c r="S18" i="4"/>
  <c r="S17" i="4"/>
  <c r="S16" i="4"/>
  <c r="S15" i="4"/>
  <c r="S14" i="4"/>
  <c r="P37" i="4" s="1"/>
  <c r="S13" i="4"/>
  <c r="S6" i="4"/>
  <c r="S13" i="3"/>
  <c r="P6" i="3"/>
  <c r="R4" i="3" s="1"/>
  <c r="S4" i="3"/>
  <c r="P16" i="2"/>
  <c r="Q15" i="2"/>
  <c r="S11" i="2"/>
  <c r="P30" i="2" s="1"/>
  <c r="P11" i="2"/>
  <c r="Q10" i="2" s="1"/>
  <c r="S9" i="2"/>
  <c r="S4" i="2"/>
  <c r="P4" i="2"/>
  <c r="O30" i="2" l="1"/>
  <c r="Q16" i="2"/>
  <c r="Q12" i="2"/>
  <c r="R12" i="2" s="1"/>
  <c r="Q37" i="4"/>
  <c r="M30" i="2"/>
  <c r="Q30" i="2"/>
  <c r="P35" i="5"/>
  <c r="P20" i="3"/>
  <c r="Q4" i="2"/>
  <c r="R4" i="2" s="1"/>
  <c r="S23" i="1"/>
  <c r="S19" i="1"/>
  <c r="S18" i="1"/>
  <c r="S17" i="1"/>
  <c r="P17" i="1"/>
  <c r="S15" i="1"/>
  <c r="S14" i="1"/>
  <c r="S12" i="1"/>
  <c r="P33" i="1" s="1"/>
  <c r="Q22" i="5" l="1"/>
  <c r="P19" i="1" l="1"/>
  <c r="Q19" i="1" s="1"/>
  <c r="P18" i="1"/>
  <c r="Q16" i="1" s="1"/>
  <c r="S35" i="5" l="1"/>
  <c r="S13" i="5"/>
  <c r="Q35" i="5" s="1"/>
  <c r="O35" i="5"/>
  <c r="P9" i="2" l="1"/>
  <c r="P8" i="2"/>
  <c r="Q16" i="4"/>
  <c r="R30" i="2" l="1"/>
  <c r="P25" i="2" s="1"/>
  <c r="Q8" i="2"/>
  <c r="R8" i="2" s="1"/>
  <c r="P22" i="2" s="1"/>
  <c r="R37" i="4" l="1"/>
  <c r="P19" i="5"/>
  <c r="P20" i="5"/>
  <c r="P21" i="5"/>
  <c r="P13" i="5"/>
  <c r="Q7" i="5"/>
  <c r="R7" i="5" s="1"/>
  <c r="P16" i="4"/>
  <c r="Q12" i="5" l="1"/>
  <c r="R12" i="5" s="1"/>
  <c r="Q27" i="5" s="1"/>
  <c r="Q19" i="5"/>
  <c r="R19" i="5" s="1"/>
  <c r="P18" i="4"/>
  <c r="P17" i="4"/>
  <c r="Q17" i="4" l="1"/>
  <c r="P13" i="4" l="1"/>
  <c r="P14" i="4"/>
  <c r="P12" i="4"/>
  <c r="Q13" i="4" l="1"/>
  <c r="S7" i="1" l="1"/>
  <c r="O33" i="1" s="1"/>
  <c r="T35" i="5" l="1"/>
  <c r="O37" i="4"/>
  <c r="S24" i="1"/>
  <c r="Q33" i="1" l="1"/>
  <c r="Q28" i="1" s="1"/>
  <c r="Q4" i="1"/>
  <c r="Q9" i="1" l="1"/>
  <c r="P14" i="1"/>
  <c r="P15" i="1"/>
  <c r="P7" i="1"/>
  <c r="Q7" i="1" s="1"/>
  <c r="R4" i="1" l="1"/>
  <c r="Q12" i="1"/>
  <c r="R12" i="1" s="1"/>
  <c r="Q10" i="4"/>
  <c r="R10" i="4" s="1"/>
  <c r="Q6" i="4"/>
  <c r="R4" i="4" s="1"/>
  <c r="Q26" i="1" l="1"/>
  <c r="Q29" i="4"/>
  <c r="P17" i="3"/>
</calcChain>
</file>

<file path=xl/sharedStrings.xml><?xml version="1.0" encoding="utf-8"?>
<sst xmlns="http://schemas.openxmlformats.org/spreadsheetml/2006/main" count="1098" uniqueCount="509">
  <si>
    <t>Observación
Relación de Evidencias</t>
  </si>
  <si>
    <t>REPORTE EJECUCIÓN PRESUPUESTAL</t>
  </si>
  <si>
    <t xml:space="preserve">REPORTE ASIGNACION PRESUPUESTAL
</t>
  </si>
  <si>
    <t>Código Presupuestal</t>
  </si>
  <si>
    <t>Rubro Presupuestal</t>
  </si>
  <si>
    <t>Apropiación Definitiva
(en pesos)</t>
  </si>
  <si>
    <t>Fuente de Financiación</t>
  </si>
  <si>
    <t>Actividades de Proyecto</t>
  </si>
  <si>
    <t>Objetivo del Proyecto</t>
  </si>
  <si>
    <t>Código de proyecto BPIM</t>
  </si>
  <si>
    <t>PROYECTO</t>
  </si>
  <si>
    <t>Valor Absoluto de la Meta Producto 2020-2023</t>
  </si>
  <si>
    <t>Descripción de la Meta Producto 2020-2023</t>
  </si>
  <si>
    <t>Indicador de Producto</t>
  </si>
  <si>
    <t xml:space="preserve">PROGRAMA </t>
  </si>
  <si>
    <t>Meta de Bienestar 2020-2023</t>
  </si>
  <si>
    <t>LINEA ESTRATEGICA</t>
  </si>
  <si>
    <t>PILAR</t>
  </si>
  <si>
    <t>GESTION DEL RIESGO</t>
  </si>
  <si>
    <t>LOCALIDAD TERRITORIO DE PAZ</t>
  </si>
  <si>
    <t>RENDICION DE CUENTAS</t>
  </si>
  <si>
    <t>Número de microempresarios asesorados</t>
  </si>
  <si>
    <t xml:space="preserve">Número de parques apadrinados </t>
  </si>
  <si>
    <t xml:space="preserve">Número de Jornadas de Sensibilización en Cultura Ciudadana Ambiental </t>
  </si>
  <si>
    <t>Número de jornadas de sensibilización para el aprovechamiento del espacio público</t>
  </si>
  <si>
    <t>Número de Frentes de Seguridad conformados</t>
  </si>
  <si>
    <t>Número de Jornadas de Atención Integral</t>
  </si>
  <si>
    <t>1: LOCALIDAD RESILIENTE</t>
  </si>
  <si>
    <t>JUNTOS POR EL CUIDADO DE NUESTRAS AREAS NATURALES</t>
  </si>
  <si>
    <t>500 árboles sembrados en la Localidad</t>
  </si>
  <si>
    <t>RECUPERAR Y RESTAURAR ÁREAS NATURALES DE LA LOCALIDAD</t>
  </si>
  <si>
    <t>Número de jornadas de limpieza en la Localidad erradicando basureros satélites y zonas enmontadas</t>
  </si>
  <si>
    <t>50 jornadas de limpieza en la Localidad erradicando basureros satélites y zonas enmontadas</t>
  </si>
  <si>
    <t xml:space="preserve">20 operativos de control de cumplimiento de normas ambientales </t>
  </si>
  <si>
    <t xml:space="preserve">Número de operativos de control de cumplimiento de normas ambientales </t>
  </si>
  <si>
    <t>3 Campañas masivas de Información en Gestión del Cambio Climático</t>
  </si>
  <si>
    <t>Número de  Campañas masivas de Información en Gestión del Cambio Climático</t>
  </si>
  <si>
    <t>Apoyar la Implementación del Proyecto Tu Barrio Sostenible</t>
  </si>
  <si>
    <t>Proyecto apoyado</t>
  </si>
  <si>
    <t>EDUCACION EN CULTURA AMBIENTAL</t>
  </si>
  <si>
    <t>25 Jornadas de Sensibilización en Cultura Ciudadana Ambiental</t>
  </si>
  <si>
    <t xml:space="preserve">Número de personas vinculadas en procesos de capacitación, promoción y sensibilización en Cultura Ciudadana Ambiental  </t>
  </si>
  <si>
    <t>1500 Personas vinculadas en procesos de capacitación, promoción y sensibilización en Cultura Ambiental</t>
  </si>
  <si>
    <t>BIENESTAR Y PROTECCION ANIMAL EN LA LOCALIDAD</t>
  </si>
  <si>
    <t>6 Jornadas de esterilización de animales callejeros</t>
  </si>
  <si>
    <t>ESPACIO PUBLICO Y MOVILIDAD RESILIENTE EN LA LOCALIDAD</t>
  </si>
  <si>
    <t>Número de jornadas de esterilización de animales callejeros apoyadas</t>
  </si>
  <si>
    <t>ESPACIO PUBLICO PARA LA LOCALIDAD</t>
  </si>
  <si>
    <t>50 jornadas de sensibilización para el aprovechamiento del espacio público</t>
  </si>
  <si>
    <t xml:space="preserve">6 Jornadas de Sensibilización a las comunidades sobre la normatividad y potencialidad de las zonas de bajamar en la Localidad </t>
  </si>
  <si>
    <t xml:space="preserve">20 operativos de control del espacio público </t>
  </si>
  <si>
    <t xml:space="preserve">Número de operativos de control, recuperación y/o  restitución zonas de bajamar en la Localidad </t>
  </si>
  <si>
    <t xml:space="preserve">Número de Jornadas de Sensibilización sobre la normatividad y potencialidad de las zonas de bajamar en la Localidad </t>
  </si>
  <si>
    <t>Número de operativos de control espacio público acompañados</t>
  </si>
  <si>
    <t>6 operativos de control, recuperación y/o restitución en zonas de bajamar de la Localidad</t>
  </si>
  <si>
    <t>Número de parques y zonas verdes intervenidos y/o adecuados y/o recuperados en Barrios de la Localidad</t>
  </si>
  <si>
    <t>Gestionar el apadrinamiento de 6 Parques</t>
  </si>
  <si>
    <t>Estudios de diseño e ingeniería de parques en la localidad elaborados y/o actualizados</t>
  </si>
  <si>
    <t>RECUPERACION DE ESPACIOS DE ENCUENTRO</t>
  </si>
  <si>
    <t>MOVILIDAD EN LA LOCALIDAD</t>
  </si>
  <si>
    <t>2 jornadas de Socialización de los impactos de las rutas del sistema de transporte masivo en la Localidad</t>
  </si>
  <si>
    <t>Número de socializaciones de los impactos de las rutas del STM</t>
  </si>
  <si>
    <t>LA LOCALIDAD SE MUEVE</t>
  </si>
  <si>
    <t>Número de vías construidas, rehabilitadas y/o mejoradas</t>
  </si>
  <si>
    <t>GESTIÓN DEL RIESGO LOCAL</t>
  </si>
  <si>
    <t>5 asentamientos en Zonas de Alto Riesgo que existen en la Localidad inventariados</t>
  </si>
  <si>
    <t>300 personas sensibilizadas sobre Programas de Gestión del Riesgo</t>
  </si>
  <si>
    <t>10 asentamientos informales y/o de alto riesgo atendidos</t>
  </si>
  <si>
    <t>Número de asentamientos en Zonas de Alto Riesgo inventariados</t>
  </si>
  <si>
    <t>Número de personas sensibilizadas sobre Programas de Gestión del Riesgo</t>
  </si>
  <si>
    <t>Número de asentamientos informales y/o de alto riesgo atendidos</t>
  </si>
  <si>
    <t>2: LOCALIDAD INCLUYENTE</t>
  </si>
  <si>
    <t>SUPERACIÓN DE LA POBREZA Y DESIGUALDAD EN LA LOCALIDAD</t>
  </si>
  <si>
    <t>Número de hogares en condición de pobreza extrema para un adecuado saneamiento básico intervenidos</t>
  </si>
  <si>
    <t>HABITABILIDAD LOCAL</t>
  </si>
  <si>
    <t xml:space="preserve">150 Familias en pobreza extrema formadas en mecanismos saludables de convivencia para prevenir la violencia basada en género e intrafamiliar  </t>
  </si>
  <si>
    <t>Número de Familias en pobreza extrema formadas en mecanismos saludables de convivencia</t>
  </si>
  <si>
    <t>600 Jóvenes y adolescentes en pobreza extrema formados en prevención de consumo de sustancias psicoactivas, maltrato y violencia de género, diversidad sexual y racismo</t>
  </si>
  <si>
    <t>Número de  Jóvenes y adolescentes en pobreza extrema formados en prevención de consumo de sustancias psicoactivas, maltrato y violencia de género, diversidad sexual y racismo</t>
  </si>
  <si>
    <t>200 Personas afro e indígenas formados en Derechos Étnicos y rescate de los valores culturales</t>
  </si>
  <si>
    <t>Número de  Personas afro e indígenas formados en Derechos Étnicos y rescate de los valores culturales</t>
  </si>
  <si>
    <t>TODOS POR LA EDUCACION EN LA LOCALIDAD</t>
  </si>
  <si>
    <t>DINAMICA FAMILIAR</t>
  </si>
  <si>
    <t>EDUCACION CON GARANTIAS</t>
  </si>
  <si>
    <t>3 estrategias para la disminución de la deserción y mejoramiento de la calidad educativa a las Instituciones Educativas de la Localidad</t>
  </si>
  <si>
    <t xml:space="preserve">Número de estrategias para la disminución de la deserción y mejoramiento de la calidad educativa </t>
  </si>
  <si>
    <t>Mejoramiento de 3 Infraestructuras Educativas</t>
  </si>
  <si>
    <t>SALUD Y VIDA SANA EN LA LOCALIDAD</t>
  </si>
  <si>
    <t>SALUD DIGNA EN MI LOCALIDAD</t>
  </si>
  <si>
    <t>Número Mejoramientos de Infraestructura Educativa</t>
  </si>
  <si>
    <t>4000 personas de la Localidad vinculadas al Sistema General de Seguridad Social en Salud</t>
  </si>
  <si>
    <t>Número de personas de la Localidad vinculadas al Sistema General de Seguridad Social en Salud</t>
  </si>
  <si>
    <t>20 Jornadas de Sensibilización en Derechos y Deberes de los afiliados al Sistema General de Seguridad Social en Salud</t>
  </si>
  <si>
    <t>Número de jornadas de Sensibilización en Derechos y Deberes de los afiliados al Sistema General de Seguridad Social en Salud</t>
  </si>
  <si>
    <t>LOCALIDAD CON DEPORTE Y RECREACIÓN</t>
  </si>
  <si>
    <t>DEPORTE, RECREACION Y LUDICA LOCAL CON INCLUSION</t>
  </si>
  <si>
    <t>1200 personas participan en eventos   Deportivos y Recreativos en la Localidad con enfoque poblacional</t>
  </si>
  <si>
    <t>Número de personas participando en eventos   Deportivos y Recreativos en la Localidad con enfoque poblacional</t>
  </si>
  <si>
    <t xml:space="preserve">Realizar y apoyar 7 eventos o torneos de deporte social comunitario con inclusión  </t>
  </si>
  <si>
    <t>Número de eventos o torneos de deporte social comunitario con inclusión realizados</t>
  </si>
  <si>
    <t>Vincular a 3000 niños, niñas y adolescentes en actividades lúdicas y/o recreativas</t>
  </si>
  <si>
    <t>Número de niños, niñas y adolescentes en actividades lúdicas y/o recreativas vinculados</t>
  </si>
  <si>
    <t>CONSTRUCCION Y/O ADECUACION DE MI INFRAESTRUCTURA DEPORTIVA</t>
  </si>
  <si>
    <t xml:space="preserve">10 escenarios deportivos de la Localidad construidos, mantenidos y/o adecuados </t>
  </si>
  <si>
    <t xml:space="preserve">Número de escenarios deportivos construidos, mantenidos y/o adecuados </t>
  </si>
  <si>
    <t>ARTE Y CULTURA CON INCLUSION EN LA LOCALIDAD</t>
  </si>
  <si>
    <t>LA LOCALIDAD CON EXPRESION ARTISTICA Y CULTURAL</t>
  </si>
  <si>
    <t xml:space="preserve">Vincular a 45 organizaciones artísticas y culturales locales en fiestas y festejos </t>
  </si>
  <si>
    <t xml:space="preserve">Número de organizaciones artísticas y culturales locales vinculadas en fiestas y festejos </t>
  </si>
  <si>
    <t>Número de personas vinculadas en procesos formativos  de Arte, Cultura y Conservación de las Tradiciones</t>
  </si>
  <si>
    <t>Vincular a 250 personas en procesos formativos de Arte, Cultura y Conservación de las Tradiciones</t>
  </si>
  <si>
    <t>Apoyar la realización de 10 eventos Culturales con Bailes Tradicionales y Expresiones Culturales</t>
  </si>
  <si>
    <t>Número de eventos Culturales con Bailes Tradicionales y Expresiones Culturales apoyados</t>
  </si>
  <si>
    <t>Fortalecer a 30 Organizaciones Culturales</t>
  </si>
  <si>
    <t xml:space="preserve">Número de organizaciones culturales fortalecidas </t>
  </si>
  <si>
    <t>DESARROLLO ECONOMICO LOCAL INCLUYENTE</t>
  </si>
  <si>
    <t>ECONOMIA INCLUSIVA</t>
  </si>
  <si>
    <t>Formar a 600 personas para la competitividad y el empleo</t>
  </si>
  <si>
    <t>Realizar 3 Ferias de Emprendimiento para promoción de Unidades Productivas</t>
  </si>
  <si>
    <t>Número de personas formadas para la competitividad y el empleo</t>
  </si>
  <si>
    <t>Número de Ferias de Emprendimiento para promoción de Unidades Productivas realizadas</t>
  </si>
  <si>
    <t>COMPETITIVIDAD Y EMPRENDIMIENTO LOCAL</t>
  </si>
  <si>
    <t xml:space="preserve">2400 jóvenes en Procesos formativos para el empleo y la competitividad </t>
  </si>
  <si>
    <t>Número de  Jóvenes capacitados para el empleo</t>
  </si>
  <si>
    <t>750 personas asesoradas para el empleo</t>
  </si>
  <si>
    <t xml:space="preserve">Número de Personas asesoradas para el empleo </t>
  </si>
  <si>
    <t>Asesorar a 600 microempresarios de la Localidad</t>
  </si>
  <si>
    <t>Elaborar 1 Base de Datos de la Localidad con información socioeconómica y de empleabilidad</t>
  </si>
  <si>
    <t>Base de Datos de la Localidad con información socioeconómica y de empleabilidad elaborada</t>
  </si>
  <si>
    <t>400 Unidades productivas y/o negocios familiares apoyados</t>
  </si>
  <si>
    <t>Número de Unidades productivas y/o negocios familiares apoyados</t>
  </si>
  <si>
    <t>MUJERES CON AUTONOMIA ECONOMICA</t>
  </si>
  <si>
    <t xml:space="preserve">Formar 800 Mujeres en competencias laborales y empresariales </t>
  </si>
  <si>
    <t xml:space="preserve">Número de Mujeres formadas en Competencias Laborales y Empresariales </t>
  </si>
  <si>
    <t>Fortalecer 50 Unidades Productivas de Mujeres</t>
  </si>
  <si>
    <t>Número de Unidades Productivas de Mujeres fortalecidas</t>
  </si>
  <si>
    <t>1000 jóvenes capacitados en cursos de formación pertinentes a la demanda laboral</t>
  </si>
  <si>
    <t>Número de  jóvenes capacitados en cursos de formación pertinentes a la demanda laboral</t>
  </si>
  <si>
    <t>100 Iniciativas Juveniles apoyadas</t>
  </si>
  <si>
    <t>Número de Iniciativas Juveniles apoyadas</t>
  </si>
  <si>
    <t>EMPRENDIMIENTO JUVENIL</t>
  </si>
  <si>
    <t>3: LOCALIDAD CONTINGENTE</t>
  </si>
  <si>
    <t>4: LOCALIDAD TRANSPARENTE</t>
  </si>
  <si>
    <t>GESTION Y DESEMPEÑO INSTITUCIONAL LOCAL PARA LA GOBERNANZA</t>
  </si>
  <si>
    <t>ALCALDIA LOCAL MODERNA</t>
  </si>
  <si>
    <t>Implementar 12 procesos de modernización en la Alcaldía Local con muebles, equipos tecnológicos, de oficina y mantenimiento Local</t>
  </si>
  <si>
    <t>Número de procesos de modernización implementados</t>
  </si>
  <si>
    <t xml:space="preserve">Número de actos del gobierno informados </t>
  </si>
  <si>
    <t>Implementación del Modelo Integrado de Planeación y Gestión (MIPG) en la Alcaldía Local</t>
  </si>
  <si>
    <t>Implementación del Proyecto de Gestión Documental como soporte al Plan Institucional de Archivo (PINAR)</t>
  </si>
  <si>
    <t>Modelo MIPG implementado</t>
  </si>
  <si>
    <t>Proyecto de Gestión documental implementado</t>
  </si>
  <si>
    <t>GESTION PUBLICA LOCAL INTEGRADA Y TRANSPARENTE</t>
  </si>
  <si>
    <t>12 Jornadas de Atención Integral con los servicios que brinda la Administración Local y Distrital</t>
  </si>
  <si>
    <t>ALCALDIA LOCAL CERCA DE TI</t>
  </si>
  <si>
    <t>Presentar 8 informes de Gestión durante el periodo del Gobierno Local</t>
  </si>
  <si>
    <t>Número de informes de gestión presentados</t>
  </si>
  <si>
    <t>CONVIVENCIA Y SEGURIDAD LOCAL</t>
  </si>
  <si>
    <t>CONVIVENCIA Y SEGURIDAD EN MI LOCALIDAD</t>
  </si>
  <si>
    <t>20 consejos de seguridad y/o reuniones en temas de seguridad en la Localidad</t>
  </si>
  <si>
    <t xml:space="preserve">Conformación de 35 Frentes de Seguridad en la Localidad </t>
  </si>
  <si>
    <t>Fortalecimiento a 50 Frentes de Seguridad en la Localidad</t>
  </si>
  <si>
    <t>Número de consejos de seguridad y/o reuniones de temas de seguridad realizados</t>
  </si>
  <si>
    <t>Número de Frentes de Seguridad fortalecidos</t>
  </si>
  <si>
    <t>JUSTICIA CERCANA AL CIUDADANO</t>
  </si>
  <si>
    <t>Acompañamiento a 5 jornadas de divulgación de Rutas de Atención de acceso a la Justicia</t>
  </si>
  <si>
    <t>Número de jornadas de divulgación de Rutas de Atención de acceso a la Justicia acompañadas</t>
  </si>
  <si>
    <t>3 Jornadas de Información y Promoción de los Métodos Alternativos de Solución de Conflictos (MASC) en la Localidad</t>
  </si>
  <si>
    <t>Número de Jornadas de Información y Promoción de los Métodos Alternativos de Solución de Conflictos (MASC) realizadas</t>
  </si>
  <si>
    <t xml:space="preserve">400 niños, niñas, adolescentes y jóvenes atendidos mediante acciones de prevención de violencia infantil y juvenil en la Localidad </t>
  </si>
  <si>
    <t>PREVENCIÓN DE VIOLENCIA INFANTIL Y JUVENIL</t>
  </si>
  <si>
    <t xml:space="preserve">Número de niños, niñas, adolescentes y jóvenes atendidos mediante acciones de prevención de violencia infantil y juvenil </t>
  </si>
  <si>
    <t>CONVIVENCIA CIUDADANA</t>
  </si>
  <si>
    <t xml:space="preserve">600 niños, niñas, adolescentes y jóvenes beneficiarios con talleres lúdicos sobre normas de convivencia ciudadana Localidad </t>
  </si>
  <si>
    <t xml:space="preserve">Número de niños, niñas, adolescentes y jóvenes beneficiados con talleres lúdicos  </t>
  </si>
  <si>
    <t>PROGRAMA PAZ TERRITORIAL</t>
  </si>
  <si>
    <t>Número de iniciativas  de pedagogía para la Paz apoyadas</t>
  </si>
  <si>
    <t>6 procesos de divulgación y socialización de los Acuerdos de Paz en las Unidades Comuneras de Gobierno</t>
  </si>
  <si>
    <t>Número de procesos de divulgación y socialización de los Acuerdos de Paz</t>
  </si>
  <si>
    <t>PARTICIPACION Y DESCENTRALIZACION</t>
  </si>
  <si>
    <t>PARTICIPACION LOCAL</t>
  </si>
  <si>
    <t>Capacitación de 200 organizaciones de base en temas relacionados a la gestión pública,  emprendimiento, liderazgo, valores y cultura organizacional</t>
  </si>
  <si>
    <t>Número de Organizaciones de Base capacitadas en temas pertinentes a la gestión pública, emprendimiento, liderazgo, valores y cultura organizacional</t>
  </si>
  <si>
    <t>Asesoradas 200 organizaciones sociales y comunales de la Localidad</t>
  </si>
  <si>
    <t>Número de organizaciones asesoradas</t>
  </si>
  <si>
    <t>Número de Organizaciones de Comunales capacitadas, controladas, inspeccionadas y vigiladas</t>
  </si>
  <si>
    <t>Fortalecer a las Organizaciones Comunales para el desarrollo de su actividad misional</t>
  </si>
  <si>
    <t>Número de Organizaciones Comunales fortalecidas</t>
  </si>
  <si>
    <t>PLANEACION Y DESCENTRALIZACION</t>
  </si>
  <si>
    <t>Apoyar y Asesorar 200 procesos de planeación y formulación de proyectos presentados por las Unidades Comuneras de Gobierno Urbanas y Rural (Metodología MGA WEB)</t>
  </si>
  <si>
    <t>Fortalecer al Consejo Local de Planeación con capacitación y Dotación</t>
  </si>
  <si>
    <t>Apoyar la actualización de la delimitación del territorio de las Organizaciones Comunales Urbana y rurales</t>
  </si>
  <si>
    <t>Actualización de la delimitación del territorio de las Organizaciones Comunales Urbana y Rurales apoyada</t>
  </si>
  <si>
    <t>Consejo Local de Planeación fortalecido</t>
  </si>
  <si>
    <t>Número de Planes de Gestión Social Comunal formulados e implementados</t>
  </si>
  <si>
    <t>Número de Proyectos asesorados</t>
  </si>
  <si>
    <t>EJE TRANSVERSAL</t>
  </si>
  <si>
    <t>LOCALIDAD CON ATENCIÓN Y GARANTIA DE DERECHOS A POBLACION DIFERENCIAL</t>
  </si>
  <si>
    <t>POR LA EQUIDAD E INCLUSION LOCAL</t>
  </si>
  <si>
    <t>FORTALECIMIENTO E INCLUSION ETNICO LOCAL</t>
  </si>
  <si>
    <t xml:space="preserve">Apoyo a 3 Proyectos Productivos para generación de ingresos a Consejo Comunitario </t>
  </si>
  <si>
    <t>Número de proyectos productivos para generación de ingresos a Consejo Comunitario apoyados</t>
  </si>
  <si>
    <t>Apoyo a 6 Grupos Culturales</t>
  </si>
  <si>
    <t>Número de grupos culturales apoyados</t>
  </si>
  <si>
    <t xml:space="preserve">Apoyo de 3 Proyectos Productivos para generación de ingresos a Cabildo Indígena </t>
  </si>
  <si>
    <t>Número de proyectos productivos para generación de ingresos a Cabildo Indígena  apoyados</t>
  </si>
  <si>
    <t xml:space="preserve">MUJERES DECIDIDAS DE LA LOCALIDAD </t>
  </si>
  <si>
    <t>200 Mujeres formadas en Liderazgo Femenino, Social, Comunitario y Político con enfoque diferencial y pertinencia cultural</t>
  </si>
  <si>
    <t>Número de Mujeres formadas  con enfoque diferencial y pertinencia cultural</t>
  </si>
  <si>
    <t xml:space="preserve">Apoyo y fortalecimiento a 6 Organizaciones de Mujeres </t>
  </si>
  <si>
    <t>Número de organizaciones de mujeres fortalecidas</t>
  </si>
  <si>
    <t>MUJERES DE LA LOCALIDAD LIBRES DE VIOLENCIA</t>
  </si>
  <si>
    <t>Atender al 100% de casos con mujeres víctimas de cualquier tipo de violencia</t>
  </si>
  <si>
    <t>4 campañas de prevención de violencia contra la mujer</t>
  </si>
  <si>
    <t>Número de campañas de prevención de violencia contra la mujer</t>
  </si>
  <si>
    <t xml:space="preserve">Porcentaje de mujeres víctimas de cualquier tipo de violencia atendidas </t>
  </si>
  <si>
    <t>MUJERES CON DERECHOS SEXUALES Y REPRODUCTIVOS EN MI LOCALIDAD</t>
  </si>
  <si>
    <t xml:space="preserve">500 mujeres Formadas como multiplicadoras en Salud 
Sexual y Reproductiva
</t>
  </si>
  <si>
    <t>INCLUSION Y OPORTUNIDADES EN LA LOCALIDAD PARA NIÑOS, NIÑAS, ADOLESCENTES Y FAMILIAS</t>
  </si>
  <si>
    <t>INFANCIA Y ADOLESCENCIA PROTEGIDAS EN LA LOCALIDAD</t>
  </si>
  <si>
    <t xml:space="preserve">1500 Niños, Niñas y Adolescentes en situación de riesgo social vinculados a acciones de prevención que favorecen el desarrollo de factores auto-protectores y mitigan la discriminación y la violencia de género 
</t>
  </si>
  <si>
    <t xml:space="preserve">Número de Niños, Niñas y Adolescentes en situación de riesgo social con acciones de prevención vinculados </t>
  </si>
  <si>
    <t xml:space="preserve">12 Campañas de promoción para las denuncias de casos de NNA en situaciones de riesgo social (trabajo infantil, violencia sexual y maltrato infantil)
</t>
  </si>
  <si>
    <t>Número de Campañas ejecutadas</t>
  </si>
  <si>
    <t>NIÑOS, NIÑAS Y ADOLESCENTES DE LA LOCALIDAD CON DERECHOS</t>
  </si>
  <si>
    <t xml:space="preserve">700 Niños, Niñas y Adolescentes participan de actividades de promoción de los deberes, los derechos y fomento de los valores humano
</t>
  </si>
  <si>
    <t>Número de Niños, Niñas y Adolescentes en actividades de promoción de los deberes, los derechos y fomento de los valores humanos participando</t>
  </si>
  <si>
    <t>FORTALECIMIENTO FAMILIAR</t>
  </si>
  <si>
    <t xml:space="preserve">1000 Padres de familias participan en Jornadas de prevención y denuncia de explotación laboral, explotación sexual y maltrato infantil
</t>
  </si>
  <si>
    <t>Número de padres de familia en Jornadas de prevención y denuncia de explotación laboral, explotación sexual y maltrato infantil participando</t>
  </si>
  <si>
    <t>JOVENES PROTAGONISTAS DEL DESARROLLO</t>
  </si>
  <si>
    <t>JOVENES PARTICIPANDO EN LA LOCALIDAD</t>
  </si>
  <si>
    <t>750 Jóvenes participando en procesos de formación sociopolítica y prevención de riesgos sociales</t>
  </si>
  <si>
    <t>Número de jóvenes participando en procesos  de formación sociopolítica y prevención de riesgos sociales</t>
  </si>
  <si>
    <t xml:space="preserve">500 los Jóvenes en procesos de  participación y representación ciudadana </t>
  </si>
  <si>
    <t>Número de jóvenes en procesos de participación y representación ciudadana.</t>
  </si>
  <si>
    <t>600 Jóvenes participando en actividades culturales, recreativas, deportivas y de cultura de paz</t>
  </si>
  <si>
    <t>Número de jóvenes en actividades culturales, recreativas, deportivas y de cultura de paz participando</t>
  </si>
  <si>
    <t>EN LA LOCALIDAD SALVAMOS NUESTROS ADULTOS MAYORES</t>
  </si>
  <si>
    <t>ATENCION OPORTUNA A LOS ADULTOS MAYORES EN LA LOCALIDAD</t>
  </si>
  <si>
    <t>1000 Adultos mayores atendidos con acciones de prevención, promoción, mejoramiento y rehabilitación de la salud física</t>
  </si>
  <si>
    <t xml:space="preserve">Número de adultos mayores con acciones de prevención, promoción, mejoramiento y rehabilitación de la salud física
atendidos
</t>
  </si>
  <si>
    <t>1000 Adultos mayores y familiares vinculados a campañas de promoción del respeto y erradicación del maltrato</t>
  </si>
  <si>
    <t>1000 Familiares y/o cuidadores formados en Derechos, Autocuidado y Estilos de Vida Saludables</t>
  </si>
  <si>
    <t>Número de familiares y/o cuidadores formados</t>
  </si>
  <si>
    <t>Número de adultos mayores vinculados a campañas de promoción del respeto y erradicación del maltrato</t>
  </si>
  <si>
    <t>ATENCION INCLUSIVA A LAS PERSONAS CON DISCAPACIDAD EN LA LOCALIDAD</t>
  </si>
  <si>
    <t>350 personas con discapacidad y cuidadores atendidas con enfoque integral y vinculadas a procesos de promoción de sus derechos y formación en emprendimiento</t>
  </si>
  <si>
    <t xml:space="preserve">Fortalecimiento de las capacidades organizativas del Comité Local de personas con Discapacidad </t>
  </si>
  <si>
    <t>Fortalecimiento a 3 Organizaciones de y para personas con Discapacidad</t>
  </si>
  <si>
    <t>Número de organizaciones de y para personas con discapacidad fortalecidas</t>
  </si>
  <si>
    <t>Comité local de personas con discapacidad fortalecido</t>
  </si>
  <si>
    <t>Número de personas con discapacidad atendidas</t>
  </si>
  <si>
    <t xml:space="preserve">400 Personas vinculadas en procesos de reconocimiento y promoción de los derechos de la diversidad sexual </t>
  </si>
  <si>
    <t>Número Personas vinculadas en procesos de reconocimiento y promoción de los derechos de la diversidad sexual</t>
  </si>
  <si>
    <t>DIVERSIDAD SEXUAL LOCAL</t>
  </si>
  <si>
    <t>DIVERSIDAD SEXUAL Y NUEVAS IDENTIDADES DE GENERO EN LA LOCALIDAD</t>
  </si>
  <si>
    <r>
      <t>Apoyar 3</t>
    </r>
    <r>
      <rPr>
        <sz val="8"/>
        <color rgb="FFFF0000"/>
        <rFont val="Calibri"/>
        <family val="2"/>
        <scheme val="minor"/>
      </rPr>
      <t xml:space="preserve"> </t>
    </r>
    <r>
      <rPr>
        <sz val="8"/>
        <color theme="1"/>
        <rFont val="Calibri"/>
        <family val="2"/>
        <scheme val="minor"/>
      </rPr>
      <t>iniciativas de pedagogía para la Paz, orientando a la Localidad como Territorio de Paz</t>
    </r>
  </si>
  <si>
    <t>Aumentar a 8.06 el espacio público efecivo en la Localidad</t>
  </si>
  <si>
    <t>% de cobertura de vías construidas, rehabilitadas y/o mejoradas en la Localidad</t>
  </si>
  <si>
    <t>Acompañar a 1550 personas en condicón de pobreza</t>
  </si>
  <si>
    <t>Mantener el 100%  de personas beneficiarias con actividades lúdicas, deportivas y recreativas</t>
  </si>
  <si>
    <t xml:space="preserve">Aumentar en un 80% el fomento cultural y artístico de la Localidad </t>
  </si>
  <si>
    <t xml:space="preserve">Mantener el 100%r el Porcentaje de personas asesoradas  en procesos de  afiliación al sistema de seguridad social y sensibilizadas en derechos y deberes de los afiliados al sistema de seguridad social </t>
  </si>
  <si>
    <t>Acompañar al  100% estrategias para la disminución de la deserción y mejoramiento de la calidad educativa</t>
  </si>
  <si>
    <t>Implementar en un 80% la acciones para el Desarrollo y Competitividad Local</t>
  </si>
  <si>
    <t>Implementar el mejoramiento continuo en la gestión local en un 80%</t>
  </si>
  <si>
    <t>Gestionar la ampliación de cobertura en un 80% de herramientas de prevención y alerta temprana del delito</t>
  </si>
  <si>
    <t>Apoyar al 100% de iniciativas de pedagogía para la Paz, y post conflicto implementadas en la Localidad, orientando a la Localidad como Territorio de Paz</t>
  </si>
  <si>
    <t xml:space="preserve">Apoyar y Asesorar al 100% los procesos de planeación  y fortalecimiento comunitario local. </t>
  </si>
  <si>
    <t xml:space="preserve">Garantizar la participación del 60%  los grupos étnicos presentes en la Localidad </t>
  </si>
  <si>
    <t>Implementar en un 100% la vinculación  a personas en procesos de reconocimiento y promoción de los derechos de la diversidad sexual</t>
  </si>
  <si>
    <t xml:space="preserve">Mantener en un 100% las acciones para la prevención y atención a las mujeres  víctimas de cualquier tipo de violencia y su participación en procesos formativos con enfoque diferencial
</t>
  </si>
  <si>
    <t>Mantener el 100%  de acciones para la protección de niños, niñas, adolescentes y familias en la Localidad</t>
  </si>
  <si>
    <t>EN LA LOCALIDAD TODOS POR LA PROTECCION SOCIAL DE LAS PERSONAS CON DISCAPACIDAD “RECONOCIDAS, EMPODERADAS Y RESPETADAS”</t>
  </si>
  <si>
    <t>Aumentar en un 80% las personas con discapacidad y cuidadores atendidas con enfoque integral y vinculadas a procesos de promoción de sus derechos y formación en emprendimiento P</t>
  </si>
  <si>
    <t>Implementar e un 100% acciones para la Atención a Personas Mayores</t>
  </si>
  <si>
    <t>Mantener en un 74% la Participación de los jóvenes en los diferentes espacios de representación y organización de la población juvenil, programas y proyectos que los benefician.</t>
  </si>
  <si>
    <t xml:space="preserve">Localidad fortalecida en la getión del riesgo </t>
  </si>
  <si>
    <t>Informar 200 actos del gobierno local desde diferentes medios de comunicación</t>
  </si>
  <si>
    <t>Información de las actuaciones de la Alcaldía Local a través de Redes Sociales (Instagram, Facebook), correos institucionales</t>
  </si>
  <si>
    <t>FORMACION PARA EL EMPRENDIMIENTO EMPRESARIAL DE LA POBLACION EN CONDICION DE DISCAPACIDAD EN ZONA URBANA DE LA LOCALIDAD INDUSTRIAL Y DE LA BAHIA DEL DISTRITO DE CARTAGENA DE INDIAS</t>
  </si>
  <si>
    <t>2020-13001-0287</t>
  </si>
  <si>
    <t>BRINDAR ATENCION EN PROMOCION DE LOS DERECHOS Y FORMACION EN EMPRENDIMIENTO A PERSONAS CON DISCAPACIDAD DE LA LOCALIDAD INDUSTRIAL Y DE LA BAHIA</t>
  </si>
  <si>
    <t>Gestion Institucional</t>
  </si>
  <si>
    <t xml:space="preserve">Coordinación Interinstitucional </t>
  </si>
  <si>
    <t>1. SOCIALIZACION Y REGISTRO 2. PROCESO DE FORMACION 3. ENTREGA DE SOUVENIR Y ELEMENTOS DE PROTECCION 4. FORTALECIMIENTO A UNIDADES MICROEMPRESARIALES          5. FERIA DE MICROEMPRENDIMIENTOS     6. CLAUSURA</t>
  </si>
  <si>
    <t>NP</t>
  </si>
  <si>
    <t>Línea Base 2020</t>
  </si>
  <si>
    <t>Valor Absoluto de la Actividad del  Proyecto 2021</t>
  </si>
  <si>
    <t>100  Organizaciones Comunales de la Localidad  controladas, inspeccionadas y vigiladas</t>
  </si>
  <si>
    <t>100  Planes de Gestión Social Comunal formulados e implementados</t>
  </si>
  <si>
    <t xml:space="preserve">Estudios diseños e ingeniería de 20 parques en la Localidad elaborados y/o actualizados </t>
  </si>
  <si>
    <t xml:space="preserve">Estudios diseños e ingeniería de vías en la Localidad elaborados y/o actualizados </t>
  </si>
  <si>
    <t xml:space="preserve">Estudios diseños e ingeniería de 20 vías en la Localidad elaborados y/o actualizados </t>
  </si>
  <si>
    <t>Indicador de Bienestar</t>
  </si>
  <si>
    <t>Mts2 de espacio público efectivo por habitante</t>
  </si>
  <si>
    <t>8.03</t>
  </si>
  <si>
    <t>4 Km</t>
  </si>
  <si>
    <t xml:space="preserve">50%  de la Localidad fortalecido en la getión del riesgo </t>
  </si>
  <si>
    <t>Acompañamiento a personas para la superación de la pobreza extrema en la Localidad Industrial y de la Bahía</t>
  </si>
  <si>
    <t>Porcentaje de estrategias para la disminución de la deserción y mejoramiento de la calidad educativa</t>
  </si>
  <si>
    <t xml:space="preserve">Porcentaje de personas asesoradas en procesos de  afiliación al sistema de seguridad social y sensibilizadas en derechos y deberes de los afiliados al sistema de seguridad social </t>
  </si>
  <si>
    <t>Porcentaje de personas beneficiarias con actividades lúdicas, deportivas y recreativas</t>
  </si>
  <si>
    <t>Porcentaje de actividades para el fomento cultural y artístico de la Localidad</t>
  </si>
  <si>
    <t>Porcentaje de implementación de acciones para el Desarrollo y Competitividad Local</t>
  </si>
  <si>
    <t>Porcentaje de mejoramiento continuo implementado</t>
  </si>
  <si>
    <t>Herramientas de prevención y alerta temprana del delito gestionada</t>
  </si>
  <si>
    <t>Porcentaje de iniciativas apoyadas</t>
  </si>
  <si>
    <t>Porcentaje de procesos  de planeación y fortalecimiento comunitario local apoyados y asesorados</t>
  </si>
  <si>
    <t xml:space="preserve">Porcentaje de la participación de  los grupos étnicos presentes en la Localidad </t>
  </si>
  <si>
    <t>Porcentaje de acciones para la prevención y atención a las mujeres  víctimas de cualquier tipo de violencia y su participación en procesos formativos con enfoque diferencial</t>
  </si>
  <si>
    <t>Porcentaje de acciones para la protección de niños, niñas, adolescentes y familias en la Localidad</t>
  </si>
  <si>
    <t>Porcentaje de Participación de los jóvenes en los diferentes espacios de representación y organización de la población juvenil, programas y proyectos que los benefician.</t>
  </si>
  <si>
    <t>Porcentaje de acciones para la Atención a Personas Mayores</t>
  </si>
  <si>
    <t>Porcentaje de personas con discapacidad y cuidadores atendidas con enfoque integral y vinculadas a procesos de promoción de sus derechos y formación en emprendimiento</t>
  </si>
  <si>
    <t>Porcentaje de personas vinculadeas en procesos de reconocimiento y promoción de los derechos de la diversidad sexual</t>
  </si>
  <si>
    <t>Mejorar las condiciones y competencias de empleabilidad, así como de emprendimiento de la Juventud en la localidad Industrial y de la Bahía del Distrito de Cartagena</t>
  </si>
  <si>
    <t>Recuperar y Restaurar las zonas naturales y verdes degradadas o abandonadas en la Localidad Industrial y de la Bahía</t>
  </si>
  <si>
    <t>2021-13001-0070</t>
  </si>
  <si>
    <t>Restauración de las áreas naturales como patrimonio ambiental en la localidad industrial y de la bahía. Cartagena de Indias</t>
  </si>
  <si>
    <t>GESTION OPERATIVA DEL PROYECTO,  SIEMBRAS Y LIMPIEZA DE ZONAS 
VERDES, CAMPAÑA DE DIFUSION</t>
  </si>
  <si>
    <t>CAPACITACION PARA LOGRAR SENSIBILIZAR Y MEJORAR LA CULTURA AMBIENTAL EN LA LOCALIDAD INDUSTRIAL Y DE LA BAHIA, 
QUE PRESERVE EL EQUILIBRIO NATURAL DE LOS ECOSISTEMAS Cartagena de Indias</t>
  </si>
  <si>
    <t>2021-13001-0044</t>
  </si>
  <si>
    <t>Materiales y recursos desarrollos de campañas, Gestión operativa del Proyecto
Campaña de socialización y promoción</t>
  </si>
  <si>
    <t xml:space="preserve"> Fortalecer el fomento de la educación ambiental 
para la creación de una cultura de protección y 
conservación del medio que nos rodea en la 
Localidad Industrial y de la Bahía</t>
  </si>
  <si>
    <t>En la vigencia no se le asignaron recursos</t>
  </si>
  <si>
    <t xml:space="preserve">Apoyo PARA ORIENTAR Y FORMAR EN EMPRENDIMIENTO Y OFICIOS ACORDE CON LA DINAMICA LABORAL Y PRODUCTIVA DE LA 
LOCALIDAD, QUE COADYUVEN A MEJORAR LAS CONDICIONES DE EMPLEABILIDAD DE LOS JOVENES Cartagena de Indias
</t>
  </si>
  <si>
    <t>APOYO INICIATIVAS JUVENILES- CAMPAÑA DE DIVULGACION Y DIFUSION GESTION OPERATIVA DEL PROYECTO- MATERIAL DIDACTICO, PAPELERIA Y ASISTENCIA TECNOLOGICA</t>
  </si>
  <si>
    <t>2021-13001-0050</t>
  </si>
  <si>
    <t>Aumentar la Competitividad y el desarrollo del emprendimiento de la Población en la Localidad Industrial y de la bahía</t>
  </si>
  <si>
    <t xml:space="preserve">1. GESTION OPERATIVA                 2.MATERIAL DIDACTICO,  PAPELERIA                   3. FERIA EMPRENDIMIENTO Y 
PROMOCION DE UNIDADES - 4 CAMPAÑA DE DIVULGACION Y 
DIFUSION
</t>
  </si>
  <si>
    <t>2021-13001-0048</t>
  </si>
  <si>
    <t>Mejorar los índices de convivencia y seguridad ciudadana en la Localidad Industrial y de la Bahía.</t>
  </si>
  <si>
    <t>ELEMENTOS CREACION Y FORTALECIMIENTO DE FRENTES DE SEGURIDAD - CAMPAÑA Y DIVULGACION DE MENSAJE</t>
  </si>
  <si>
    <t xml:space="preserve">FORTALECIMIENTO DE ESTRATEGIAS PARA GARANTIZAR EL DERECHO FUNDAMENTAL A LA VIDA Y LA INTEGRIDAD PERSONAL EN LA LOCALIDAD INDUSTRIAL Y DE LA BAHÍA. CARTAGENA DE INDIAS </t>
  </si>
  <si>
    <t>2021-13001-0065</t>
  </si>
  <si>
    <t>Mejorar las condiciones de subsistencia de los hogares encabezados por mujeres
víctimas de la violencia y la exclusión</t>
  </si>
  <si>
    <t>Retiro del Enlace de la Secretaría de Participación y Desarrollo Social</t>
  </si>
  <si>
    <t>FORMACIÓN DE LA POBLACIÓN JUVENIL DE LA LOCALIDAD PARA FOMENTAR SU PARTICIPACIÓN CIUDADANA EN LA LOCALIDAD INDUSTRIAL Y DE LA BAHÍA.  CARTAGENA DE INDIAS</t>
  </si>
  <si>
    <t>2021-13001-0093</t>
  </si>
  <si>
    <t xml:space="preserve">Fomentar la participación ciudadana activa de la juventud de la localidad en sociopolítica y prevención de riesgos sociales. </t>
  </si>
  <si>
    <t xml:space="preserve"> GESTION OPERATIVA DEL PROYECTO -  FORMACION EN PARTICIPACION CIUDADANA A JOVENES - CAMPAÑA DE DIFUSION
</t>
  </si>
  <si>
    <t>FORTALECIMIENTO A LA ATENCIÓN INTEGRAL DE LOS ADULTOS MAYORES DE LA LOCALIDAD INDUSTRIAL Y DE LA BAHÍA. CARTAGENA DE INDIAS</t>
  </si>
  <si>
    <t>2021-13001-0088</t>
  </si>
  <si>
    <t>Mejorar la Atención Integral de los ciudadanos de la tercera edad (Adulto Mayor), de los estratos 1 y 2 de la Localidad Industrial y de la Bahía</t>
  </si>
  <si>
    <t xml:space="preserve"> GESTION OPERATIVA DEL PROYECTO -   DIAGNOSTICO Y ATENCION INTEGRAL 
A BENEFICIARIOS
</t>
  </si>
  <si>
    <t>FORMACIÓN PARA PROMOVER LOS DERECHOS SEXUALES Y REPRODUCTIVOS EN LA LOCALIDAD INDUSTRIAL Y DE LA BAHÍA  CARTAGENA DE INDIAS</t>
  </si>
  <si>
    <t>Aumentar el nivel de Educación Sexual y Reproductiva de las mujeres de la Localidad Industrial y de la Bahía</t>
  </si>
  <si>
    <t>GESTION OPERATIVA DEL PROYECTO -   ELEMENTOS Y  MATERIALES FORMACION EN SALUD SEXUAL Y REPRODUCTIVA - CAMPAÑA Y DIVULGACION DEL MENSAJE</t>
  </si>
  <si>
    <t>2021-13001-0064</t>
  </si>
  <si>
    <t>Línea Base 2019</t>
  </si>
  <si>
    <t>UNIDAD DE MEDIDA DEL INDICADOR DE PRODUCTO</t>
  </si>
  <si>
    <t xml:space="preserve">Número </t>
  </si>
  <si>
    <t xml:space="preserve">Proyecto </t>
  </si>
  <si>
    <t xml:space="preserve">Estudios de diseño </t>
  </si>
  <si>
    <t xml:space="preserve">Línea Base 2019 Según PDL </t>
  </si>
  <si>
    <t>ND</t>
  </si>
  <si>
    <t>Intervenir 60 hogares en condición de pobreza extrema para un adecuado saneamiento básico</t>
  </si>
  <si>
    <t>Implementación DE PROTECCION Y ATENCION A LOS ANIMALES EN CONDICION DE CALLE, EVITANDO SU REPRODUCCION Y PREVINIENDO EL ABANDONO DE ANIMALES A TRAVES DE CAMPAÑAS MASIVAS EN LA LOCALIDAD INDUSTRIAL Y DE LA BAHIA Cartagena de Indias</t>
  </si>
  <si>
    <t>2021-13001-0045</t>
  </si>
  <si>
    <t>Reducir el número de Animales en condiciones 
de Calle mediante una intervención enfocada a 
mejorar su bienestar y protección en la Localidad 
Industrial y de la Bahía</t>
  </si>
  <si>
    <t>GESTION OPERATIVA DEL PROYECTO, CAMPAÑAS DE ESTERILIZACION, CAMPAÑA DE SOCIALIZACION Y PROMOCION</t>
  </si>
  <si>
    <t>1.2.1.0.00-001-ICLD</t>
  </si>
  <si>
    <t>MODERNIZACION DEL SISTEMA DISTRITALDE PLANEACION Y DESCENTRALIZACION</t>
  </si>
  <si>
    <t>Difusión DE LAS MEDIDAS NECESARIAS PARA LA ADAPTACION A LOS IMPACTOS GENERADOS POR EL CAMBIO CLIMATICO Y POR 
LOS ACTUALES NIVELES DE CONTAMINACION . Cartagena de Indias</t>
  </si>
  <si>
    <t>2021-13001-0047</t>
  </si>
  <si>
    <t xml:space="preserve">Reducir el número de Animales en condiciones 
de Calle mediante una intervención enfocada a 
mejorar su bienestar y protección en la Localidad </t>
  </si>
  <si>
    <t xml:space="preserve">GESTION OPERATIVA DEL PROYECTO, DESARROLLO DE CAMPAÑAS, PUBLICIDAD Y DIFUSION </t>
  </si>
  <si>
    <t>2.3.3205.0900.2021130010047</t>
  </si>
  <si>
    <t>2.3.3202.0900.2021130010070</t>
  </si>
  <si>
    <t>2.3.3208.0900.2021130010044</t>
  </si>
  <si>
    <t>2.3.4501.1000.2021130010045</t>
  </si>
  <si>
    <t>Programado para el Segundo Semestre</t>
  </si>
  <si>
    <t>Rehabilitación y Reconstrucción de la malla vial de la Localidad Industrial y de la Bahía Cartagena de Indias</t>
  </si>
  <si>
    <t>2021-13001-0166</t>
  </si>
  <si>
    <t>Recuperación de la Malla Vial en mal estado de la Localidad Industrial y de la Bahía en el Distrito de Cartagena</t>
  </si>
  <si>
    <t>CONSTRUCCIÓN DE PAVIMENTO EN CONCRETO RÍGIDO DE  CALLES EN LA LOCALIDAD</t>
  </si>
  <si>
    <t>Fortalecimiento de procesos de reconocimiento y promoción de la diversidad sexual en medio de la comunidad de la Localidad Industrial y de la Bahía. Cartagena de Indias</t>
  </si>
  <si>
    <t>2021-13001-0123</t>
  </si>
  <si>
    <t>Aumentar el número de personas vinculadas a procesos de reconocimiento y promoción de los derechos de la diversidad sexual en la Localidad Industrial y de la Bahía</t>
  </si>
  <si>
    <t>FORMATO PLAN DE ACCIÓN
DEPENDENCIA: ALCALDIA LOCALIDAD INDUSTRIAL Y DE LA BAHIA
VIGENCIA 2022</t>
  </si>
  <si>
    <t>FORMACIÓN PARA PROMOVER EL EJERCICIO Y GARANTIA DE LOS DERECHOS ECONOMICOS DE LAS MUJERES COMPETENCIAS LABORALES Y EMPRESARIALES QUE LES PERMITA MEJORAR SUS INGRESOS Y SU AUTONOMICA ECONOMICA A TRAVES DE INICIATIVAS PRODUCTIVAS CARTAGENA DE INDIAS</t>
  </si>
  <si>
    <t>APOYO EL DESARROLLO ECONOMICO SOSTENIBLE E INCLUYENTE DE LA LOCALIDAD PROMOVIENDO LA FORMACION EL EMPRENDIMIENTO Y BRINDANDO LAS ASESORIAS NECESARIAS PARA EL FORTALECIMIENTO DE LA COMPETITIVIDAD Y EMPLEABILIDAD LOCAL CARTAGENA DE INDIAS</t>
  </si>
  <si>
    <t>2021-13001-0051</t>
  </si>
  <si>
    <t>2.3.3602.1300.2021130010051</t>
  </si>
  <si>
    <t>2.3.3602.1300.2021130010050</t>
  </si>
  <si>
    <t>2.3.3602.1300.2021130010048</t>
  </si>
  <si>
    <t>2.3.3602.1300.2021130010049</t>
  </si>
  <si>
    <t>2021-13001-0049</t>
  </si>
  <si>
    <t>2.3.2402.0600.2021130010166</t>
  </si>
  <si>
    <t xml:space="preserve">  1.2.1.0.00-001-ICLD</t>
  </si>
  <si>
    <t>FORTALECIMIENTO DEL DEPORTE RECREACION Y LUDICA DE LOS HABITANTES DE LA LOCALIDAD INDUSTRIAL Y DE LA BAHÍA.   CARTAGENA DE INDIAS</t>
  </si>
  <si>
    <t>2021-13001-0082</t>
  </si>
  <si>
    <t xml:space="preserve">Mejorar los índices de Actividad de Deportiva de 
la comunidad de la Localidad Industrial y de la 
Bahía.
</t>
  </si>
  <si>
    <t>GESTION OPERATIVA DEL PROYECTO ACTIVIDADES DEPORTIVAS , LUDICAS 
Y RECREATIVAS CAMPAÑA DE DIFUSION</t>
  </si>
  <si>
    <t>Fortalecimiento al desarrollo de las Expresiones Artísticas y Culturales en la Localidad Industrial y de la Bahía  Cartagena de Indias</t>
  </si>
  <si>
    <t>2021-13001-0095</t>
  </si>
  <si>
    <t>Fortalecer la formación y el desarrollo de la expresión artística y cultural en la Localidad Industrial y de la Bahía</t>
  </si>
  <si>
    <t>GESTION OPERATIVA DEL PROYECTO FORMACIONES EN ARTE, CULTURA Y TRADICIONES CULTURALES  FORTALECIMIENTO DE ORGANIZACIONES CULTURALES DIFUSION</t>
  </si>
  <si>
    <t>FORTALECIMIENTO DE LAS ORGANIZACIONES Y LIDERES COMUNITARIOS PARA LA PARTICIPACIÓN LOCAL EN LA LOCALIDAD INDUSTRIAL Y DE LA BAHÍA. CARTAGENA DE INDIAS</t>
  </si>
  <si>
    <t>Fortalecer la estructura organizacional de las Juntas de Acción Comunal Locales de la localidad Industrial y de la Bahía</t>
  </si>
  <si>
    <t>DIAGNOSTICO Y FORMACION A 
PERSONAL JAC
FORTALECIMIENTO LOGISTICO A JAC</t>
  </si>
  <si>
    <t>2021-13001-0089</t>
  </si>
  <si>
    <t>2.3.4502.1000.2021130010089</t>
  </si>
  <si>
    <t>2.3.4501.1000.2021130010065</t>
  </si>
  <si>
    <t>2.3.1905.0300.2021130010064</t>
  </si>
  <si>
    <t>FORTALECIMIENTO DE LOS PROCESOS DE FORMACIÓN SOBRE LOS DERECHOS DE LOS NIÑOS NIÑAS Y ADOLESCENTES EN LA LOCALIDAD INDUSTRIAL Y DE LA BAHÍA. CARTAGENA DE INDIAS</t>
  </si>
  <si>
    <t>2021-13001-0083</t>
  </si>
  <si>
    <t>2.3.4102.1500.2021130010083</t>
  </si>
  <si>
    <t>2.3.4102.1500.2021130010093</t>
  </si>
  <si>
    <t>2.3.4104.1500.2021130010088</t>
  </si>
  <si>
    <t>2.3.4104.1500.2021130010087</t>
  </si>
  <si>
    <t xml:space="preserve"> GESTION OPERATIVA DEL PROYECTO -PROCESO DE FORMACIÓN - CAMPAÑA DE SOCIALIZACIÒN Y PROMOCIÒN</t>
  </si>
  <si>
    <t>2.3.4502.1500.20211300100123</t>
  </si>
  <si>
    <t>META CUMPLIDA</t>
  </si>
  <si>
    <t>Sesnsibilización sobre oferta para desarrollar habilidades artisticas y musicales con el estudio de grabación de la Localidad a Estudiantes de Grados 9, 10 y 11 de la Institución Educativa Manuela Vergara de Curi como estrategia de intervención a jovenes en riesgo.  Coordinación con el Subcomité de Jovenes en Riesgo, IDER, IPCC y Directivas de la IE</t>
  </si>
  <si>
    <t>Apoyo Consejo Local de Juventud (Acto de Posesión de los 19 Consejeros Locales, Sesiones para elaboración de Reglamento Interno, Reunión con Consejeros y Conseejería Presidencial</t>
  </si>
  <si>
    <t>02-001-06-20-04-07-02-03</t>
  </si>
  <si>
    <t>Construcción y mejoramiento de escenarios deportivos en la localidad Industrial y de la Bahía. Cartagena de Indias</t>
  </si>
  <si>
    <t>2021-13001-0260</t>
  </si>
  <si>
    <t>Construcción y mantenimiento de escenarios deportivos en la Localidad Industrial y de la Bahía Construcción, m</t>
  </si>
  <si>
    <t>CANCHA FUTBOL VEREDA LETICIA - Cancha Multifuncional Pasacaballos - CANCHA SECTOR EL PROGRESO PASACABALLO</t>
  </si>
  <si>
    <t xml:space="preserve">                                                                                                                                                                                                                                                                                                                    </t>
  </si>
  <si>
    <t xml:space="preserve">                          </t>
  </si>
  <si>
    <t>Coordinación de la formulación del Plan de Acción 2022:  Se trabajan 2 Dimensiones correspondiendo al 100% (Dimensión Gestión del Conocimiento en la Innovación-50% y Dimensión de Resultados con Valores 50%).  Avanzando en la 1ª Dimensión con la elaboración del Mapa Explícito, en la 2ª Dimensión con la Caraterización de Procesos Misionales de la Dependencia/Acta de Identificación, Elaboración de Tramites e Inicio de Caracterización de los Grupos de Valor</t>
  </si>
  <si>
    <t>LINEA  1</t>
  </si>
  <si>
    <t>LINEA  2</t>
  </si>
  <si>
    <t>LINEA  3</t>
  </si>
  <si>
    <t>LINEA  4</t>
  </si>
  <si>
    <t>LINEA 5</t>
  </si>
  <si>
    <t>np</t>
  </si>
  <si>
    <t>LINEA 6</t>
  </si>
  <si>
    <t>PRESUPUESTO VIGENTE</t>
  </si>
  <si>
    <t>AVANCE  LOCALIDAD CON ATENCIÓN Y GARANTIA DE DERECHOS A POBLACION DIFERENCIAL</t>
  </si>
  <si>
    <t>Acumulado Meta Producto 2020-2022</t>
  </si>
  <si>
    <t>PROGRAMACIÓN META A 2023</t>
  </si>
  <si>
    <t>GESTION AMBIENTAL COMO RETO A LA ADAPTABILIDAD AL CAMBIO CLIMATICO</t>
  </si>
  <si>
    <t>FORTALECIMIENTO DE LAS CONDICIONES DE LA POBLACIÓN ESTUDIANTIL QUE CONTRIBUYA A LA PERMANENCIA EN EL SISTEMA EDUCATIVO EN LA LOCALIDAD INDUSTRIAL Y DE LA BAHÍA CARTAGENA DE INDIAS</t>
  </si>
  <si>
    <t>2021-13001-069</t>
  </si>
  <si>
    <t>FORMACIÓN EN ECONOMIA INCLUSIVA, COMPETITIVIDAD Y GENERACION DE EMPLEO PARA EL DESARROLLO DE 
LA ECONOMIA LOCAL EN LA LOCALIDAD INDUSTRIAL Y DE LA BAHIA CARTAGENA DE INDIAS</t>
  </si>
  <si>
    <t>250,000,000</t>
  </si>
  <si>
    <t>Realización de 8 Jornadas de Sensibilización en El Silencio, Cesar Flores, San José de Los Campanos, Nelson Mandela, Esmeralda 1, Ceballos, Antonio José de Sucre, Sector Buenos Aires, a través del Convenio CONV-COMP-LOC3-005-2022</t>
  </si>
  <si>
    <t>410 personas vinculadas en procesos de capacitación en Cultura Ambiental</t>
  </si>
  <si>
    <t>Inicio Contrato CONV-COMP-LOC3-006-2022 con participación de 200 beneficiarios de la población LGBTIQ+</t>
  </si>
  <si>
    <t>140 personas (70 en condición de   diversidad funcional y 70 cuidadores) vinculados a procesos de promoción de derechos y formación en emprendimiento (Bisutería, Alambrismo y Elaboración Productos Químicos), del  Barrio Huellas y Juan Pablo II. CONV-COMP-LOC3-002-2022</t>
  </si>
  <si>
    <t>200 jovenes beneficiados en proceso de formación socioopilitica y prevención de riesgos sociales en Pasacaballos y Membrillal. CONV-COMP-LOC3-004-2022</t>
  </si>
  <si>
    <t>258 beneficiados en actividades culturales, recreativas, deportivas y de cultura de paz participando</t>
  </si>
  <si>
    <t>200 mujeres de Albornoz, Blas de lezo, Ciudadela 2000, El Educador, El Campestre, El Carmelo, El Silencio, El Socorro, La Consolata, La Princesa, La Victoria, Los Jardines, Nelson Mandela, San Fernando, San Jose de los Campanos, San Pedro Martir, Simon Bolivar, Ternera, Veinte de Julio, Villa Corelca y Vista Hermosa formadas  con enfoque diferencial y pertinencia cultural. CONV-COMP-LOC3-007-2022</t>
  </si>
  <si>
    <t>MUJERES DE LA LOCALIDAD POR LA DEFENSA DE SUS DERECHOS</t>
  </si>
  <si>
    <t>Promover el conocimiento acerca de deberes, derechos y fomento de los valores 
humanos y de la niñez en La Localidad Industrial y de la Bahía</t>
  </si>
  <si>
    <t xml:space="preserve"> GESTION OPERATIVA DEL PROYECTO - FORMACION EN DERECHOS - Campañas de Difusion</t>
  </si>
  <si>
    <t>Acompañamiento Jornada de Atención Integral en Puerta de Hierro</t>
  </si>
  <si>
    <t>Presentación de Informes 2° Semestre vigencia 2022/febrero 2023 (JAL, Concejo Distrital)</t>
  </si>
  <si>
    <t>3 Consejos/Reuniones de Seguridad en Pasacaballos, La Concepción y Almirante Colón</t>
  </si>
  <si>
    <t>Se fortalecieron 50 Juntas de Accion Comunal en Villa Fanny, Ceballos, Nelson Mandela, Granito de Mostaza sector 7 de Diciembre, Nelson Mandela sector Nueva Colombia, Campo Bello sector Paraiso 54, Urbanizacion Refugio de la Carolina, Nelson Mandela sector Virgen del Carmen, San Jose de los Campanos, Urbanizacion La Carolina, La Central, El Carmelo, El Educador, El Socorro,Cooperativo, HEnequen, Urbanizacion Villa Carmen, Maria Cano, Nelson Mandela sector Las Torres, Nelson Mandela sector Los Olivos, 18 de Enero, Nelson Mandela sector La Conquista, Altos de los Jardines, Jaime Pardo Leal, Urbanizacion Soltereza de Calculta,Navas Meisel, San Pedro Martir sector Blanquiceth, Esmeralda 1, Santander, Nelson Mandela sector Belen, Nelson Mandela sector Eden, Villa Hermosa, Urbanizacion Villa Lorena, San Jose de los Campanos Alto, San Pedro Martir sector Los Olivos, Buenos Aires 2, San Pedro Martir, San Jose de Reinas, Villa Fany sector Alto de la Sierrita, Urbanizacion El Nazareno, Cesar Florez, El Quindio, San Pedro Martir sector Progreso, Nelson Mandela sector Villa Corelca, La Victoria sector India Catalina, El Recreo, Los Trupillos, Los Abetos, Nueva Jerusalen, Membrillal. CONV- COMP-LOC3-008-2022</t>
  </si>
  <si>
    <t>50 Juntas de Acción Comunal asesoradas. CONV- COMP-LOC3-008-2022</t>
  </si>
  <si>
    <t>50 Juntas de Acción Comunal fortalecidas con logistica. CONV- COMP-LOC3-008-2022</t>
  </si>
  <si>
    <t>200,000,000</t>
  </si>
  <si>
    <t>Mujeres formadas en Competencias Laborales y Empresariales en Policarpa, Nelson Mandela y San Pedro Martir. CONV-COMP-LOC3-003-2022</t>
  </si>
  <si>
    <t>Formados 200 personas Contrato  CONV-COMP-LOC3-003-2022</t>
  </si>
  <si>
    <t xml:space="preserve">200 Unidades Productivas apoyadas a través del Contrato  CONV-COMP-LOC3-003-2022  (Restaurantes, Ventas de Fritos, Uñas Acrilicas, Peluquería) </t>
  </si>
  <si>
    <t>2.3.2201.0700.2021130010069</t>
  </si>
  <si>
    <t>Disminuir la deserción escolar en las instituciones 
educativas oficiales de la Localidad Industrial y de 
la Bahía.</t>
  </si>
  <si>
    <t>ESTRATEGIA DE DISMINUCION DE
                                                                                                                                                                                                                                                                DESERCION Y FORTALECIMIENTO DE
                                                                                                                          'EDUCACION
- FORTALECIMIENTO ESTRUCTURAS
                                                                                                                                                                                                                                                                EDUCACIONALES</t>
  </si>
  <si>
    <t xml:space="preserve">2 Torneos deportivos en las modalidades de Futbol y Kickball realizados en la Localidad. CONV.COMP-LOC3-001-2022 (Vigencia Futura) </t>
  </si>
  <si>
    <t>2.3.3301.1603.2021130010095</t>
  </si>
  <si>
    <t xml:space="preserve">4 Eventos con muestra cultural de bailes, musica y canto. Contrato SAMC-LOC3-008-2022 </t>
  </si>
  <si>
    <t>226 personas vinculadas en procesos formativos sobre arte, cultura, musica, danza, canto, de los barrios  Ceballos, San José de los Campanos, La Sevillana,  Nelson Mándela, El Carmelo,  Henequén, Huellas de Uribe, Flor del Campo, El Rodeo Juan Pablo II
Almirante Colón. Contrato SAMC-LOC3-008-2022</t>
  </si>
  <si>
    <t xml:space="preserve">Fortalecimiento de 16 Organizaciones Culturales:  Yemaya, Balet Latino Herocio, Excordance, Kalov Dance Studio, Las Estrellas, Catalina Luango, Estrellas de Cartagena, Fe y Alegría El Progreso, Superación Dance, Las Aguilas, Son Caribe, Street Team, Gaita Catalina Luango, Gaita Congos de Cartagena, Team, Gaita Fe y Alegría El Progreso.  Contrato SAMC-LOC3-008-2022 </t>
  </si>
  <si>
    <t>2.3.4301.1604.2021130010260</t>
  </si>
  <si>
    <t xml:space="preserve">846 niños niñas y adolescentes participando en actividades lúdicas y recreativas . CONV.COMP-LOC3-001-2022 (Vigencia Futura) </t>
  </si>
  <si>
    <t xml:space="preserve">532 personas participando de actividades deportivas y recreativas en Blas de Lezo, Kalamary, Antonio José de Sucre, Ternera, Ciudadela 2000, Huellas Alberto Uribe, Villa Corelca, 2 de Noviembre, El Educador, Los Caracoles. CONV.COMP-LOC3-001-2022 (Vigencia Futura) </t>
  </si>
  <si>
    <t>Construcción, rehabilitación y/o mejoramiento de hasta 4 Kilometros carril de vías urbanas y rurales en la Localidad</t>
  </si>
  <si>
    <t xml:space="preserve">DESARROLLO DE UN PLAN DE RECUPERACIÓN, ADECUACIÓN Y MANTENIMIENTO DE ZONAS VERDES Y PARQUES URBANOS DE LA LOCALIDAD INDUSTRIAL Y DE LA BAHÍA.  CARTAGENA DE INDIAS
</t>
  </si>
  <si>
    <t>2021-13001-0139</t>
  </si>
  <si>
    <t>Mejoramiento y mantenimiento de las zonas verdes y parques urbanos de la localidad Industrial y de la Bahía</t>
  </si>
  <si>
    <t>2.3.4301.1604.2021130010139</t>
  </si>
  <si>
    <t>30 parques y zonas verdes intervenidos y/o adecuados y/o recuperados en Barrios de la Localidad</t>
  </si>
  <si>
    <t>LINEA ESTRATEGICA   1</t>
  </si>
  <si>
    <t>LINEA ESTRATEGICA   2</t>
  </si>
  <si>
    <t>LINEA ESTRATEGICA   3</t>
  </si>
  <si>
    <t>LINEA ESTRATEGICA 1</t>
  </si>
  <si>
    <t>LINEA ESTRATEGICA 2</t>
  </si>
  <si>
    <t>LINEA ESTRATEGICA 3</t>
  </si>
  <si>
    <t>LINEA ESTRATEGICA 4</t>
  </si>
  <si>
    <t>LINEA ESTRATEGICA 5</t>
  </si>
  <si>
    <t>LINEA  ESTRATEGICA 1</t>
  </si>
  <si>
    <t>AVANCE JUNIO 2023</t>
  </si>
  <si>
    <t>% de AVANCE DE LA META PRODUCTO A 30 DE JUNIO DE 2023</t>
  </si>
  <si>
    <t>% de AVANCE DEL PROGRAMA 30 DE JUNIO DE 2023</t>
  </si>
  <si>
    <t>% de AVANCE POR LINEA ESTRATEGICA 30 DE JUNIO DE 2023</t>
  </si>
  <si>
    <t>% de AVANCE AL CUATRIENIO A 30 DE JUNIO DE 2023</t>
  </si>
  <si>
    <t>AVANCE MARZO 2023</t>
  </si>
  <si>
    <t>AVANCE   JUNIO 2023</t>
  </si>
  <si>
    <t>AVANCE LOCALIDAD CON ATENCIÓN Y GARANTIA DE DERECHOS A POBLACION DIFERENCIALAL CUARTRIENIO A 30 DE JUNIO   DE 2023</t>
  </si>
  <si>
    <t>AVANCE  DEL  PILAR 1. LOCALIDAD RESILIENTE A 30 DE JUNIO DE 2023</t>
  </si>
  <si>
    <t>AVANCE  DEL  PILAR 2. LOCALIDAD INCLUYENTE A 30 DE JUNIO DE 2023</t>
  </si>
  <si>
    <t>AVANCE  DEL  PILAR 3. LOCALIDAD CONTINGENTE A 30 DE JUNIO  DE 2023</t>
  </si>
  <si>
    <t>AVANCE  DEL  PILAR 3. LOCALIDAD CONTINGENTE AL CUARTRIENIO A 30 DE JUNIO DE 2023</t>
  </si>
  <si>
    <t>AVANCE DEL PLAN DE DESARROLLO LOCAL A 30 DE JUNIO  DE 2023</t>
  </si>
  <si>
    <t>AVANCE  DEL  PILAR 1. LOCALIDAD RESILIENTE AL CUARTRIENIO A 30 DE JUNIO DE 2023</t>
  </si>
  <si>
    <t>AVANCE  DEL  PILAR 2. LOCALIDAD INCLUYENTEE AL CUARTRIENIO A 30 DE JUNIO DE 2023</t>
  </si>
  <si>
    <t>AVANCE  DEL  PILAR 4. LOCALIDAD TRANSPARENTE A 30 DE JUNIO DE 2023</t>
  </si>
  <si>
    <t>AVANCE  DEL  PILAR 4. LOCALIDAD TRANSPARENTE AL CUARTRIENIO A 30 DE JUNIO DE 2023</t>
  </si>
  <si>
    <t>PORCENTAJE DE EJECUCION SOBRE COMPROMISOS A 30 DE JUNIO  DE 2023</t>
  </si>
  <si>
    <t>PRESUPUESTO GIROS  A 30 DE JUNIO DE 2023</t>
  </si>
  <si>
    <t>PORCENTAJE DE EJECUCION SOBRE GIROS A 30 DE JUNIO DE 20223</t>
  </si>
  <si>
    <t>PRESUPUESTO COMPROMISOS  A 30 DE JUNIO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</si>
</sst>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 #,##0_-;\-&quot;$&quot;\ * #,##0_-;_-&quot;$&quot;\ * &quot;-&quot;_-;_-@_-"/>
    <numFmt numFmtId="44" formatCode="_-&quot;$&quot;\ * #,##0.00_-;\-&quot;$&quot;\ * #,##0.00_-;_-&quot;$&quot;\ * &quot;-&quot;??_-;_-@_-"/>
    <numFmt numFmtId="43" formatCode="_-* #,##0.00_-;\-* #,##0.00_-;_-* &quot;-&quot;??_-;_-@_-"/>
    <numFmt numFmtId="164" formatCode="0;[Red]0"/>
  </numFmts>
  <fonts count="20" x14ac:knownFonts="1">
    <font>
      <sz val="11"/>
      <color theme="1"/>
      <name val="Calibri"/>
      <family val="2"/>
      <scheme val="minor"/>
    </font>
    <font>
      <sz val="11"/>
      <color theme="1"/>
      <name val="Arial"/>
      <family val="2"/>
    </font>
    <font>
      <b/>
      <sz val="11"/>
      <color theme="1"/>
      <name val="Arial"/>
      <family val="2"/>
    </font>
    <font>
      <b/>
      <sz val="11"/>
      <color theme="1" tint="4.9989318521683403E-2"/>
      <name val="Arial"/>
      <family val="2"/>
    </font>
    <font>
      <b/>
      <sz val="12"/>
      <color theme="1" tint="4.9989318521683403E-2"/>
      <name val="Arial"/>
      <family val="2"/>
    </font>
    <font>
      <b/>
      <sz val="12"/>
      <color theme="1"/>
      <name val="Arial"/>
      <family val="2"/>
    </font>
    <font>
      <b/>
      <sz val="16"/>
      <color theme="1"/>
      <name val="Calibri"/>
      <family val="2"/>
      <scheme val="minor"/>
    </font>
    <font>
      <sz val="8"/>
      <name val="Calibri"/>
      <family val="2"/>
      <scheme val="minor"/>
    </font>
    <font>
      <sz val="8"/>
      <color theme="1"/>
      <name val="Calibri"/>
      <family val="2"/>
      <scheme val="minor"/>
    </font>
    <font>
      <sz val="8"/>
      <color theme="1"/>
      <name val="Century Gothic"/>
      <family val="2"/>
    </font>
    <font>
      <sz val="8"/>
      <color theme="1"/>
      <name val="Arial"/>
      <family val="2"/>
    </font>
    <font>
      <sz val="8"/>
      <color rgb="FFFF0000"/>
      <name val="Calibri"/>
      <family val="2"/>
      <scheme val="minor"/>
    </font>
    <font>
      <sz val="10"/>
      <color theme="1"/>
      <name val="Calibri"/>
      <family val="2"/>
      <scheme val="minor"/>
    </font>
    <font>
      <sz val="11"/>
      <color theme="1"/>
      <name val="Calibri"/>
      <family val="2"/>
      <scheme val="minor"/>
    </font>
    <font>
      <b/>
      <sz val="11"/>
      <color theme="1"/>
      <name val="Calibri"/>
      <family val="2"/>
      <scheme val="minor"/>
    </font>
    <font>
      <b/>
      <sz val="9"/>
      <color theme="1"/>
      <name val="Arial"/>
      <family val="2"/>
    </font>
    <font>
      <sz val="8"/>
      <color rgb="FF000000"/>
      <name val="Calibri"/>
      <family val="2"/>
      <scheme val="minor"/>
    </font>
    <font>
      <b/>
      <sz val="10"/>
      <name val="Arial"/>
      <family val="2"/>
    </font>
    <font>
      <sz val="7"/>
      <color theme="1"/>
      <name val="Calibri"/>
      <family val="2"/>
      <scheme val="minor"/>
    </font>
    <font>
      <b/>
      <sz val="24"/>
      <color rgb="FFFF0000"/>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5" tint="0.39997558519241921"/>
        <bgColor indexed="64"/>
      </patternFill>
    </fill>
    <fill>
      <patternFill patternType="solid">
        <fgColor rgb="FF92D05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s>
  <cellStyleXfs count="4">
    <xf numFmtId="0" fontId="0" fillId="0" borderId="0"/>
    <xf numFmtId="9"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cellStyleXfs>
  <cellXfs count="231">
    <xf numFmtId="0" fontId="0" fillId="0" borderId="0" xfId="0"/>
    <xf numFmtId="0" fontId="1" fillId="0" borderId="0" xfId="0" applyFont="1"/>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42" fontId="2" fillId="0" borderId="1" xfId="0" applyNumberFormat="1" applyFont="1" applyBorder="1" applyAlignment="1">
      <alignment horizontal="center" vertical="center" wrapText="1"/>
    </xf>
    <xf numFmtId="164" fontId="2"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1" fontId="2" fillId="0" borderId="2"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2" fillId="0" borderId="2" xfId="0" applyFont="1" applyBorder="1" applyAlignment="1">
      <alignment horizontal="center" vertical="center" wrapText="1"/>
    </xf>
    <xf numFmtId="0" fontId="8" fillId="0" borderId="1" xfId="0" applyFont="1" applyBorder="1" applyAlignment="1">
      <alignment horizontal="center" vertical="center" wrapText="1"/>
    </xf>
    <xf numFmtId="0" fontId="7" fillId="0" borderId="1" xfId="0" applyFont="1" applyBorder="1" applyAlignment="1">
      <alignment horizontal="justify" vertical="top" wrapText="1"/>
    </xf>
    <xf numFmtId="0" fontId="8" fillId="0" borderId="1" xfId="0" applyFont="1" applyBorder="1" applyAlignment="1">
      <alignment horizontal="justify" vertical="top" wrapText="1"/>
    </xf>
    <xf numFmtId="0" fontId="8" fillId="0" borderId="1" xfId="0" applyFont="1" applyBorder="1" applyAlignment="1">
      <alignment horizontal="justify" vertical="top"/>
    </xf>
    <xf numFmtId="0" fontId="8" fillId="0" borderId="1" xfId="0" applyFont="1" applyBorder="1" applyAlignment="1">
      <alignment vertical="top" wrapText="1"/>
    </xf>
    <xf numFmtId="0" fontId="8" fillId="0" borderId="1" xfId="0" applyFont="1" applyBorder="1" applyAlignment="1">
      <alignment horizontal="justify" vertical="center" wrapText="1"/>
    </xf>
    <xf numFmtId="0" fontId="8" fillId="0" borderId="1" xfId="0" applyFont="1" applyBorder="1" applyAlignment="1">
      <alignment wrapText="1"/>
    </xf>
    <xf numFmtId="0" fontId="8" fillId="0" borderId="1" xfId="0" applyFont="1" applyBorder="1"/>
    <xf numFmtId="0" fontId="8" fillId="0" borderId="1" xfId="0" applyFont="1" applyBorder="1" applyAlignment="1">
      <alignment horizontal="center" vertical="center"/>
    </xf>
    <xf numFmtId="0" fontId="8" fillId="0" borderId="0" xfId="0" applyFont="1"/>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3" fillId="0" borderId="4" xfId="0" applyFont="1" applyBorder="1" applyAlignment="1">
      <alignment horizontal="center" vertical="center" wrapText="1"/>
    </xf>
    <xf numFmtId="1" fontId="2" fillId="0" borderId="7" xfId="0" applyNumberFormat="1" applyFont="1" applyBorder="1" applyAlignment="1">
      <alignment horizontal="center" vertical="center" wrapText="1"/>
    </xf>
    <xf numFmtId="0" fontId="4" fillId="0" borderId="4" xfId="0" applyFont="1" applyBorder="1" applyAlignment="1">
      <alignment horizontal="center" vertical="center" wrapText="1"/>
    </xf>
    <xf numFmtId="42" fontId="2" fillId="0" borderId="4" xfId="0" applyNumberFormat="1" applyFont="1" applyBorder="1" applyAlignment="1">
      <alignment horizontal="center" vertical="center" wrapText="1"/>
    </xf>
    <xf numFmtId="0" fontId="2" fillId="2" borderId="4" xfId="0" applyFont="1" applyFill="1" applyBorder="1" applyAlignment="1">
      <alignment horizontal="center" vertical="center" wrapText="1"/>
    </xf>
    <xf numFmtId="9" fontId="8" fillId="0" borderId="1" xfId="0" applyNumberFormat="1" applyFont="1" applyBorder="1" applyAlignment="1">
      <alignment horizontal="center" vertical="center"/>
    </xf>
    <xf numFmtId="0" fontId="8" fillId="0" borderId="1" xfId="0" applyFont="1" applyBorder="1" applyAlignment="1">
      <alignment vertical="top"/>
    </xf>
    <xf numFmtId="0" fontId="8" fillId="0" borderId="4" xfId="0" applyFont="1" applyBorder="1" applyAlignment="1">
      <alignment vertical="center" wrapText="1"/>
    </xf>
    <xf numFmtId="0" fontId="7" fillId="0" borderId="1" xfId="0" applyFont="1" applyBorder="1" applyAlignment="1">
      <alignment horizontal="center" vertical="center" wrapText="1"/>
    </xf>
    <xf numFmtId="0" fontId="0" fillId="0" borderId="1" xfId="0" applyBorder="1" applyAlignment="1">
      <alignment horizontal="center" vertical="center"/>
    </xf>
    <xf numFmtId="0" fontId="12" fillId="0" borderId="1" xfId="0" applyFont="1" applyBorder="1" applyAlignment="1">
      <alignment horizontal="center" vertical="center"/>
    </xf>
    <xf numFmtId="0" fontId="8" fillId="0" borderId="1" xfId="0" applyFont="1" applyBorder="1" applyAlignment="1">
      <alignment horizontal="justify" vertical="center"/>
    </xf>
    <xf numFmtId="0" fontId="10" fillId="0" borderId="1" xfId="0" applyFont="1" applyBorder="1" applyAlignment="1">
      <alignment horizontal="justify" vertical="center"/>
    </xf>
    <xf numFmtId="0" fontId="10" fillId="0" borderId="1" xfId="0" applyFont="1" applyBorder="1" applyAlignment="1">
      <alignment vertical="top" wrapText="1"/>
    </xf>
    <xf numFmtId="0" fontId="9" fillId="0" borderId="1" xfId="0" applyFont="1" applyBorder="1" applyAlignment="1">
      <alignment vertical="top" wrapText="1"/>
    </xf>
    <xf numFmtId="0" fontId="8" fillId="0" borderId="1" xfId="0" applyFont="1" applyBorder="1" applyAlignment="1">
      <alignment horizontal="center" vertical="top"/>
    </xf>
    <xf numFmtId="0" fontId="8" fillId="0" borderId="4" xfId="0" applyFont="1" applyBorder="1" applyAlignment="1">
      <alignment vertical="top"/>
    </xf>
    <xf numFmtId="9" fontId="8" fillId="0" borderId="1" xfId="1" applyFont="1" applyFill="1" applyBorder="1" applyAlignment="1">
      <alignment horizontal="center" vertical="center"/>
    </xf>
    <xf numFmtId="0" fontId="15" fillId="2" borderId="1" xfId="0" applyFont="1" applyFill="1" applyBorder="1" applyAlignment="1">
      <alignment horizontal="center" vertical="center" wrapText="1"/>
    </xf>
    <xf numFmtId="9" fontId="7" fillId="0" borderId="1" xfId="1" applyFont="1" applyFill="1" applyBorder="1" applyAlignment="1">
      <alignment horizontal="center" vertical="center" wrapText="1"/>
    </xf>
    <xf numFmtId="0" fontId="0" fillId="0" borderId="0" xfId="0" applyAlignment="1">
      <alignment horizontal="center" vertical="center" wrapText="1"/>
    </xf>
    <xf numFmtId="3" fontId="8" fillId="0" borderId="1" xfId="0" applyNumberFormat="1" applyFont="1" applyBorder="1" applyAlignment="1">
      <alignment vertical="top"/>
    </xf>
    <xf numFmtId="0" fontId="8" fillId="0" borderId="0" xfId="0" applyFont="1" applyAlignment="1">
      <alignment vertical="top" wrapText="1"/>
    </xf>
    <xf numFmtId="0" fontId="14" fillId="0" borderId="0" xfId="0" applyFont="1" applyAlignment="1">
      <alignment horizontal="center" wrapText="1"/>
    </xf>
    <xf numFmtId="9" fontId="12" fillId="0" borderId="1" xfId="1" applyFont="1" applyFill="1" applyBorder="1" applyAlignment="1">
      <alignment horizontal="center" vertical="center"/>
    </xf>
    <xf numFmtId="9" fontId="0" fillId="0" borderId="1" xfId="1" applyFont="1" applyFill="1" applyBorder="1" applyAlignment="1">
      <alignment horizontal="center" vertical="center"/>
    </xf>
    <xf numFmtId="0" fontId="8" fillId="0" borderId="5" xfId="0" applyFont="1" applyBorder="1" applyAlignment="1">
      <alignment horizontal="center" vertical="center" wrapText="1"/>
    </xf>
    <xf numFmtId="0" fontId="8" fillId="0" borderId="1" xfId="0" applyFont="1" applyBorder="1" applyAlignment="1">
      <alignment horizontal="center" vertical="top" wrapText="1"/>
    </xf>
    <xf numFmtId="3" fontId="8" fillId="0" borderId="1" xfId="0" applyNumberFormat="1" applyFont="1" applyBorder="1" applyAlignment="1">
      <alignment horizontal="right" vertical="top"/>
    </xf>
    <xf numFmtId="1" fontId="8" fillId="0" borderId="1" xfId="0" applyNumberFormat="1" applyFont="1" applyBorder="1" applyAlignment="1">
      <alignment horizontal="center" vertical="top"/>
    </xf>
    <xf numFmtId="0" fontId="8" fillId="0" borderId="4" xfId="0" applyFont="1" applyBorder="1" applyAlignment="1">
      <alignment vertical="top" wrapText="1"/>
    </xf>
    <xf numFmtId="0" fontId="7" fillId="0" borderId="4" xfId="0" applyFont="1" applyBorder="1" applyAlignment="1">
      <alignment horizontal="center" vertical="top" wrapText="1"/>
    </xf>
    <xf numFmtId="0" fontId="8" fillId="0" borderId="4" xfId="0" applyFont="1" applyBorder="1" applyAlignment="1">
      <alignment horizontal="center" vertical="center"/>
    </xf>
    <xf numFmtId="9" fontId="8" fillId="0" borderId="4" xfId="1" applyFont="1" applyFill="1" applyBorder="1" applyAlignment="1">
      <alignment horizontal="center" vertical="center"/>
    </xf>
    <xf numFmtId="0" fontId="9" fillId="0" borderId="4" xfId="0" applyFont="1" applyBorder="1" applyAlignment="1">
      <alignment horizontal="center" vertical="top" wrapText="1"/>
    </xf>
    <xf numFmtId="0" fontId="8" fillId="0" borderId="0" xfId="0" applyFont="1" applyAlignment="1">
      <alignment vertical="center" wrapText="1"/>
    </xf>
    <xf numFmtId="3" fontId="8" fillId="0" borderId="1" xfId="0" applyNumberFormat="1" applyFont="1" applyBorder="1" applyAlignment="1">
      <alignment horizontal="center" vertical="top"/>
    </xf>
    <xf numFmtId="0" fontId="8" fillId="0" borderId="5" xfId="0" applyFont="1" applyBorder="1" applyAlignment="1">
      <alignment vertical="top" wrapText="1"/>
    </xf>
    <xf numFmtId="0" fontId="8" fillId="0" borderId="4" xfId="0" applyFont="1" applyBorder="1" applyAlignment="1">
      <alignment horizontal="center" vertical="top" wrapText="1"/>
    </xf>
    <xf numFmtId="9" fontId="7" fillId="0" borderId="4" xfId="1" applyFont="1" applyFill="1" applyBorder="1" applyAlignment="1">
      <alignment horizontal="center" vertical="center" wrapText="1"/>
    </xf>
    <xf numFmtId="0" fontId="8" fillId="0" borderId="4" xfId="0" applyFont="1" applyBorder="1" applyAlignment="1">
      <alignment horizontal="justify" vertical="top" wrapText="1"/>
    </xf>
    <xf numFmtId="43" fontId="8" fillId="0" borderId="4" xfId="2" applyFont="1" applyFill="1" applyBorder="1" applyAlignment="1">
      <alignment horizontal="center" vertical="top" wrapText="1"/>
    </xf>
    <xf numFmtId="0" fontId="8" fillId="0" borderId="4" xfId="0" applyFont="1" applyBorder="1" applyAlignment="1">
      <alignment horizontal="center" vertical="center" wrapText="1"/>
    </xf>
    <xf numFmtId="0" fontId="8" fillId="0" borderId="4" xfId="0" applyFont="1" applyBorder="1" applyAlignment="1">
      <alignment horizontal="center"/>
    </xf>
    <xf numFmtId="0" fontId="7" fillId="0" borderId="4" xfId="0" applyFont="1" applyBorder="1" applyAlignment="1">
      <alignment horizontal="center" vertical="center" wrapText="1"/>
    </xf>
    <xf numFmtId="0" fontId="17" fillId="4" borderId="1" xfId="0" applyFont="1" applyFill="1" applyBorder="1" applyAlignment="1">
      <alignment horizontal="center" vertical="center" wrapText="1"/>
    </xf>
    <xf numFmtId="0" fontId="8" fillId="0" borderId="0" xfId="0" applyFont="1" applyAlignment="1">
      <alignment vertical="center"/>
    </xf>
    <xf numFmtId="0" fontId="8" fillId="0" borderId="0" xfId="0" applyFont="1" applyAlignment="1">
      <alignment horizontal="center" vertical="center"/>
    </xf>
    <xf numFmtId="3" fontId="8" fillId="0" borderId="1" xfId="0" applyNumberFormat="1" applyFont="1" applyBorder="1" applyAlignment="1">
      <alignment horizontal="center" vertical="top" wrapText="1"/>
    </xf>
    <xf numFmtId="0" fontId="0" fillId="0" borderId="0" xfId="0" applyAlignment="1">
      <alignment vertical="top"/>
    </xf>
    <xf numFmtId="0" fontId="7" fillId="0" borderId="4" xfId="0" applyFont="1" applyBorder="1" applyAlignment="1">
      <alignment horizontal="justify" vertical="top" wrapText="1"/>
    </xf>
    <xf numFmtId="3" fontId="8" fillId="0" borderId="0" xfId="0" applyNumberFormat="1" applyFont="1" applyAlignment="1">
      <alignment vertical="top"/>
    </xf>
    <xf numFmtId="0" fontId="8" fillId="0" borderId="0" xfId="0" applyFont="1" applyAlignment="1">
      <alignment wrapText="1"/>
    </xf>
    <xf numFmtId="3" fontId="8" fillId="0" borderId="6" xfId="0" applyNumberFormat="1" applyFont="1" applyBorder="1" applyAlignment="1">
      <alignment vertical="top"/>
    </xf>
    <xf numFmtId="3" fontId="8" fillId="0" borderId="5" xfId="0" applyNumberFormat="1" applyFont="1" applyBorder="1" applyAlignment="1">
      <alignment vertical="top"/>
    </xf>
    <xf numFmtId="0" fontId="8" fillId="0" borderId="4" xfId="0" applyFont="1" applyBorder="1"/>
    <xf numFmtId="4" fontId="8" fillId="0" borderId="1" xfId="0" applyNumberFormat="1" applyFont="1" applyBorder="1" applyAlignment="1">
      <alignment horizontal="right" vertical="top"/>
    </xf>
    <xf numFmtId="9" fontId="8" fillId="0" borderId="1" xfId="1" applyFont="1" applyFill="1" applyBorder="1" applyAlignment="1">
      <alignment horizontal="center" vertical="center" wrapText="1"/>
    </xf>
    <xf numFmtId="9" fontId="8" fillId="0" borderId="1" xfId="1" applyFont="1" applyFill="1" applyBorder="1" applyAlignment="1">
      <alignment horizontal="center" vertical="top"/>
    </xf>
    <xf numFmtId="3" fontId="8" fillId="0" borderId="1" xfId="1" applyNumberFormat="1" applyFont="1" applyFill="1" applyBorder="1" applyAlignment="1">
      <alignment horizontal="center" vertical="top"/>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43" fontId="8" fillId="0" borderId="1" xfId="2" applyFont="1" applyFill="1" applyBorder="1" applyAlignment="1">
      <alignment horizontal="center" vertical="top"/>
    </xf>
    <xf numFmtId="3" fontId="8" fillId="0" borderId="4" xfId="0" applyNumberFormat="1" applyFont="1" applyBorder="1" applyAlignment="1">
      <alignment vertical="center"/>
    </xf>
    <xf numFmtId="0" fontId="8" fillId="0" borderId="2" xfId="0" applyFont="1" applyBorder="1"/>
    <xf numFmtId="9" fontId="7" fillId="0" borderId="1" xfId="0" applyNumberFormat="1" applyFont="1" applyBorder="1" applyAlignment="1">
      <alignment horizontal="center" vertical="center" wrapText="1"/>
    </xf>
    <xf numFmtId="9" fontId="0" fillId="0" borderId="1" xfId="1" applyFont="1" applyBorder="1" applyAlignment="1">
      <alignment horizontal="center" vertical="center"/>
    </xf>
    <xf numFmtId="0" fontId="0" fillId="0" borderId="1" xfId="0" applyBorder="1" applyAlignment="1">
      <alignment horizontal="center"/>
    </xf>
    <xf numFmtId="0" fontId="14" fillId="0" borderId="1" xfId="0" applyFont="1" applyBorder="1" applyAlignment="1">
      <alignment horizontal="center" vertical="center" wrapText="1"/>
    </xf>
    <xf numFmtId="9" fontId="14" fillId="0" borderId="1" xfId="1" applyFont="1" applyBorder="1" applyAlignment="1">
      <alignment horizontal="center" vertical="center"/>
    </xf>
    <xf numFmtId="0" fontId="7" fillId="3" borderId="4"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0" fillId="0" borderId="0" xfId="0" applyAlignment="1">
      <alignment horizontal="center" vertical="center"/>
    </xf>
    <xf numFmtId="9" fontId="0" fillId="0" borderId="0" xfId="1" applyFont="1" applyBorder="1" applyAlignment="1">
      <alignment horizontal="center" vertical="center"/>
    </xf>
    <xf numFmtId="9" fontId="0" fillId="0" borderId="5" xfId="1" applyFont="1" applyFill="1" applyBorder="1" applyAlignment="1">
      <alignment horizontal="center" vertical="center"/>
    </xf>
    <xf numFmtId="9" fontId="12" fillId="0" borderId="4" xfId="1" applyFont="1" applyFill="1" applyBorder="1" applyAlignment="1">
      <alignment horizontal="center" vertical="center"/>
    </xf>
    <xf numFmtId="0" fontId="12" fillId="0" borderId="4" xfId="0" applyFont="1" applyBorder="1" applyAlignment="1">
      <alignment horizontal="center" vertical="center"/>
    </xf>
    <xf numFmtId="0" fontId="7" fillId="0" borderId="1" xfId="0" applyFont="1" applyBorder="1" applyAlignment="1">
      <alignment horizontal="justify" vertical="top"/>
    </xf>
    <xf numFmtId="0" fontId="8" fillId="0" borderId="5" xfId="0" applyFont="1" applyBorder="1" applyAlignment="1">
      <alignment vertical="center" wrapText="1"/>
    </xf>
    <xf numFmtId="0" fontId="8" fillId="5" borderId="4" xfId="0" applyFont="1" applyFill="1" applyBorder="1" applyAlignment="1">
      <alignment horizontal="center" vertical="top" wrapText="1"/>
    </xf>
    <xf numFmtId="0" fontId="8" fillId="5" borderId="0" xfId="0" applyFont="1" applyFill="1" applyAlignment="1">
      <alignment vertical="top" wrapText="1"/>
    </xf>
    <xf numFmtId="0" fontId="8" fillId="0" borderId="1" xfId="0" applyFont="1" applyBorder="1" applyAlignment="1">
      <alignment horizontal="center"/>
    </xf>
    <xf numFmtId="0" fontId="7" fillId="0" borderId="1" xfId="0" applyFont="1" applyBorder="1" applyAlignment="1">
      <alignment horizontal="center" vertical="top" wrapText="1"/>
    </xf>
    <xf numFmtId="0" fontId="8" fillId="3" borderId="11" xfId="0" applyFont="1" applyFill="1" applyBorder="1" applyAlignment="1">
      <alignment horizontal="justify" vertical="top" wrapText="1"/>
    </xf>
    <xf numFmtId="0" fontId="7" fillId="0" borderId="6" xfId="0" applyFont="1" applyBorder="1" applyAlignment="1">
      <alignment horizontal="center" vertical="center" wrapText="1"/>
    </xf>
    <xf numFmtId="9" fontId="8" fillId="0" borderId="6" xfId="1" applyFont="1" applyFill="1" applyBorder="1" applyAlignment="1">
      <alignment horizontal="center" vertical="center"/>
    </xf>
    <xf numFmtId="0" fontId="8" fillId="0" borderId="6" xfId="0" applyFont="1" applyBorder="1" applyAlignment="1">
      <alignment horizontal="center" vertical="center"/>
    </xf>
    <xf numFmtId="0" fontId="8" fillId="0" borderId="2" xfId="0" applyFont="1" applyBorder="1" applyAlignment="1">
      <alignment wrapText="1"/>
    </xf>
    <xf numFmtId="0" fontId="8" fillId="0" borderId="6" xfId="0" applyFont="1" applyBorder="1" applyAlignment="1">
      <alignment vertical="top" wrapText="1"/>
    </xf>
    <xf numFmtId="0" fontId="8" fillId="0" borderId="6" xfId="0" applyFont="1" applyBorder="1" applyAlignment="1">
      <alignment vertical="center"/>
    </xf>
    <xf numFmtId="0" fontId="8" fillId="0" borderId="6" xfId="0" applyFont="1" applyBorder="1" applyAlignment="1">
      <alignment vertical="center" wrapText="1"/>
    </xf>
    <xf numFmtId="0" fontId="7" fillId="0" borderId="4" xfId="0" applyFont="1" applyBorder="1" applyAlignment="1">
      <alignment vertical="top" wrapText="1"/>
    </xf>
    <xf numFmtId="0" fontId="8" fillId="0" borderId="5" xfId="0" applyFont="1" applyBorder="1" applyAlignment="1">
      <alignment vertical="top"/>
    </xf>
    <xf numFmtId="0" fontId="8" fillId="0" borderId="5" xfId="0" applyFont="1" applyBorder="1" applyAlignment="1">
      <alignment horizontal="center" vertical="top" wrapText="1"/>
    </xf>
    <xf numFmtId="0" fontId="8" fillId="0" borderId="5" xfId="0" applyFont="1" applyBorder="1" applyAlignment="1">
      <alignment horizontal="center" vertical="top"/>
    </xf>
    <xf numFmtId="0" fontId="8" fillId="0" borderId="5" xfId="0" applyFont="1" applyBorder="1" applyAlignment="1">
      <alignment horizontal="center" vertical="center"/>
    </xf>
    <xf numFmtId="0" fontId="7" fillId="3" borderId="6" xfId="0" applyFont="1" applyFill="1" applyBorder="1" applyAlignment="1">
      <alignment horizontal="center" vertical="center" wrapText="1"/>
    </xf>
    <xf numFmtId="3" fontId="8" fillId="0" borderId="4" xfId="0" applyNumberFormat="1" applyFont="1" applyBorder="1" applyAlignment="1">
      <alignment vertical="top"/>
    </xf>
    <xf numFmtId="0" fontId="8" fillId="0" borderId="1" xfId="0" applyFont="1" applyBorder="1" applyAlignment="1">
      <alignment vertical="center" wrapText="1"/>
    </xf>
    <xf numFmtId="3" fontId="8" fillId="0" borderId="1" xfId="0" applyNumberFormat="1" applyFont="1" applyBorder="1" applyAlignment="1">
      <alignment vertical="center"/>
    </xf>
    <xf numFmtId="0" fontId="8" fillId="0" borderId="1" xfId="0" applyFont="1" applyBorder="1" applyAlignment="1">
      <alignment vertical="center"/>
    </xf>
    <xf numFmtId="0" fontId="8" fillId="0" borderId="4" xfId="0" applyFont="1" applyBorder="1" applyAlignment="1">
      <alignment vertical="center"/>
    </xf>
    <xf numFmtId="4" fontId="8" fillId="0" borderId="1" xfId="0" applyNumberFormat="1" applyFont="1" applyBorder="1" applyAlignment="1">
      <alignment vertical="top"/>
    </xf>
    <xf numFmtId="4" fontId="8" fillId="0" borderId="4" xfId="0" applyNumberFormat="1" applyFont="1" applyBorder="1" applyAlignment="1">
      <alignment vertical="top"/>
    </xf>
    <xf numFmtId="4" fontId="8" fillId="0" borderId="5" xfId="0" applyNumberFormat="1" applyFont="1" applyBorder="1" applyAlignment="1">
      <alignment horizontal="center" vertical="top"/>
    </xf>
    <xf numFmtId="0" fontId="8" fillId="0" borderId="1" xfId="0" applyFont="1" applyBorder="1" applyAlignment="1">
      <alignment horizontal="center" vertical="center" wrapText="1"/>
    </xf>
    <xf numFmtId="0" fontId="8" fillId="0" borderId="4" xfId="0" applyFont="1" applyBorder="1" applyAlignment="1">
      <alignment horizontal="center" vertical="top" wrapText="1"/>
    </xf>
    <xf numFmtId="0" fontId="8" fillId="0" borderId="4" xfId="0" applyFont="1" applyBorder="1" applyAlignment="1">
      <alignment horizontal="center" vertical="center" wrapText="1"/>
    </xf>
    <xf numFmtId="9" fontId="8" fillId="0" borderId="4" xfId="1" applyFont="1" applyFill="1" applyBorder="1" applyAlignment="1">
      <alignment horizontal="center" vertical="center"/>
    </xf>
    <xf numFmtId="0" fontId="7" fillId="0" borderId="4" xfId="0" applyFont="1" applyBorder="1" applyAlignment="1">
      <alignment horizontal="center" vertical="center" wrapText="1"/>
    </xf>
    <xf numFmtId="0" fontId="8" fillId="0" borderId="4" xfId="0" applyFont="1" applyBorder="1" applyAlignment="1">
      <alignment horizontal="center" vertical="center"/>
    </xf>
    <xf numFmtId="9" fontId="0" fillId="0" borderId="1" xfId="1" applyFont="1" applyFill="1" applyBorder="1" applyAlignment="1">
      <alignment horizontal="center" vertical="center"/>
    </xf>
    <xf numFmtId="0" fontId="8" fillId="0" borderId="1" xfId="0" applyFont="1" applyBorder="1" applyAlignment="1">
      <alignment horizontal="center" vertical="top" wrapText="1"/>
    </xf>
    <xf numFmtId="0" fontId="8" fillId="0" borderId="1" xfId="0" applyFont="1" applyBorder="1" applyAlignment="1">
      <alignment horizontal="justify" vertical="top" wrapText="1"/>
    </xf>
    <xf numFmtId="0" fontId="18" fillId="0" borderId="1" xfId="0" applyFont="1" applyBorder="1" applyAlignment="1">
      <alignment vertical="top"/>
    </xf>
    <xf numFmtId="0" fontId="8" fillId="5" borderId="4" xfId="0" applyFont="1" applyFill="1" applyBorder="1" applyAlignment="1">
      <alignment vertical="top" wrapText="1"/>
    </xf>
    <xf numFmtId="0" fontId="7" fillId="0" borderId="1" xfId="0" applyFont="1" applyBorder="1" applyAlignment="1">
      <alignment horizontal="center" vertical="center" wrapText="1"/>
    </xf>
    <xf numFmtId="0" fontId="0" fillId="0" borderId="1" xfId="0" applyBorder="1" applyAlignment="1">
      <alignment horizontal="center" vertical="center" wrapText="1"/>
    </xf>
    <xf numFmtId="9" fontId="0" fillId="0" borderId="1" xfId="1" applyFont="1" applyBorder="1" applyAlignment="1">
      <alignment horizontal="center" vertical="center"/>
    </xf>
    <xf numFmtId="0" fontId="8" fillId="3" borderId="4" xfId="0" applyFont="1" applyFill="1" applyBorder="1" applyAlignment="1">
      <alignment horizontal="center" vertical="center"/>
    </xf>
    <xf numFmtId="0" fontId="0" fillId="0" borderId="0" xfId="0" applyBorder="1" applyAlignment="1">
      <alignment horizontal="center" vertical="center"/>
    </xf>
    <xf numFmtId="9" fontId="7" fillId="0" borderId="1" xfId="1" applyFont="1" applyBorder="1" applyAlignment="1">
      <alignment horizontal="center" vertical="center" wrapText="1"/>
    </xf>
    <xf numFmtId="0" fontId="8" fillId="0" borderId="4" xfId="0" applyFont="1" applyBorder="1" applyAlignment="1">
      <alignment horizontal="center" vertical="center" wrapText="1"/>
    </xf>
    <xf numFmtId="0" fontId="7" fillId="0" borderId="4" xfId="0" applyFont="1" applyBorder="1" applyAlignment="1">
      <alignment horizontal="center" vertical="center" wrapText="1"/>
    </xf>
    <xf numFmtId="0" fontId="0" fillId="0" borderId="1" xfId="0" applyBorder="1" applyAlignment="1">
      <alignment horizontal="center" vertical="center" wrapText="1"/>
    </xf>
    <xf numFmtId="9" fontId="0" fillId="0" borderId="1" xfId="1" applyFont="1" applyBorder="1" applyAlignment="1">
      <alignment horizontal="center" vertical="center"/>
    </xf>
    <xf numFmtId="0" fontId="8" fillId="0" borderId="1"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6" xfId="0" applyFont="1" applyBorder="1" applyAlignment="1">
      <alignment horizontal="center" vertical="center" wrapText="1"/>
    </xf>
    <xf numFmtId="0" fontId="7" fillId="0" borderId="5" xfId="0" applyFont="1" applyBorder="1" applyAlignment="1">
      <alignment horizontal="center" vertical="center" wrapText="1"/>
    </xf>
    <xf numFmtId="9" fontId="12" fillId="0" borderId="4" xfId="1" applyFont="1" applyFill="1" applyBorder="1" applyAlignment="1">
      <alignment horizontal="center" vertical="center"/>
    </xf>
    <xf numFmtId="9" fontId="12" fillId="0" borderId="6" xfId="1" applyFont="1" applyFill="1" applyBorder="1" applyAlignment="1">
      <alignment horizontal="center" vertical="center"/>
    </xf>
    <xf numFmtId="9" fontId="12" fillId="0" borderId="5" xfId="1" applyFont="1" applyFill="1" applyBorder="1" applyAlignment="1">
      <alignment horizontal="center" vertical="center"/>
    </xf>
    <xf numFmtId="9" fontId="0" fillId="0" borderId="4" xfId="1" applyFont="1" applyFill="1" applyBorder="1" applyAlignment="1">
      <alignment horizontal="center" vertical="center"/>
    </xf>
    <xf numFmtId="9" fontId="0" fillId="0" borderId="5" xfId="1" applyFont="1" applyFill="1" applyBorder="1" applyAlignment="1">
      <alignment horizontal="center" vertical="center"/>
    </xf>
    <xf numFmtId="9" fontId="19" fillId="0" borderId="1" xfId="1" applyFont="1" applyBorder="1" applyAlignment="1">
      <alignment horizontal="center" vertical="center"/>
    </xf>
    <xf numFmtId="0" fontId="8" fillId="0" borderId="1" xfId="0" applyFont="1" applyBorder="1" applyAlignment="1">
      <alignment horizontal="center" vertical="center" wrapText="1"/>
    </xf>
    <xf numFmtId="9" fontId="0" fillId="0" borderId="6" xfId="1" applyFont="1" applyFill="1" applyBorder="1" applyAlignment="1">
      <alignment horizontal="center" vertical="center"/>
    </xf>
    <xf numFmtId="0" fontId="6" fillId="0" borderId="1" xfId="0" applyFont="1" applyBorder="1" applyAlignment="1">
      <alignment horizontal="center" vertical="center" wrapText="1"/>
    </xf>
    <xf numFmtId="0" fontId="8" fillId="0" borderId="4" xfId="0" applyFont="1" applyBorder="1" applyAlignment="1">
      <alignment horizontal="center" vertical="top" wrapText="1"/>
    </xf>
    <xf numFmtId="0" fontId="8" fillId="0" borderId="5" xfId="0" applyFont="1" applyBorder="1" applyAlignment="1">
      <alignment horizontal="center" vertical="top" wrapText="1"/>
    </xf>
    <xf numFmtId="0" fontId="8" fillId="0" borderId="6" xfId="0" applyFont="1" applyBorder="1" applyAlignment="1">
      <alignment horizontal="center" vertical="top" wrapText="1"/>
    </xf>
    <xf numFmtId="0" fontId="7" fillId="0" borderId="1" xfId="0" applyFont="1" applyBorder="1" applyAlignment="1">
      <alignment horizontal="center" vertical="center" wrapText="1"/>
    </xf>
    <xf numFmtId="0" fontId="8" fillId="0" borderId="4" xfId="0" applyFont="1" applyBorder="1" applyAlignment="1">
      <alignment horizontal="center" vertical="center" wrapText="1"/>
    </xf>
    <xf numFmtId="0" fontId="8" fillId="0" borderId="6" xfId="0" applyFont="1" applyBorder="1" applyAlignment="1">
      <alignment horizontal="center" vertical="center" wrapText="1"/>
    </xf>
    <xf numFmtId="0" fontId="8" fillId="0" borderId="5" xfId="0" applyFont="1" applyBorder="1" applyAlignment="1">
      <alignment horizontal="center" vertical="center" wrapText="1"/>
    </xf>
    <xf numFmtId="44" fontId="19" fillId="0" borderId="1" xfId="3" applyFont="1" applyBorder="1" applyAlignment="1">
      <alignment horizontal="center" vertical="center"/>
    </xf>
    <xf numFmtId="0" fontId="6" fillId="0" borderId="1" xfId="0" applyFont="1" applyBorder="1" applyAlignment="1">
      <alignment horizontal="center" vertical="center"/>
    </xf>
    <xf numFmtId="0" fontId="0" fillId="0" borderId="1" xfId="0" applyBorder="1" applyAlignment="1">
      <alignment horizontal="center" vertical="center" wrapText="1"/>
    </xf>
    <xf numFmtId="9" fontId="0" fillId="0" borderId="1" xfId="1" applyFont="1" applyBorder="1" applyAlignment="1">
      <alignment horizontal="center" vertical="center"/>
    </xf>
    <xf numFmtId="0" fontId="6" fillId="0" borderId="3" xfId="0" applyFont="1" applyBorder="1" applyAlignment="1">
      <alignment horizontal="center" vertical="center" wrapText="1"/>
    </xf>
    <xf numFmtId="9" fontId="7" fillId="0" borderId="4" xfId="1" applyFont="1" applyFill="1" applyBorder="1" applyAlignment="1">
      <alignment horizontal="center" vertical="center" wrapText="1"/>
    </xf>
    <xf numFmtId="9" fontId="7" fillId="0" borderId="5" xfId="1" applyFont="1" applyFill="1" applyBorder="1" applyAlignment="1">
      <alignment horizontal="center" vertical="center" wrapText="1"/>
    </xf>
    <xf numFmtId="3" fontId="8" fillId="0" borderId="4" xfId="0" applyNumberFormat="1" applyFont="1" applyBorder="1" applyAlignment="1">
      <alignment horizontal="center" vertical="top" wrapText="1"/>
    </xf>
    <xf numFmtId="3" fontId="8" fillId="0" borderId="5" xfId="0" applyNumberFormat="1" applyFont="1" applyBorder="1" applyAlignment="1">
      <alignment horizontal="center" vertical="top" wrapText="1"/>
    </xf>
    <xf numFmtId="0" fontId="8" fillId="0" borderId="4" xfId="0" applyFont="1" applyBorder="1" applyAlignment="1">
      <alignment horizontal="center" vertical="top"/>
    </xf>
    <xf numFmtId="0" fontId="8" fillId="0" borderId="6" xfId="0" applyFont="1" applyBorder="1" applyAlignment="1">
      <alignment horizontal="center" vertical="top"/>
    </xf>
    <xf numFmtId="0" fontId="8" fillId="0" borderId="5" xfId="0" applyFont="1" applyBorder="1" applyAlignment="1">
      <alignment horizontal="center" vertical="top"/>
    </xf>
    <xf numFmtId="0" fontId="8" fillId="5" borderId="4" xfId="0" applyFont="1" applyFill="1" applyBorder="1" applyAlignment="1">
      <alignment horizontal="center" vertical="top" wrapText="1"/>
    </xf>
    <xf numFmtId="0" fontId="8" fillId="5" borderId="6" xfId="0" applyFont="1" applyFill="1" applyBorder="1" applyAlignment="1">
      <alignment horizontal="center" vertical="top" wrapText="1"/>
    </xf>
    <xf numFmtId="0" fontId="8" fillId="5" borderId="5" xfId="0" applyFont="1" applyFill="1" applyBorder="1" applyAlignment="1">
      <alignment horizontal="center" vertical="top" wrapText="1"/>
    </xf>
    <xf numFmtId="9" fontId="8" fillId="0" borderId="4" xfId="1" applyFont="1" applyFill="1" applyBorder="1" applyAlignment="1">
      <alignment horizontal="center" vertical="center"/>
    </xf>
    <xf numFmtId="9" fontId="8" fillId="0" borderId="6" xfId="1" applyFont="1" applyFill="1" applyBorder="1" applyAlignment="1">
      <alignment horizontal="center" vertical="center"/>
    </xf>
    <xf numFmtId="9" fontId="8" fillId="0" borderId="5" xfId="1" applyFont="1" applyFill="1" applyBorder="1" applyAlignment="1">
      <alignment horizontal="center" vertical="center"/>
    </xf>
    <xf numFmtId="9" fontId="15" fillId="0" borderId="1" xfId="1" applyFont="1" applyFill="1" applyBorder="1" applyAlignment="1">
      <alignment horizontal="center" vertical="center" wrapText="1"/>
    </xf>
    <xf numFmtId="9" fontId="7" fillId="0" borderId="6" xfId="1" applyFont="1" applyFill="1" applyBorder="1" applyAlignment="1">
      <alignment horizontal="center" vertical="center" wrapText="1"/>
    </xf>
    <xf numFmtId="1" fontId="8" fillId="0" borderId="4" xfId="0" applyNumberFormat="1" applyFont="1" applyBorder="1" applyAlignment="1">
      <alignment horizontal="center" vertical="top"/>
    </xf>
    <xf numFmtId="1" fontId="8" fillId="0" borderId="5" xfId="0" applyNumberFormat="1" applyFont="1" applyBorder="1" applyAlignment="1">
      <alignment horizontal="center" vertical="top"/>
    </xf>
    <xf numFmtId="3" fontId="8" fillId="0" borderId="4" xfId="0" applyNumberFormat="1" applyFont="1" applyBorder="1" applyAlignment="1">
      <alignment horizontal="center" vertical="top"/>
    </xf>
    <xf numFmtId="3" fontId="8" fillId="0" borderId="5" xfId="0" applyNumberFormat="1" applyFont="1" applyBorder="1" applyAlignment="1">
      <alignment horizontal="center" vertical="top"/>
    </xf>
    <xf numFmtId="3" fontId="8" fillId="0" borderId="6" xfId="0" applyNumberFormat="1" applyFont="1" applyBorder="1" applyAlignment="1">
      <alignment horizontal="center" vertical="top"/>
    </xf>
    <xf numFmtId="0" fontId="18" fillId="0" borderId="4" xfId="0" applyFont="1" applyBorder="1" applyAlignment="1">
      <alignment horizontal="center" vertical="top"/>
    </xf>
    <xf numFmtId="0" fontId="18" fillId="0" borderId="6" xfId="0" applyFont="1" applyBorder="1" applyAlignment="1">
      <alignment horizontal="center" vertical="top"/>
    </xf>
    <xf numFmtId="0" fontId="18" fillId="0" borderId="5" xfId="0" applyFont="1" applyBorder="1" applyAlignment="1">
      <alignment horizontal="center" vertical="top"/>
    </xf>
    <xf numFmtId="0" fontId="8" fillId="5" borderId="4"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16" fillId="0" borderId="4" xfId="0" applyFont="1" applyBorder="1" applyAlignment="1">
      <alignment horizontal="center" vertical="top" wrapText="1"/>
    </xf>
    <xf numFmtId="0" fontId="16" fillId="0" borderId="6" xfId="0" applyFont="1" applyBorder="1" applyAlignment="1">
      <alignment horizontal="center" vertical="top" wrapText="1"/>
    </xf>
    <xf numFmtId="0" fontId="16" fillId="0" borderId="5" xfId="0" applyFont="1" applyBorder="1" applyAlignment="1">
      <alignment horizontal="center" vertical="top" wrapText="1"/>
    </xf>
    <xf numFmtId="0" fontId="10" fillId="0" borderId="1"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8" fillId="0" borderId="4" xfId="0" applyFont="1" applyFill="1" applyBorder="1" applyAlignment="1">
      <alignment horizontal="center" vertical="top" wrapText="1"/>
    </xf>
    <xf numFmtId="0" fontId="8" fillId="0" borderId="6" xfId="0" applyFont="1" applyFill="1" applyBorder="1" applyAlignment="1">
      <alignment horizontal="center" vertical="top" wrapText="1"/>
    </xf>
    <xf numFmtId="0" fontId="8" fillId="0" borderId="5" xfId="0" applyFont="1" applyFill="1" applyBorder="1" applyAlignment="1">
      <alignment horizontal="center" vertical="top" wrapText="1"/>
    </xf>
    <xf numFmtId="1" fontId="8" fillId="0" borderId="6" xfId="0" applyNumberFormat="1" applyFont="1" applyBorder="1" applyAlignment="1">
      <alignment horizontal="center" vertical="top"/>
    </xf>
    <xf numFmtId="0" fontId="8" fillId="0" borderId="1" xfId="0" applyFont="1" applyBorder="1" applyAlignment="1">
      <alignment horizontal="center" vertical="top" wrapText="1"/>
    </xf>
    <xf numFmtId="0" fontId="8" fillId="0" borderId="8" xfId="0" applyFont="1" applyBorder="1" applyAlignment="1">
      <alignment horizontal="center" vertical="top" wrapText="1"/>
    </xf>
    <xf numFmtId="0" fontId="8" fillId="0" borderId="9" xfId="0" applyFont="1" applyBorder="1" applyAlignment="1">
      <alignment horizontal="center" vertical="top" wrapText="1"/>
    </xf>
    <xf numFmtId="0" fontId="8" fillId="0" borderId="10" xfId="0" applyFont="1" applyBorder="1" applyAlignment="1">
      <alignment horizontal="center" vertical="top" wrapText="1"/>
    </xf>
    <xf numFmtId="0" fontId="8" fillId="0" borderId="4" xfId="0" applyFont="1" applyBorder="1" applyAlignment="1">
      <alignment horizontal="center"/>
    </xf>
    <xf numFmtId="0" fontId="8" fillId="0" borderId="5" xfId="0" applyFont="1" applyBorder="1" applyAlignment="1">
      <alignment horizontal="center"/>
    </xf>
    <xf numFmtId="0" fontId="7" fillId="0" borderId="4" xfId="0" applyFont="1" applyBorder="1" applyAlignment="1">
      <alignment horizontal="justify" vertical="top" wrapText="1"/>
    </xf>
    <xf numFmtId="0" fontId="7" fillId="0" borderId="6" xfId="0" applyFont="1" applyBorder="1" applyAlignment="1">
      <alignment horizontal="justify" vertical="top" wrapText="1"/>
    </xf>
    <xf numFmtId="0" fontId="7" fillId="0" borderId="5" xfId="0" applyFont="1" applyBorder="1" applyAlignment="1">
      <alignment horizontal="justify" vertical="top" wrapText="1"/>
    </xf>
    <xf numFmtId="0" fontId="8" fillId="0" borderId="4" xfId="0" applyFont="1" applyBorder="1" applyAlignment="1">
      <alignment horizontal="justify" vertical="top" wrapText="1"/>
    </xf>
    <xf numFmtId="0" fontId="8" fillId="0" borderId="5" xfId="0" applyFont="1" applyBorder="1" applyAlignment="1">
      <alignment horizontal="justify" vertical="top" wrapText="1"/>
    </xf>
    <xf numFmtId="0" fontId="8" fillId="0" borderId="1" xfId="0" applyFont="1" applyBorder="1" applyAlignment="1">
      <alignment horizontal="justify" vertical="top" wrapText="1"/>
    </xf>
    <xf numFmtId="3" fontId="16" fillId="0" borderId="4" xfId="0" applyNumberFormat="1" applyFont="1" applyBorder="1" applyAlignment="1">
      <alignment horizontal="center" vertical="top" wrapText="1"/>
    </xf>
    <xf numFmtId="3" fontId="16" fillId="0" borderId="6" xfId="0" applyNumberFormat="1" applyFont="1" applyBorder="1" applyAlignment="1">
      <alignment horizontal="center" vertical="top" wrapText="1"/>
    </xf>
    <xf numFmtId="3" fontId="16" fillId="0" borderId="5" xfId="0" applyNumberFormat="1" applyFont="1" applyBorder="1" applyAlignment="1">
      <alignment horizontal="center" vertical="top" wrapText="1"/>
    </xf>
    <xf numFmtId="44" fontId="19" fillId="0" borderId="1" xfId="1" applyNumberFormat="1" applyFont="1" applyBorder="1" applyAlignment="1">
      <alignment horizontal="center" vertical="center"/>
    </xf>
  </cellXfs>
  <cellStyles count="4">
    <cellStyle name="Millares" xfId="2" builtinId="3"/>
    <cellStyle name="Moneda" xfId="3" builtinId="4"/>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3"/>
  <sheetViews>
    <sheetView tabSelected="1" topLeftCell="U1" zoomScale="90" zoomScaleNormal="90" workbookViewId="0">
      <pane ySplit="3" topLeftCell="A28" activePane="bottomLeft" state="frozen"/>
      <selection activeCell="A3" sqref="A3"/>
      <selection pane="bottomLeft" activeCell="AE29" sqref="AE29"/>
    </sheetView>
  </sheetViews>
  <sheetFormatPr baseColWidth="10" defaultRowHeight="15" x14ac:dyDescent="0.25"/>
  <cols>
    <col min="2" max="4" width="16.140625" customWidth="1"/>
    <col min="5" max="5" width="23.28515625" customWidth="1"/>
    <col min="6" max="6" width="15" customWidth="1"/>
    <col min="8" max="8" width="14.85546875" customWidth="1"/>
    <col min="10" max="10" width="14.28515625" customWidth="1"/>
    <col min="11" max="11" width="15.7109375" customWidth="1"/>
    <col min="12" max="13" width="23" customWidth="1"/>
    <col min="14" max="14" width="15" customWidth="1"/>
    <col min="15" max="19" width="14.42578125" customWidth="1"/>
    <col min="20" max="20" width="14.7109375" customWidth="1"/>
    <col min="21" max="21" width="14.42578125" customWidth="1"/>
    <col min="23" max="23" width="13.5703125" customWidth="1"/>
    <col min="24" max="24" width="15.140625" customWidth="1"/>
    <col min="25" max="25" width="14.42578125" customWidth="1"/>
    <col min="26" max="26" width="14" customWidth="1"/>
    <col min="27" max="27" width="14.5703125" customWidth="1"/>
    <col min="28" max="28" width="24.85546875" customWidth="1"/>
    <col min="29" max="29" width="20.140625" customWidth="1"/>
    <col min="30" max="30" width="25.7109375" customWidth="1"/>
    <col min="31" max="31" width="25.140625" customWidth="1"/>
  </cols>
  <sheetData>
    <row r="1" spans="1:31" ht="15.75" customHeight="1" x14ac:dyDescent="0.25">
      <c r="E1" s="178" t="s">
        <v>381</v>
      </c>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row>
    <row r="2" spans="1:31" ht="22.5" customHeight="1" x14ac:dyDescent="0.25"/>
    <row r="3" spans="1:31" s="1" customFormat="1" ht="78.75" customHeight="1" x14ac:dyDescent="0.2">
      <c r="A3" s="3" t="s">
        <v>17</v>
      </c>
      <c r="B3" s="3" t="s">
        <v>16</v>
      </c>
      <c r="C3" s="3" t="s">
        <v>295</v>
      </c>
      <c r="D3" s="3" t="s">
        <v>351</v>
      </c>
      <c r="E3" s="3" t="s">
        <v>15</v>
      </c>
      <c r="F3" s="3" t="s">
        <v>14</v>
      </c>
      <c r="G3" s="3" t="s">
        <v>13</v>
      </c>
      <c r="H3" s="2" t="s">
        <v>352</v>
      </c>
      <c r="I3" s="3" t="s">
        <v>356</v>
      </c>
      <c r="J3" s="10" t="s">
        <v>12</v>
      </c>
      <c r="K3" s="3" t="s">
        <v>11</v>
      </c>
      <c r="L3" s="9" t="s">
        <v>436</v>
      </c>
      <c r="M3" s="9" t="s">
        <v>435</v>
      </c>
      <c r="N3" s="68" t="s">
        <v>493</v>
      </c>
      <c r="O3" s="68" t="s">
        <v>494</v>
      </c>
      <c r="P3" s="41" t="s">
        <v>489</v>
      </c>
      <c r="Q3" s="41" t="s">
        <v>490</v>
      </c>
      <c r="R3" s="41" t="s">
        <v>491</v>
      </c>
      <c r="S3" s="41" t="s">
        <v>492</v>
      </c>
      <c r="T3" s="6" t="s">
        <v>10</v>
      </c>
      <c r="U3" s="8" t="s">
        <v>9</v>
      </c>
      <c r="V3" s="7" t="s">
        <v>8</v>
      </c>
      <c r="W3" s="6" t="s">
        <v>7</v>
      </c>
      <c r="X3" s="5" t="s">
        <v>289</v>
      </c>
      <c r="Y3" s="3" t="s">
        <v>6</v>
      </c>
      <c r="Z3" s="4" t="s">
        <v>5</v>
      </c>
      <c r="AA3" s="3" t="s">
        <v>4</v>
      </c>
      <c r="AB3" s="3" t="s">
        <v>3</v>
      </c>
      <c r="AC3" s="2" t="s">
        <v>2</v>
      </c>
      <c r="AD3" s="2" t="s">
        <v>1</v>
      </c>
      <c r="AE3" s="2" t="s">
        <v>0</v>
      </c>
    </row>
    <row r="4" spans="1:31" s="1" customFormat="1" ht="78.75" customHeight="1" x14ac:dyDescent="0.2">
      <c r="A4" s="91" t="s">
        <v>27</v>
      </c>
      <c r="B4" s="154" t="s">
        <v>28</v>
      </c>
      <c r="C4" s="83"/>
      <c r="D4" s="3"/>
      <c r="E4" s="84"/>
      <c r="F4" s="171" t="s">
        <v>30</v>
      </c>
      <c r="G4" s="49" t="s">
        <v>29</v>
      </c>
      <c r="H4" s="11" t="s">
        <v>353</v>
      </c>
      <c r="I4" s="11">
        <v>0</v>
      </c>
      <c r="J4" s="53" t="s">
        <v>29</v>
      </c>
      <c r="K4" s="55">
        <v>500</v>
      </c>
      <c r="L4" s="67">
        <v>0</v>
      </c>
      <c r="M4" s="67">
        <v>748</v>
      </c>
      <c r="N4" s="148">
        <v>0</v>
      </c>
      <c r="O4" s="67">
        <v>0</v>
      </c>
      <c r="P4" s="56">
        <v>0</v>
      </c>
      <c r="Q4" s="189">
        <f>(P4+P5+P6)/3</f>
        <v>0</v>
      </c>
      <c r="R4" s="192">
        <f>(Q4+Q7+Q9+Q11)/4</f>
        <v>0.12275641025641025</v>
      </c>
      <c r="S4" s="100">
        <v>1</v>
      </c>
      <c r="T4" s="186" t="s">
        <v>320</v>
      </c>
      <c r="U4" s="183" t="s">
        <v>319</v>
      </c>
      <c r="V4" s="167" t="s">
        <v>318</v>
      </c>
      <c r="W4" s="167" t="s">
        <v>321</v>
      </c>
      <c r="X4" s="44">
        <v>300000000</v>
      </c>
      <c r="Y4" s="15" t="s">
        <v>391</v>
      </c>
      <c r="Z4" s="44">
        <v>300000000</v>
      </c>
      <c r="AA4" s="15" t="s">
        <v>364</v>
      </c>
      <c r="AB4" s="29" t="s">
        <v>370</v>
      </c>
      <c r="AC4" s="44"/>
      <c r="AD4" s="44"/>
      <c r="AE4" s="13"/>
    </row>
    <row r="5" spans="1:31" ht="108.75" customHeight="1" x14ac:dyDescent="0.25">
      <c r="A5" s="18"/>
      <c r="B5" s="154"/>
      <c r="C5" s="169"/>
      <c r="D5" s="18"/>
      <c r="E5" s="18"/>
      <c r="F5" s="172"/>
      <c r="G5" s="102" t="s">
        <v>31</v>
      </c>
      <c r="H5" s="11" t="s">
        <v>353</v>
      </c>
      <c r="I5" s="11">
        <v>41</v>
      </c>
      <c r="J5" s="53" t="s">
        <v>32</v>
      </c>
      <c r="K5" s="55">
        <v>50</v>
      </c>
      <c r="L5" s="67">
        <v>0</v>
      </c>
      <c r="M5" s="67">
        <v>69</v>
      </c>
      <c r="N5" s="148">
        <v>0</v>
      </c>
      <c r="O5" s="67">
        <v>0</v>
      </c>
      <c r="P5" s="56">
        <v>0</v>
      </c>
      <c r="Q5" s="190"/>
      <c r="R5" s="192"/>
      <c r="S5" s="56">
        <v>1</v>
      </c>
      <c r="T5" s="187"/>
      <c r="U5" s="184"/>
      <c r="V5" s="169"/>
      <c r="W5" s="169"/>
      <c r="X5" s="44"/>
      <c r="Y5" s="11"/>
      <c r="Z5" s="44"/>
      <c r="AA5" s="15"/>
      <c r="AB5" s="29"/>
      <c r="AC5" s="44"/>
      <c r="AD5" s="44"/>
      <c r="AE5" s="13"/>
    </row>
    <row r="6" spans="1:31" ht="75" customHeight="1" x14ac:dyDescent="0.25">
      <c r="A6" s="18"/>
      <c r="B6" s="154"/>
      <c r="C6" s="169"/>
      <c r="D6" s="18"/>
      <c r="E6" s="18"/>
      <c r="F6" s="173"/>
      <c r="G6" s="14" t="s">
        <v>34</v>
      </c>
      <c r="H6" s="11" t="s">
        <v>353</v>
      </c>
      <c r="I6" s="11">
        <v>12</v>
      </c>
      <c r="J6" s="53" t="s">
        <v>33</v>
      </c>
      <c r="K6" s="55">
        <v>20</v>
      </c>
      <c r="L6" s="67">
        <v>0</v>
      </c>
      <c r="M6" s="67">
        <v>26</v>
      </c>
      <c r="N6" s="148">
        <v>0</v>
      </c>
      <c r="O6" s="67">
        <v>0</v>
      </c>
      <c r="P6" s="56">
        <v>0</v>
      </c>
      <c r="Q6" s="191"/>
      <c r="R6" s="192"/>
      <c r="S6" s="56">
        <v>1</v>
      </c>
      <c r="T6" s="188"/>
      <c r="U6" s="185"/>
      <c r="V6" s="168"/>
      <c r="W6" s="168"/>
      <c r="X6" s="44"/>
      <c r="Y6" s="29"/>
      <c r="Z6" s="44"/>
      <c r="AA6" s="15"/>
      <c r="AB6" s="29"/>
      <c r="AC6" s="44"/>
      <c r="AD6" s="44"/>
      <c r="AE6" s="13"/>
    </row>
    <row r="7" spans="1:31" ht="135" customHeight="1" x14ac:dyDescent="0.25">
      <c r="A7" s="18"/>
      <c r="B7" s="154"/>
      <c r="C7" s="169"/>
      <c r="D7" s="18"/>
      <c r="E7" s="18"/>
      <c r="F7" s="171" t="s">
        <v>437</v>
      </c>
      <c r="G7" s="12" t="s">
        <v>36</v>
      </c>
      <c r="H7" s="65" t="s">
        <v>353</v>
      </c>
      <c r="I7" s="30">
        <v>0</v>
      </c>
      <c r="J7" s="53" t="s">
        <v>35</v>
      </c>
      <c r="K7" s="55">
        <v>3</v>
      </c>
      <c r="L7" s="67">
        <v>6</v>
      </c>
      <c r="M7" s="67">
        <v>0</v>
      </c>
      <c r="N7" s="148">
        <v>0</v>
      </c>
      <c r="O7" s="67">
        <v>0</v>
      </c>
      <c r="P7" s="56">
        <f>O7/L7</f>
        <v>0</v>
      </c>
      <c r="Q7" s="179">
        <f>(P7+P8)/2</f>
        <v>0</v>
      </c>
      <c r="R7" s="192"/>
      <c r="S7" s="40">
        <f>O7/K7</f>
        <v>0</v>
      </c>
      <c r="T7" s="186" t="s">
        <v>365</v>
      </c>
      <c r="U7" s="167" t="s">
        <v>366</v>
      </c>
      <c r="V7" s="167" t="s">
        <v>367</v>
      </c>
      <c r="W7" s="167" t="s">
        <v>368</v>
      </c>
      <c r="X7" s="71">
        <v>250000000</v>
      </c>
      <c r="Y7" s="50" t="s">
        <v>363</v>
      </c>
      <c r="Z7" s="71">
        <v>200000000</v>
      </c>
      <c r="AA7" s="50" t="s">
        <v>364</v>
      </c>
      <c r="AB7" s="50" t="s">
        <v>369</v>
      </c>
      <c r="AC7" s="71"/>
      <c r="AD7" s="11"/>
      <c r="AE7" s="13"/>
    </row>
    <row r="8" spans="1:31" ht="45" x14ac:dyDescent="0.25">
      <c r="A8" s="18"/>
      <c r="B8" s="154"/>
      <c r="C8" s="169"/>
      <c r="D8" s="18"/>
      <c r="E8" s="18"/>
      <c r="F8" s="172"/>
      <c r="G8" s="12" t="s">
        <v>38</v>
      </c>
      <c r="H8" s="67" t="s">
        <v>354</v>
      </c>
      <c r="I8" s="65">
        <v>0</v>
      </c>
      <c r="J8" s="53" t="s">
        <v>37</v>
      </c>
      <c r="K8" s="55">
        <v>1</v>
      </c>
      <c r="L8" s="67">
        <v>1</v>
      </c>
      <c r="M8" s="67">
        <v>0</v>
      </c>
      <c r="N8" s="148">
        <v>0</v>
      </c>
      <c r="O8" s="67">
        <v>0</v>
      </c>
      <c r="P8" s="56">
        <f>O8/L8</f>
        <v>0</v>
      </c>
      <c r="Q8" s="180"/>
      <c r="R8" s="192"/>
      <c r="S8" s="40">
        <v>0</v>
      </c>
      <c r="T8" s="187"/>
      <c r="U8" s="169"/>
      <c r="V8" s="169"/>
      <c r="W8" s="169"/>
      <c r="X8" s="71"/>
      <c r="Y8" s="50"/>
      <c r="Z8" s="71"/>
      <c r="AA8" s="50"/>
      <c r="AB8" s="50"/>
      <c r="AC8" s="11"/>
      <c r="AD8" s="11"/>
      <c r="AE8" s="13"/>
    </row>
    <row r="9" spans="1:31" ht="135.75" customHeight="1" x14ac:dyDescent="0.25">
      <c r="A9" s="18"/>
      <c r="B9" s="154"/>
      <c r="C9" s="169"/>
      <c r="D9" s="18"/>
      <c r="E9" s="18"/>
      <c r="F9" s="30" t="s">
        <v>39</v>
      </c>
      <c r="G9" s="13" t="s">
        <v>23</v>
      </c>
      <c r="H9" s="11" t="s">
        <v>353</v>
      </c>
      <c r="I9" s="11">
        <v>24</v>
      </c>
      <c r="J9" s="13" t="s">
        <v>40</v>
      </c>
      <c r="K9" s="19">
        <v>25</v>
      </c>
      <c r="L9" s="31">
        <v>12</v>
      </c>
      <c r="M9" s="31">
        <v>13</v>
      </c>
      <c r="N9" s="153">
        <v>8</v>
      </c>
      <c r="O9" s="31">
        <v>0</v>
      </c>
      <c r="P9" s="40">
        <f>(N9+O9)/L9</f>
        <v>0.66666666666666663</v>
      </c>
      <c r="Q9" s="179">
        <f>(P9+P10)/2</f>
        <v>0.491025641025641</v>
      </c>
      <c r="R9" s="192"/>
      <c r="S9" s="40">
        <f>(M9+N9+O9)/K9</f>
        <v>0.84</v>
      </c>
      <c r="T9" s="186" t="s">
        <v>322</v>
      </c>
      <c r="U9" s="167" t="s">
        <v>323</v>
      </c>
      <c r="V9" s="167" t="s">
        <v>325</v>
      </c>
      <c r="W9" s="167" t="s">
        <v>324</v>
      </c>
      <c r="X9" s="181">
        <v>400000000</v>
      </c>
      <c r="Y9" s="167" t="s">
        <v>363</v>
      </c>
      <c r="Z9" s="181"/>
      <c r="AA9" s="167" t="s">
        <v>364</v>
      </c>
      <c r="AB9" s="167" t="s">
        <v>371</v>
      </c>
      <c r="AC9" s="181"/>
      <c r="AD9" s="181"/>
      <c r="AE9" s="13" t="s">
        <v>442</v>
      </c>
    </row>
    <row r="10" spans="1:31" ht="112.5" x14ac:dyDescent="0.25">
      <c r="A10" s="18"/>
      <c r="B10" s="154"/>
      <c r="C10" s="169"/>
      <c r="D10" s="18"/>
      <c r="E10" s="18"/>
      <c r="F10" s="103"/>
      <c r="G10" s="13" t="s">
        <v>41</v>
      </c>
      <c r="H10" s="11" t="s">
        <v>353</v>
      </c>
      <c r="I10" s="11">
        <v>1650</v>
      </c>
      <c r="J10" s="13" t="s">
        <v>42</v>
      </c>
      <c r="K10" s="19">
        <v>1500</v>
      </c>
      <c r="L10" s="31">
        <v>1300</v>
      </c>
      <c r="M10" s="31">
        <v>200</v>
      </c>
      <c r="N10" s="153">
        <v>410</v>
      </c>
      <c r="O10" s="31">
        <v>0</v>
      </c>
      <c r="P10" s="40">
        <f>(N10+O10)/L10</f>
        <v>0.31538461538461537</v>
      </c>
      <c r="Q10" s="180"/>
      <c r="R10" s="192"/>
      <c r="S10" s="40">
        <f>(N10+O10+M10)/K10</f>
        <v>0.40666666666666668</v>
      </c>
      <c r="T10" s="188"/>
      <c r="U10" s="168"/>
      <c r="V10" s="168"/>
      <c r="W10" s="168"/>
      <c r="X10" s="182"/>
      <c r="Y10" s="168"/>
      <c r="Z10" s="182"/>
      <c r="AA10" s="168"/>
      <c r="AB10" s="168"/>
      <c r="AC10" s="182"/>
      <c r="AD10" s="182"/>
      <c r="AE10" s="13" t="s">
        <v>443</v>
      </c>
    </row>
    <row r="11" spans="1:31" ht="180" customHeight="1" x14ac:dyDescent="0.25">
      <c r="A11" s="18"/>
      <c r="B11" s="154"/>
      <c r="C11" s="169"/>
      <c r="D11" s="18"/>
      <c r="E11" s="18"/>
      <c r="F11" s="67" t="s">
        <v>43</v>
      </c>
      <c r="G11" s="12" t="s">
        <v>46</v>
      </c>
      <c r="H11" s="31" t="s">
        <v>353</v>
      </c>
      <c r="I11" s="11">
        <v>0</v>
      </c>
      <c r="J11" s="61" t="s">
        <v>44</v>
      </c>
      <c r="K11" s="55">
        <v>6</v>
      </c>
      <c r="L11" s="67"/>
      <c r="M11" s="67">
        <v>17</v>
      </c>
      <c r="N11" s="148">
        <v>0</v>
      </c>
      <c r="O11" s="101">
        <v>0</v>
      </c>
      <c r="P11" s="56">
        <v>0</v>
      </c>
      <c r="Q11" s="100">
        <v>0</v>
      </c>
      <c r="R11" s="192"/>
      <c r="S11" s="100">
        <v>1</v>
      </c>
      <c r="T11" s="104" t="s">
        <v>359</v>
      </c>
      <c r="U11" s="61" t="s">
        <v>360</v>
      </c>
      <c r="V11" s="61" t="s">
        <v>361</v>
      </c>
      <c r="W11" s="61" t="s">
        <v>362</v>
      </c>
      <c r="X11" s="44">
        <v>250000000</v>
      </c>
      <c r="Y11" s="29" t="s">
        <v>363</v>
      </c>
      <c r="Z11" s="44"/>
      <c r="AA11" s="50" t="s">
        <v>364</v>
      </c>
      <c r="AB11" s="50" t="s">
        <v>372</v>
      </c>
      <c r="AC11" s="44"/>
      <c r="AD11" s="44"/>
      <c r="AE11" s="13"/>
    </row>
    <row r="12" spans="1:31" ht="105.75" customHeight="1" x14ac:dyDescent="0.25">
      <c r="A12" s="18"/>
      <c r="B12" s="155" t="s">
        <v>45</v>
      </c>
      <c r="C12" s="13" t="s">
        <v>296</v>
      </c>
      <c r="D12" s="29" t="s">
        <v>297</v>
      </c>
      <c r="E12" s="15" t="s">
        <v>258</v>
      </c>
      <c r="F12" s="170" t="s">
        <v>47</v>
      </c>
      <c r="G12" s="14" t="s">
        <v>24</v>
      </c>
      <c r="H12" s="19" t="s">
        <v>353</v>
      </c>
      <c r="I12" s="11">
        <v>40</v>
      </c>
      <c r="J12" s="13" t="s">
        <v>48</v>
      </c>
      <c r="K12" s="19">
        <v>50</v>
      </c>
      <c r="L12" s="31">
        <v>25</v>
      </c>
      <c r="M12" s="31">
        <v>25</v>
      </c>
      <c r="N12" s="153">
        <v>0</v>
      </c>
      <c r="O12" s="33">
        <v>0</v>
      </c>
      <c r="P12" s="40">
        <f>O12/L12</f>
        <v>0</v>
      </c>
      <c r="Q12" s="158">
        <f>(P12+P14+P15)/3</f>
        <v>0</v>
      </c>
      <c r="R12" s="158">
        <f>(Q12+Q16+Q19+Q20)/4</f>
        <v>0.12</v>
      </c>
      <c r="S12" s="47">
        <f>(M12+O12)/K12</f>
        <v>0.5</v>
      </c>
      <c r="T12" s="53"/>
      <c r="U12" s="53"/>
      <c r="V12" s="53"/>
      <c r="W12" s="53"/>
      <c r="X12" s="53"/>
      <c r="Y12" s="53"/>
      <c r="Z12" s="53"/>
      <c r="AA12" s="53"/>
      <c r="AB12" s="53"/>
      <c r="AC12" s="53"/>
      <c r="AD12" s="53"/>
      <c r="AE12" s="15"/>
    </row>
    <row r="13" spans="1:31" ht="69" customHeight="1" x14ac:dyDescent="0.25">
      <c r="A13" s="18"/>
      <c r="B13" s="156"/>
      <c r="C13" s="18"/>
      <c r="D13" s="18"/>
      <c r="E13" s="18"/>
      <c r="F13" s="170"/>
      <c r="G13" s="13" t="s">
        <v>53</v>
      </c>
      <c r="H13" s="11" t="s">
        <v>353</v>
      </c>
      <c r="I13" s="11">
        <v>60</v>
      </c>
      <c r="J13" s="13" t="s">
        <v>50</v>
      </c>
      <c r="K13" s="19">
        <v>20</v>
      </c>
      <c r="L13" s="31" t="s">
        <v>287</v>
      </c>
      <c r="M13" s="31">
        <v>26</v>
      </c>
      <c r="N13" s="153" t="s">
        <v>287</v>
      </c>
      <c r="O13" s="33" t="s">
        <v>287</v>
      </c>
      <c r="P13" s="40" t="s">
        <v>287</v>
      </c>
      <c r="Q13" s="159"/>
      <c r="R13" s="159"/>
      <c r="S13" s="47">
        <v>1</v>
      </c>
      <c r="T13" s="40" t="s">
        <v>287</v>
      </c>
      <c r="U13" s="40" t="s">
        <v>287</v>
      </c>
      <c r="V13" s="40" t="s">
        <v>287</v>
      </c>
      <c r="W13" s="40" t="s">
        <v>287</v>
      </c>
      <c r="X13" s="40" t="s">
        <v>287</v>
      </c>
      <c r="Y13" s="40" t="s">
        <v>287</v>
      </c>
      <c r="Z13" s="40" t="s">
        <v>287</v>
      </c>
      <c r="AA13" s="40" t="s">
        <v>287</v>
      </c>
      <c r="AB13" s="40" t="s">
        <v>287</v>
      </c>
      <c r="AC13" s="40" t="s">
        <v>287</v>
      </c>
      <c r="AD13" s="40" t="s">
        <v>287</v>
      </c>
      <c r="AE13" s="60" t="s">
        <v>415</v>
      </c>
    </row>
    <row r="14" spans="1:31" ht="101.25" x14ac:dyDescent="0.25">
      <c r="A14" s="18"/>
      <c r="B14" s="156"/>
      <c r="C14" s="18"/>
      <c r="D14" s="18"/>
      <c r="E14" s="18"/>
      <c r="F14" s="170"/>
      <c r="G14" s="13" t="s">
        <v>52</v>
      </c>
      <c r="H14" s="11" t="s">
        <v>353</v>
      </c>
      <c r="I14" s="11">
        <v>0</v>
      </c>
      <c r="J14" s="13" t="s">
        <v>49</v>
      </c>
      <c r="K14" s="19">
        <v>6</v>
      </c>
      <c r="L14" s="31">
        <v>5</v>
      </c>
      <c r="M14" s="31">
        <v>1</v>
      </c>
      <c r="N14" s="153">
        <v>0</v>
      </c>
      <c r="O14" s="31">
        <v>0</v>
      </c>
      <c r="P14" s="40">
        <f>O14/L14</f>
        <v>0</v>
      </c>
      <c r="Q14" s="159"/>
      <c r="R14" s="159"/>
      <c r="S14" s="47">
        <f>(O14+M14)/K14</f>
        <v>0.16666666666666666</v>
      </c>
      <c r="T14" s="19" t="s">
        <v>357</v>
      </c>
      <c r="U14" s="19" t="s">
        <v>357</v>
      </c>
      <c r="V14" s="19" t="s">
        <v>357</v>
      </c>
      <c r="W14" s="19" t="s">
        <v>357</v>
      </c>
      <c r="X14" s="19" t="s">
        <v>357</v>
      </c>
      <c r="Y14" s="19" t="s">
        <v>357</v>
      </c>
      <c r="Z14" s="19" t="s">
        <v>357</v>
      </c>
      <c r="AA14" s="19" t="s">
        <v>357</v>
      </c>
      <c r="AB14" s="19" t="s">
        <v>357</v>
      </c>
      <c r="AC14" s="19" t="s">
        <v>357</v>
      </c>
      <c r="AD14" s="19" t="s">
        <v>357</v>
      </c>
      <c r="AE14" s="13" t="s">
        <v>373</v>
      </c>
    </row>
    <row r="15" spans="1:31" ht="90" x14ac:dyDescent="0.25">
      <c r="A15" s="18"/>
      <c r="B15" s="156"/>
      <c r="C15" s="18"/>
      <c r="D15" s="18"/>
      <c r="E15" s="18"/>
      <c r="F15" s="170"/>
      <c r="G15" s="13" t="s">
        <v>51</v>
      </c>
      <c r="H15" s="11" t="s">
        <v>353</v>
      </c>
      <c r="I15" s="11" t="s">
        <v>357</v>
      </c>
      <c r="J15" s="13" t="s">
        <v>54</v>
      </c>
      <c r="K15" s="19">
        <v>6</v>
      </c>
      <c r="L15" s="31">
        <v>2</v>
      </c>
      <c r="M15" s="31">
        <v>2</v>
      </c>
      <c r="N15" s="153">
        <v>0</v>
      </c>
      <c r="O15" s="31">
        <v>0</v>
      </c>
      <c r="P15" s="40">
        <f>O15/L15</f>
        <v>0</v>
      </c>
      <c r="Q15" s="160"/>
      <c r="R15" s="159"/>
      <c r="S15" s="47">
        <f>(O15+M15)/K15</f>
        <v>0.33333333333333331</v>
      </c>
      <c r="T15" s="19" t="s">
        <v>357</v>
      </c>
      <c r="U15" s="19" t="s">
        <v>357</v>
      </c>
      <c r="V15" s="19" t="s">
        <v>357</v>
      </c>
      <c r="W15" s="19" t="s">
        <v>357</v>
      </c>
      <c r="X15" s="19" t="s">
        <v>357</v>
      </c>
      <c r="Y15" s="19" t="s">
        <v>357</v>
      </c>
      <c r="Z15" s="19" t="s">
        <v>357</v>
      </c>
      <c r="AA15" s="19" t="s">
        <v>357</v>
      </c>
      <c r="AB15" s="19" t="s">
        <v>357</v>
      </c>
      <c r="AC15" s="19" t="s">
        <v>357</v>
      </c>
      <c r="AD15" s="19" t="s">
        <v>357</v>
      </c>
      <c r="AE15" s="13" t="s">
        <v>373</v>
      </c>
    </row>
    <row r="16" spans="1:31" ht="135" x14ac:dyDescent="0.25">
      <c r="A16" s="18"/>
      <c r="B16" s="156"/>
      <c r="C16" s="18"/>
      <c r="D16" s="18"/>
      <c r="E16" s="18"/>
      <c r="F16" s="172" t="s">
        <v>58</v>
      </c>
      <c r="G16" s="13" t="s">
        <v>55</v>
      </c>
      <c r="H16" s="11" t="s">
        <v>353</v>
      </c>
      <c r="I16" s="11">
        <v>23</v>
      </c>
      <c r="J16" s="138" t="s">
        <v>478</v>
      </c>
      <c r="K16" s="55">
        <v>30</v>
      </c>
      <c r="L16" s="67">
        <v>1</v>
      </c>
      <c r="M16" s="67">
        <v>29</v>
      </c>
      <c r="N16" s="148">
        <v>0</v>
      </c>
      <c r="O16" s="55">
        <v>0</v>
      </c>
      <c r="P16" s="56">
        <f>O16/L16</f>
        <v>0</v>
      </c>
      <c r="Q16" s="165">
        <f>(P16+P17+P18)/3</f>
        <v>0</v>
      </c>
      <c r="R16" s="159"/>
      <c r="S16" s="99">
        <f>(O16+M16)/K16</f>
        <v>0.96666666666666667</v>
      </c>
      <c r="T16" s="15" t="s">
        <v>474</v>
      </c>
      <c r="U16" s="38" t="s">
        <v>475</v>
      </c>
      <c r="V16" s="15" t="s">
        <v>476</v>
      </c>
      <c r="W16" s="75"/>
      <c r="X16" s="44">
        <v>200000000</v>
      </c>
      <c r="Y16" s="137" t="s">
        <v>363</v>
      </c>
      <c r="Z16" s="19"/>
      <c r="AA16" s="130" t="s">
        <v>364</v>
      </c>
      <c r="AB16" s="38" t="s">
        <v>477</v>
      </c>
      <c r="AC16" s="79"/>
      <c r="AD16" s="79"/>
      <c r="AE16" s="13"/>
    </row>
    <row r="17" spans="1:31" ht="33.75" x14ac:dyDescent="0.25">
      <c r="A17" s="18"/>
      <c r="B17" s="156"/>
      <c r="C17" s="18"/>
      <c r="D17" s="18"/>
      <c r="E17" s="18"/>
      <c r="F17" s="172"/>
      <c r="G17" s="13" t="s">
        <v>22</v>
      </c>
      <c r="H17" s="11" t="s">
        <v>353</v>
      </c>
      <c r="I17" s="11">
        <v>4</v>
      </c>
      <c r="J17" s="13" t="s">
        <v>56</v>
      </c>
      <c r="K17" s="19">
        <v>6</v>
      </c>
      <c r="L17" s="31">
        <v>4</v>
      </c>
      <c r="M17" s="31">
        <v>2</v>
      </c>
      <c r="N17" s="153">
        <v>0</v>
      </c>
      <c r="O17" s="31">
        <v>0</v>
      </c>
      <c r="P17" s="40">
        <f>O17/L17</f>
        <v>0</v>
      </c>
      <c r="Q17" s="165"/>
      <c r="R17" s="159"/>
      <c r="S17" s="48">
        <f>(O17+M17)/K17</f>
        <v>0.33333333333333331</v>
      </c>
      <c r="T17" s="19"/>
      <c r="U17" s="19"/>
      <c r="V17" s="11"/>
      <c r="W17" s="11"/>
      <c r="X17" s="19"/>
      <c r="Y17" s="19"/>
      <c r="Z17" s="11"/>
      <c r="AA17" s="19"/>
      <c r="AB17" s="19"/>
      <c r="AC17" s="19"/>
      <c r="AD17" s="19"/>
      <c r="AE17" s="13"/>
    </row>
    <row r="18" spans="1:31" ht="78.75" x14ac:dyDescent="0.25">
      <c r="A18" s="18"/>
      <c r="B18" s="156"/>
      <c r="C18" s="18"/>
      <c r="D18" s="18"/>
      <c r="E18" s="18"/>
      <c r="F18" s="173"/>
      <c r="G18" s="15" t="s">
        <v>57</v>
      </c>
      <c r="H18" s="11" t="s">
        <v>355</v>
      </c>
      <c r="I18" s="11" t="s">
        <v>357</v>
      </c>
      <c r="J18" s="13" t="s">
        <v>292</v>
      </c>
      <c r="K18" s="19">
        <v>20</v>
      </c>
      <c r="L18" s="31">
        <v>4</v>
      </c>
      <c r="M18" s="31">
        <v>16</v>
      </c>
      <c r="N18" s="153">
        <v>0</v>
      </c>
      <c r="O18" s="32">
        <v>0</v>
      </c>
      <c r="P18" s="40">
        <f>O18/L18</f>
        <v>0</v>
      </c>
      <c r="Q18" s="162"/>
      <c r="R18" s="159"/>
      <c r="S18" s="48">
        <f>(O18+M18)/K18</f>
        <v>0.8</v>
      </c>
      <c r="T18" s="19" t="s">
        <v>357</v>
      </c>
      <c r="U18" s="19" t="s">
        <v>357</v>
      </c>
      <c r="V18" s="19" t="s">
        <v>357</v>
      </c>
      <c r="W18" s="19" t="s">
        <v>357</v>
      </c>
      <c r="X18" s="19" t="s">
        <v>357</v>
      </c>
      <c r="Y18" s="19" t="s">
        <v>357</v>
      </c>
      <c r="Z18" s="19" t="s">
        <v>357</v>
      </c>
      <c r="AA18" s="19" t="s">
        <v>357</v>
      </c>
      <c r="AB18" s="19" t="s">
        <v>357</v>
      </c>
      <c r="AC18" s="19" t="s">
        <v>357</v>
      </c>
      <c r="AD18" s="19" t="s">
        <v>357</v>
      </c>
      <c r="AE18" s="13" t="s">
        <v>326</v>
      </c>
    </row>
    <row r="19" spans="1:31" ht="78.75" x14ac:dyDescent="0.25">
      <c r="A19" s="18"/>
      <c r="B19" s="156"/>
      <c r="C19" s="18"/>
      <c r="D19" s="18"/>
      <c r="E19" s="18"/>
      <c r="F19" s="11" t="s">
        <v>59</v>
      </c>
      <c r="G19" s="15" t="s">
        <v>61</v>
      </c>
      <c r="H19" s="11" t="s">
        <v>353</v>
      </c>
      <c r="I19" s="11">
        <v>0</v>
      </c>
      <c r="J19" s="13" t="s">
        <v>60</v>
      </c>
      <c r="K19" s="19">
        <v>2</v>
      </c>
      <c r="L19" s="31">
        <v>1</v>
      </c>
      <c r="M19" s="31">
        <v>1</v>
      </c>
      <c r="N19" s="153">
        <v>0</v>
      </c>
      <c r="O19" s="31">
        <v>0</v>
      </c>
      <c r="P19" s="40">
        <f>O19/L19</f>
        <v>0</v>
      </c>
      <c r="Q19" s="40">
        <f t="shared" ref="Q19" si="0">P19/M19</f>
        <v>0</v>
      </c>
      <c r="R19" s="159"/>
      <c r="S19" s="48">
        <f>(O19+M19)/K19</f>
        <v>0.5</v>
      </c>
      <c r="T19" s="19"/>
      <c r="U19" s="19"/>
      <c r="V19" s="11"/>
      <c r="W19" s="11"/>
      <c r="X19" s="19"/>
      <c r="Y19" s="19"/>
      <c r="Z19" s="11"/>
      <c r="AA19" s="19"/>
      <c r="AB19" s="19"/>
      <c r="AC19" s="19"/>
      <c r="AD19" s="19"/>
      <c r="AE19" s="13"/>
    </row>
    <row r="20" spans="1:31" ht="90" x14ac:dyDescent="0.25">
      <c r="A20" s="18"/>
      <c r="B20" s="156"/>
      <c r="C20" s="131" t="s">
        <v>259</v>
      </c>
      <c r="D20" s="135" t="s">
        <v>298</v>
      </c>
      <c r="E20" s="131" t="s">
        <v>259</v>
      </c>
      <c r="F20" s="155" t="s">
        <v>62</v>
      </c>
      <c r="G20" s="131" t="s">
        <v>63</v>
      </c>
      <c r="H20" s="132" t="s">
        <v>353</v>
      </c>
      <c r="I20" s="132">
        <v>4</v>
      </c>
      <c r="J20" s="53" t="s">
        <v>473</v>
      </c>
      <c r="K20" s="135">
        <v>4</v>
      </c>
      <c r="L20" s="134">
        <v>2.7</v>
      </c>
      <c r="M20" s="93">
        <v>0</v>
      </c>
      <c r="N20" s="93">
        <v>1.3</v>
      </c>
      <c r="O20" s="134">
        <v>0</v>
      </c>
      <c r="P20" s="133">
        <f>(N20+O20)/L20</f>
        <v>0.48148148148148145</v>
      </c>
      <c r="Q20" s="161">
        <v>0.48</v>
      </c>
      <c r="R20" s="159"/>
      <c r="S20" s="136">
        <f>(N20+O20+M20)/K20</f>
        <v>0.32500000000000001</v>
      </c>
      <c r="T20" s="140" t="s">
        <v>374</v>
      </c>
      <c r="U20" s="53" t="s">
        <v>375</v>
      </c>
      <c r="V20" s="53" t="s">
        <v>376</v>
      </c>
      <c r="W20" s="53" t="s">
        <v>377</v>
      </c>
      <c r="X20" s="44">
        <v>1100000000</v>
      </c>
      <c r="Y20" s="137" t="s">
        <v>363</v>
      </c>
      <c r="Z20" s="19"/>
      <c r="AA20" s="130" t="s">
        <v>364</v>
      </c>
      <c r="AB20" s="38" t="s">
        <v>390</v>
      </c>
      <c r="AC20" s="74"/>
      <c r="AD20" s="19"/>
      <c r="AE20" s="13"/>
    </row>
    <row r="21" spans="1:31" ht="78.75" x14ac:dyDescent="0.25">
      <c r="A21" s="18"/>
      <c r="B21" s="157"/>
      <c r="C21" s="18"/>
      <c r="D21" s="18"/>
      <c r="E21" s="18"/>
      <c r="F21" s="157"/>
      <c r="G21" s="15" t="s">
        <v>293</v>
      </c>
      <c r="H21" s="11" t="s">
        <v>355</v>
      </c>
      <c r="I21" s="11" t="s">
        <v>357</v>
      </c>
      <c r="J21" s="13" t="s">
        <v>294</v>
      </c>
      <c r="K21" s="19">
        <v>20</v>
      </c>
      <c r="L21" s="31" t="s">
        <v>287</v>
      </c>
      <c r="M21" s="31">
        <v>25</v>
      </c>
      <c r="N21" s="153" t="s">
        <v>287</v>
      </c>
      <c r="O21" s="31" t="s">
        <v>287</v>
      </c>
      <c r="P21" s="40" t="s">
        <v>287</v>
      </c>
      <c r="Q21" s="162"/>
      <c r="R21" s="160"/>
      <c r="S21" s="48">
        <v>1</v>
      </c>
      <c r="T21" s="48" t="s">
        <v>287</v>
      </c>
      <c r="U21" s="48" t="s">
        <v>287</v>
      </c>
      <c r="V21" s="48" t="s">
        <v>287</v>
      </c>
      <c r="W21" s="48" t="s">
        <v>287</v>
      </c>
      <c r="X21" s="48" t="s">
        <v>287</v>
      </c>
      <c r="Y21" s="48" t="s">
        <v>287</v>
      </c>
      <c r="Z21" s="48" t="s">
        <v>287</v>
      </c>
      <c r="AA21" s="48" t="s">
        <v>287</v>
      </c>
      <c r="AB21" s="48" t="s">
        <v>287</v>
      </c>
      <c r="AC21" s="48" t="s">
        <v>287</v>
      </c>
      <c r="AD21" s="48" t="s">
        <v>287</v>
      </c>
      <c r="AE21" s="13" t="s">
        <v>415</v>
      </c>
    </row>
    <row r="22" spans="1:31" ht="56.25" x14ac:dyDescent="0.25">
      <c r="A22" s="18"/>
      <c r="B22" s="164" t="s">
        <v>18</v>
      </c>
      <c r="C22" s="17" t="s">
        <v>299</v>
      </c>
      <c r="D22" s="18"/>
      <c r="E22" s="15" t="s">
        <v>278</v>
      </c>
      <c r="F22" s="164" t="s">
        <v>64</v>
      </c>
      <c r="G22" s="12" t="s">
        <v>68</v>
      </c>
      <c r="H22" s="31" t="s">
        <v>353</v>
      </c>
      <c r="I22" s="11" t="s">
        <v>357</v>
      </c>
      <c r="J22" s="13" t="s">
        <v>65</v>
      </c>
      <c r="K22" s="19">
        <v>5</v>
      </c>
      <c r="L22" s="31">
        <v>5</v>
      </c>
      <c r="M22" s="94">
        <v>0</v>
      </c>
      <c r="N22" s="94">
        <v>15</v>
      </c>
      <c r="O22" s="32">
        <v>0</v>
      </c>
      <c r="P22" s="40">
        <v>1</v>
      </c>
      <c r="Q22" s="161">
        <f>(P22+P24)/2</f>
        <v>0.5</v>
      </c>
      <c r="R22" s="161">
        <v>0.5</v>
      </c>
      <c r="S22" s="48">
        <v>1</v>
      </c>
      <c r="T22" s="136" t="s">
        <v>287</v>
      </c>
      <c r="U22" s="136" t="s">
        <v>287</v>
      </c>
      <c r="V22" s="136" t="s">
        <v>287</v>
      </c>
      <c r="W22" s="136" t="s">
        <v>287</v>
      </c>
      <c r="X22" s="136" t="s">
        <v>287</v>
      </c>
      <c r="Y22" s="136" t="s">
        <v>287</v>
      </c>
      <c r="Z22" s="136" t="s">
        <v>287</v>
      </c>
      <c r="AA22" s="136" t="s">
        <v>287</v>
      </c>
      <c r="AB22" s="136" t="s">
        <v>287</v>
      </c>
      <c r="AC22" s="136" t="s">
        <v>287</v>
      </c>
      <c r="AD22" s="136" t="s">
        <v>287</v>
      </c>
      <c r="AE22" s="13" t="s">
        <v>415</v>
      </c>
    </row>
    <row r="23" spans="1:31" ht="180.75" customHeight="1" x14ac:dyDescent="0.25">
      <c r="A23" s="18"/>
      <c r="B23" s="164"/>
      <c r="C23" s="18"/>
      <c r="D23" s="18"/>
      <c r="E23" s="18"/>
      <c r="F23" s="164"/>
      <c r="G23" s="12" t="s">
        <v>69</v>
      </c>
      <c r="H23" s="31" t="s">
        <v>353</v>
      </c>
      <c r="I23" s="11" t="s">
        <v>357</v>
      </c>
      <c r="J23" s="13" t="s">
        <v>66</v>
      </c>
      <c r="K23" s="19">
        <v>300</v>
      </c>
      <c r="L23" s="40" t="s">
        <v>287</v>
      </c>
      <c r="M23" s="31">
        <v>300</v>
      </c>
      <c r="N23" s="153" t="s">
        <v>287</v>
      </c>
      <c r="O23" s="31" t="s">
        <v>287</v>
      </c>
      <c r="P23" s="40" t="s">
        <v>287</v>
      </c>
      <c r="Q23" s="165"/>
      <c r="R23" s="165"/>
      <c r="S23" s="48">
        <f>M23/K23</f>
        <v>1</v>
      </c>
      <c r="T23" s="48" t="s">
        <v>287</v>
      </c>
      <c r="U23" s="48" t="s">
        <v>287</v>
      </c>
      <c r="V23" s="48" t="s">
        <v>287</v>
      </c>
      <c r="W23" s="48" t="s">
        <v>287</v>
      </c>
      <c r="X23" s="48" t="s">
        <v>287</v>
      </c>
      <c r="Y23" s="48" t="s">
        <v>287</v>
      </c>
      <c r="Z23" s="48" t="s">
        <v>287</v>
      </c>
      <c r="AA23" s="48" t="s">
        <v>287</v>
      </c>
      <c r="AB23" s="48" t="s">
        <v>287</v>
      </c>
      <c r="AC23" s="48" t="s">
        <v>287</v>
      </c>
      <c r="AD23" s="48" t="s">
        <v>287</v>
      </c>
      <c r="AE23" s="13" t="s">
        <v>415</v>
      </c>
    </row>
    <row r="24" spans="1:31" ht="56.25" x14ac:dyDescent="0.25">
      <c r="A24" s="18"/>
      <c r="B24" s="164"/>
      <c r="C24" s="18"/>
      <c r="D24" s="18"/>
      <c r="E24" s="18"/>
      <c r="F24" s="164"/>
      <c r="G24" s="12" t="s">
        <v>70</v>
      </c>
      <c r="H24" s="31" t="s">
        <v>353</v>
      </c>
      <c r="I24" s="11">
        <v>7</v>
      </c>
      <c r="J24" s="13" t="s">
        <v>67</v>
      </c>
      <c r="K24" s="19">
        <v>10</v>
      </c>
      <c r="L24" s="31">
        <v>2</v>
      </c>
      <c r="M24" s="31">
        <v>8</v>
      </c>
      <c r="N24" s="153">
        <v>0</v>
      </c>
      <c r="O24" s="19">
        <v>0</v>
      </c>
      <c r="P24" s="40">
        <f>O24/L24</f>
        <v>0</v>
      </c>
      <c r="Q24" s="162"/>
      <c r="R24" s="162"/>
      <c r="S24" s="48">
        <f>O24/K24</f>
        <v>0</v>
      </c>
      <c r="T24" s="15"/>
      <c r="U24" s="81"/>
      <c r="V24" s="112"/>
      <c r="W24" s="15"/>
      <c r="X24" s="82"/>
      <c r="Y24" s="40"/>
      <c r="Z24" s="82"/>
      <c r="AA24" s="80"/>
      <c r="AB24" s="38"/>
      <c r="AC24" s="82"/>
      <c r="AD24" s="82"/>
      <c r="AE24" s="13"/>
    </row>
    <row r="26" spans="1:31" ht="60" customHeight="1" x14ac:dyDescent="0.25">
      <c r="L26" s="91" t="s">
        <v>500</v>
      </c>
      <c r="M26" s="92">
        <f>(25%+19%+30%+21%+29%)/5</f>
        <v>0.248</v>
      </c>
      <c r="N26" s="92"/>
      <c r="O26" s="176" t="s">
        <v>496</v>
      </c>
      <c r="P26" s="176"/>
      <c r="Q26" s="89">
        <f>(R4+R12+R22)/3</f>
        <v>0.24758547008547008</v>
      </c>
      <c r="AA26" s="175" t="s">
        <v>433</v>
      </c>
      <c r="AB26" s="175"/>
      <c r="AC26" s="174">
        <v>7000000000</v>
      </c>
      <c r="AD26" s="174"/>
    </row>
    <row r="27" spans="1:31" ht="69.75" customHeight="1" x14ac:dyDescent="0.25">
      <c r="AA27" s="166" t="s">
        <v>508</v>
      </c>
      <c r="AB27" s="166"/>
      <c r="AC27" s="230">
        <v>400826859</v>
      </c>
      <c r="AD27" s="230">
        <v>400826859</v>
      </c>
    </row>
    <row r="28" spans="1:31" ht="72" customHeight="1" x14ac:dyDescent="0.25">
      <c r="O28" s="176" t="s">
        <v>501</v>
      </c>
      <c r="P28" s="176"/>
      <c r="Q28" s="177">
        <f>(O33+P33+Q33)/3</f>
        <v>0.63249999999999995</v>
      </c>
      <c r="R28" s="46"/>
      <c r="S28" s="46"/>
      <c r="AA28" s="166" t="s">
        <v>505</v>
      </c>
      <c r="AB28" s="166"/>
      <c r="AC28" s="163">
        <f>AC27/AC26</f>
        <v>5.726097985714286E-2</v>
      </c>
      <c r="AD28" s="163"/>
    </row>
    <row r="29" spans="1:31" ht="72" customHeight="1" x14ac:dyDescent="0.25">
      <c r="O29" s="176"/>
      <c r="P29" s="176"/>
      <c r="Q29" s="177"/>
      <c r="AA29" s="166" t="s">
        <v>506</v>
      </c>
      <c r="AB29" s="166"/>
      <c r="AC29" s="230">
        <v>317715778</v>
      </c>
      <c r="AD29" s="230">
        <v>317715778</v>
      </c>
    </row>
    <row r="30" spans="1:31" ht="59.25" customHeight="1" x14ac:dyDescent="0.25">
      <c r="O30" s="176"/>
      <c r="P30" s="176"/>
      <c r="Q30" s="177"/>
      <c r="R30" s="46"/>
      <c r="S30" s="46"/>
      <c r="AA30" s="166" t="s">
        <v>507</v>
      </c>
      <c r="AB30" s="166"/>
      <c r="AC30" s="163">
        <f>AC29/AC26</f>
        <v>4.5387968285714286E-2</v>
      </c>
      <c r="AD30" s="163"/>
    </row>
    <row r="32" spans="1:31" ht="45" x14ac:dyDescent="0.25">
      <c r="O32" s="142" t="s">
        <v>479</v>
      </c>
      <c r="P32" s="142" t="s">
        <v>480</v>
      </c>
      <c r="Q32" s="142" t="s">
        <v>481</v>
      </c>
      <c r="R32" s="145"/>
    </row>
    <row r="33" spans="15:18" x14ac:dyDescent="0.25">
      <c r="O33" s="89">
        <f>(S4+S5+S6+S7+S8+S9+S10+S11)/8</f>
        <v>0.65583333333333327</v>
      </c>
      <c r="P33" s="89">
        <f>(S12+S13+S14+S15+S16+S17+S18+S19)/8</f>
        <v>0.57500000000000007</v>
      </c>
      <c r="Q33" s="143">
        <f>(S22+S23+S24)/3</f>
        <v>0.66666666666666663</v>
      </c>
      <c r="R33" s="98"/>
    </row>
  </sheetData>
  <mergeCells count="53">
    <mergeCell ref="AC28:AD28"/>
    <mergeCell ref="T7:T8"/>
    <mergeCell ref="U7:U8"/>
    <mergeCell ref="V7:V8"/>
    <mergeCell ref="AC9:AC10"/>
    <mergeCell ref="AD9:AD10"/>
    <mergeCell ref="F7:F8"/>
    <mergeCell ref="E1:AE1"/>
    <mergeCell ref="Q7:Q8"/>
    <mergeCell ref="Q9:Q10"/>
    <mergeCell ref="X9:X10"/>
    <mergeCell ref="V9:V10"/>
    <mergeCell ref="W9:W10"/>
    <mergeCell ref="Y9:Y10"/>
    <mergeCell ref="Z9:Z10"/>
    <mergeCell ref="U4:U6"/>
    <mergeCell ref="V4:V6"/>
    <mergeCell ref="W4:W6"/>
    <mergeCell ref="T4:T6"/>
    <mergeCell ref="Q4:Q6"/>
    <mergeCell ref="T9:T10"/>
    <mergeCell ref="R4:R11"/>
    <mergeCell ref="AA30:AB30"/>
    <mergeCell ref="AC30:AD30"/>
    <mergeCell ref="F4:F6"/>
    <mergeCell ref="F16:F18"/>
    <mergeCell ref="F20:F21"/>
    <mergeCell ref="AC26:AD26"/>
    <mergeCell ref="AC27:AD27"/>
    <mergeCell ref="AA26:AB26"/>
    <mergeCell ref="AA27:AB27"/>
    <mergeCell ref="AA28:AB28"/>
    <mergeCell ref="O26:P26"/>
    <mergeCell ref="O28:P30"/>
    <mergeCell ref="Q28:Q30"/>
    <mergeCell ref="F22:F24"/>
    <mergeCell ref="Q22:Q24"/>
    <mergeCell ref="B4:B11"/>
    <mergeCell ref="B12:B21"/>
    <mergeCell ref="R12:R21"/>
    <mergeCell ref="Q20:Q21"/>
    <mergeCell ref="AC29:AD29"/>
    <mergeCell ref="B22:B24"/>
    <mergeCell ref="R22:R24"/>
    <mergeCell ref="AA29:AB29"/>
    <mergeCell ref="AA9:AA10"/>
    <mergeCell ref="C5:C11"/>
    <mergeCell ref="Q12:Q15"/>
    <mergeCell ref="F12:F15"/>
    <mergeCell ref="Q16:Q18"/>
    <mergeCell ref="AB9:AB10"/>
    <mergeCell ref="U9:U10"/>
    <mergeCell ref="W7:W8"/>
  </mergeCells>
  <pageMargins left="0.7" right="0.7" top="0.75" bottom="0.75" header="0.3" footer="0.3"/>
  <pageSetup paperSize="5" orientation="landscape"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0"/>
  <sheetViews>
    <sheetView topLeftCell="G3" zoomScale="90" zoomScaleNormal="90" workbookViewId="0">
      <pane ySplit="1" topLeftCell="A20" activePane="bottomLeft" state="frozen"/>
      <selection activeCell="A3" sqref="A3"/>
      <selection pane="bottomLeft" activeCell="J23" sqref="J23"/>
    </sheetView>
  </sheetViews>
  <sheetFormatPr baseColWidth="10" defaultRowHeight="15" x14ac:dyDescent="0.25"/>
  <cols>
    <col min="2" max="3" width="16.28515625" customWidth="1"/>
    <col min="4" max="4" width="13.5703125" customWidth="1"/>
    <col min="5" max="5" width="20" customWidth="1"/>
    <col min="6" max="6" width="14.7109375" customWidth="1"/>
    <col min="8" max="8" width="14.140625" customWidth="1"/>
    <col min="10" max="10" width="13.140625" customWidth="1"/>
    <col min="11" max="11" width="16.28515625" customWidth="1"/>
    <col min="12" max="12" width="20.7109375" customWidth="1"/>
    <col min="13" max="14" width="15.140625" customWidth="1"/>
    <col min="15" max="15" width="14.85546875" customWidth="1"/>
    <col min="16" max="19" width="16.85546875" customWidth="1"/>
    <col min="20" max="20" width="14.42578125" customWidth="1"/>
    <col min="21" max="21" width="12.5703125" customWidth="1"/>
    <col min="23" max="23" width="13.5703125" customWidth="1"/>
    <col min="24" max="24" width="13.28515625" customWidth="1"/>
    <col min="25" max="26" width="13.7109375" customWidth="1"/>
    <col min="27" max="27" width="16.5703125" customWidth="1"/>
    <col min="28" max="28" width="19" customWidth="1"/>
    <col min="29" max="29" width="18.7109375" customWidth="1"/>
    <col min="30" max="30" width="18.28515625" customWidth="1"/>
    <col min="31" max="31" width="25.5703125" customWidth="1"/>
  </cols>
  <sheetData>
    <row r="1" spans="1:31" ht="63.75" hidden="1" customHeight="1" x14ac:dyDescent="0.25">
      <c r="E1" s="178" t="s">
        <v>381</v>
      </c>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row>
    <row r="2" spans="1:31" hidden="1" x14ac:dyDescent="0.25"/>
    <row r="3" spans="1:31" ht="90" x14ac:dyDescent="0.25">
      <c r="A3" s="3" t="s">
        <v>17</v>
      </c>
      <c r="B3" s="3" t="s">
        <v>16</v>
      </c>
      <c r="C3" s="3" t="s">
        <v>295</v>
      </c>
      <c r="D3" s="3" t="s">
        <v>288</v>
      </c>
      <c r="E3" s="3" t="s">
        <v>15</v>
      </c>
      <c r="F3" s="3" t="s">
        <v>14</v>
      </c>
      <c r="G3" s="3" t="s">
        <v>13</v>
      </c>
      <c r="H3" s="2" t="s">
        <v>352</v>
      </c>
      <c r="I3" s="3" t="s">
        <v>356</v>
      </c>
      <c r="J3" s="10" t="s">
        <v>12</v>
      </c>
      <c r="K3" s="3" t="s">
        <v>11</v>
      </c>
      <c r="L3" s="9" t="s">
        <v>436</v>
      </c>
      <c r="M3" s="9" t="s">
        <v>435</v>
      </c>
      <c r="N3" s="68" t="s">
        <v>493</v>
      </c>
      <c r="O3" s="68" t="s">
        <v>494</v>
      </c>
      <c r="P3" s="41" t="s">
        <v>489</v>
      </c>
      <c r="Q3" s="41" t="s">
        <v>490</v>
      </c>
      <c r="R3" s="41" t="s">
        <v>491</v>
      </c>
      <c r="S3" s="41" t="s">
        <v>492</v>
      </c>
      <c r="T3" s="6" t="s">
        <v>10</v>
      </c>
      <c r="U3" s="8" t="s">
        <v>9</v>
      </c>
      <c r="V3" s="7" t="s">
        <v>8</v>
      </c>
      <c r="W3" s="6" t="s">
        <v>7</v>
      </c>
      <c r="X3" s="5" t="s">
        <v>289</v>
      </c>
      <c r="Y3" s="3" t="s">
        <v>6</v>
      </c>
      <c r="Z3" s="4" t="s">
        <v>5</v>
      </c>
      <c r="AA3" s="3" t="s">
        <v>4</v>
      </c>
      <c r="AB3" s="3" t="s">
        <v>3</v>
      </c>
      <c r="AC3" s="2" t="s">
        <v>2</v>
      </c>
      <c r="AD3" s="2" t="s">
        <v>1</v>
      </c>
      <c r="AE3" s="2" t="s">
        <v>0</v>
      </c>
    </row>
    <row r="4" spans="1:31" ht="170.25" customHeight="1" x14ac:dyDescent="0.25">
      <c r="A4" s="17" t="s">
        <v>71</v>
      </c>
      <c r="B4" s="171" t="s">
        <v>72</v>
      </c>
      <c r="C4" s="15" t="s">
        <v>300</v>
      </c>
      <c r="D4" s="19">
        <v>730</v>
      </c>
      <c r="E4" s="29" t="s">
        <v>260</v>
      </c>
      <c r="F4" s="11" t="s">
        <v>74</v>
      </c>
      <c r="G4" s="34" t="s">
        <v>73</v>
      </c>
      <c r="H4" s="31" t="s">
        <v>353</v>
      </c>
      <c r="I4" s="11">
        <v>94</v>
      </c>
      <c r="J4" s="15" t="s">
        <v>358</v>
      </c>
      <c r="K4" s="19">
        <v>60</v>
      </c>
      <c r="L4" s="31">
        <v>19</v>
      </c>
      <c r="M4" s="31">
        <v>41</v>
      </c>
      <c r="N4" s="153">
        <v>0</v>
      </c>
      <c r="O4" s="31">
        <v>0</v>
      </c>
      <c r="P4" s="42">
        <f>O4/L4</f>
        <v>0</v>
      </c>
      <c r="Q4" s="40">
        <f>O4/L4</f>
        <v>0</v>
      </c>
      <c r="R4" s="179">
        <f>(Q4+Q5)/2</f>
        <v>0.25</v>
      </c>
      <c r="S4" s="42">
        <f>(O4+M4)/K4</f>
        <v>0.68333333333333335</v>
      </c>
      <c r="T4" s="105"/>
      <c r="U4" s="52"/>
      <c r="V4" s="13"/>
      <c r="W4" s="13"/>
      <c r="X4" s="51"/>
      <c r="Y4" s="15"/>
      <c r="Z4" s="51"/>
      <c r="AA4" s="15"/>
      <c r="AB4" s="38"/>
      <c r="AC4" s="51"/>
      <c r="AD4" s="51"/>
      <c r="AE4" s="13"/>
    </row>
    <row r="5" spans="1:31" ht="112.5" x14ac:dyDescent="0.25">
      <c r="A5" s="18"/>
      <c r="B5" s="172"/>
      <c r="C5" s="18"/>
      <c r="D5" s="18"/>
      <c r="E5" s="18"/>
      <c r="F5" s="171" t="s">
        <v>82</v>
      </c>
      <c r="G5" s="12" t="s">
        <v>76</v>
      </c>
      <c r="H5" s="31" t="s">
        <v>353</v>
      </c>
      <c r="I5" s="11">
        <v>0</v>
      </c>
      <c r="J5" s="15" t="s">
        <v>75</v>
      </c>
      <c r="K5" s="19">
        <v>150</v>
      </c>
      <c r="L5" s="31" t="s">
        <v>287</v>
      </c>
      <c r="M5" s="31">
        <v>150</v>
      </c>
      <c r="N5" s="153" t="s">
        <v>287</v>
      </c>
      <c r="O5" s="31" t="s">
        <v>287</v>
      </c>
      <c r="P5" s="42" t="s">
        <v>287</v>
      </c>
      <c r="Q5" s="179">
        <f>(P6+P7)/2</f>
        <v>0.5</v>
      </c>
      <c r="R5" s="193"/>
      <c r="S5" s="42">
        <v>1</v>
      </c>
      <c r="T5" s="42" t="s">
        <v>287</v>
      </c>
      <c r="U5" s="42" t="s">
        <v>287</v>
      </c>
      <c r="V5" s="42" t="s">
        <v>287</v>
      </c>
      <c r="W5" s="42" t="s">
        <v>287</v>
      </c>
      <c r="X5" s="42" t="s">
        <v>287</v>
      </c>
      <c r="Y5" s="42" t="s">
        <v>287</v>
      </c>
      <c r="Z5" s="42" t="s">
        <v>287</v>
      </c>
      <c r="AA5" s="42" t="s">
        <v>287</v>
      </c>
      <c r="AB5" s="42" t="s">
        <v>287</v>
      </c>
      <c r="AC5" s="42" t="s">
        <v>287</v>
      </c>
      <c r="AD5" s="42" t="s">
        <v>287</v>
      </c>
      <c r="AE5" s="15" t="s">
        <v>415</v>
      </c>
    </row>
    <row r="6" spans="1:31" ht="180" x14ac:dyDescent="0.25">
      <c r="A6" s="18"/>
      <c r="B6" s="172"/>
      <c r="C6" s="18"/>
      <c r="D6" s="18"/>
      <c r="E6" s="18"/>
      <c r="F6" s="172"/>
      <c r="G6" s="13" t="s">
        <v>78</v>
      </c>
      <c r="H6" s="31" t="s">
        <v>353</v>
      </c>
      <c r="I6" s="11">
        <v>530</v>
      </c>
      <c r="J6" s="15" t="s">
        <v>77</v>
      </c>
      <c r="K6" s="19">
        <v>600</v>
      </c>
      <c r="L6" s="31">
        <v>240</v>
      </c>
      <c r="M6" s="31">
        <v>360</v>
      </c>
      <c r="N6" s="153">
        <v>0</v>
      </c>
      <c r="O6" s="31">
        <v>0</v>
      </c>
      <c r="P6" s="42">
        <f>O6/L6</f>
        <v>0</v>
      </c>
      <c r="Q6" s="193"/>
      <c r="R6" s="193"/>
      <c r="S6" s="42">
        <f>(M6+O6)/K6</f>
        <v>0.6</v>
      </c>
      <c r="T6" s="45"/>
      <c r="U6" s="52"/>
      <c r="V6" s="45"/>
      <c r="W6" s="45"/>
      <c r="X6" s="51"/>
      <c r="Y6" s="38"/>
      <c r="Z6" s="51"/>
      <c r="AA6" s="15"/>
      <c r="AB6" s="38"/>
      <c r="AC6" s="51"/>
      <c r="AD6" s="51"/>
      <c r="AE6" s="15"/>
    </row>
    <row r="7" spans="1:31" ht="101.25" x14ac:dyDescent="0.25">
      <c r="A7" s="18"/>
      <c r="B7" s="173"/>
      <c r="C7" s="18"/>
      <c r="D7" s="18"/>
      <c r="E7" s="18"/>
      <c r="F7" s="173"/>
      <c r="G7" s="12" t="s">
        <v>80</v>
      </c>
      <c r="H7" s="31" t="s">
        <v>353</v>
      </c>
      <c r="I7" s="11">
        <v>200</v>
      </c>
      <c r="J7" s="15" t="s">
        <v>79</v>
      </c>
      <c r="K7" s="19">
        <v>200</v>
      </c>
      <c r="L7" s="31">
        <v>100</v>
      </c>
      <c r="M7" s="94">
        <v>100</v>
      </c>
      <c r="N7" s="94">
        <v>100</v>
      </c>
      <c r="O7" s="31">
        <v>0</v>
      </c>
      <c r="P7" s="146">
        <f>(N7+O7)/L7</f>
        <v>1</v>
      </c>
      <c r="Q7" s="180"/>
      <c r="R7" s="180"/>
      <c r="S7" s="42">
        <f>(N7+O7+M7)/K7</f>
        <v>1</v>
      </c>
      <c r="T7" s="42"/>
      <c r="U7" s="42"/>
      <c r="V7" s="42"/>
      <c r="W7" s="42"/>
      <c r="X7" s="42"/>
      <c r="Y7" s="42"/>
      <c r="Z7" s="42"/>
      <c r="AA7" s="42"/>
      <c r="AB7" s="42"/>
      <c r="AC7" s="42"/>
      <c r="AD7" s="42"/>
      <c r="AE7" s="13" t="s">
        <v>415</v>
      </c>
    </row>
    <row r="8" spans="1:31" ht="135" customHeight="1" x14ac:dyDescent="0.25">
      <c r="A8" s="18"/>
      <c r="B8" s="164" t="s">
        <v>81</v>
      </c>
      <c r="C8" s="15" t="s">
        <v>301</v>
      </c>
      <c r="D8" s="18"/>
      <c r="E8" s="15" t="s">
        <v>264</v>
      </c>
      <c r="F8" s="170" t="s">
        <v>83</v>
      </c>
      <c r="G8" s="12" t="s">
        <v>85</v>
      </c>
      <c r="H8" s="31" t="s">
        <v>353</v>
      </c>
      <c r="I8" s="11">
        <v>0</v>
      </c>
      <c r="J8" s="15" t="s">
        <v>84</v>
      </c>
      <c r="K8" s="19">
        <v>3</v>
      </c>
      <c r="L8" s="31">
        <v>1</v>
      </c>
      <c r="M8" s="31">
        <v>2</v>
      </c>
      <c r="N8" s="153">
        <v>0</v>
      </c>
      <c r="O8" s="31">
        <v>0</v>
      </c>
      <c r="P8" s="42">
        <f>O8/L8</f>
        <v>0</v>
      </c>
      <c r="Q8" s="179">
        <f>(P8+P9)/2</f>
        <v>0</v>
      </c>
      <c r="R8" s="179">
        <f>(Q8)</f>
        <v>0</v>
      </c>
      <c r="S8" s="42">
        <f>(O8+M8)/K8</f>
        <v>0.66666666666666663</v>
      </c>
      <c r="T8" s="186" t="s">
        <v>438</v>
      </c>
      <c r="U8" s="194" t="s">
        <v>439</v>
      </c>
      <c r="V8" s="167" t="s">
        <v>463</v>
      </c>
      <c r="W8" s="171" t="s">
        <v>464</v>
      </c>
      <c r="X8" s="196">
        <v>200000000</v>
      </c>
      <c r="Y8" s="167" t="s">
        <v>391</v>
      </c>
      <c r="Z8" s="196">
        <v>200000000</v>
      </c>
      <c r="AA8" s="171" t="s">
        <v>364</v>
      </c>
      <c r="AB8" s="167" t="s">
        <v>462</v>
      </c>
      <c r="AC8" s="196">
        <v>200000000</v>
      </c>
      <c r="AD8" s="171"/>
      <c r="AE8" s="13"/>
    </row>
    <row r="9" spans="1:31" ht="56.25" x14ac:dyDescent="0.25">
      <c r="A9" s="18"/>
      <c r="B9" s="164"/>
      <c r="C9" s="18"/>
      <c r="D9" s="18"/>
      <c r="E9" s="18"/>
      <c r="F9" s="170"/>
      <c r="G9" s="13" t="s">
        <v>89</v>
      </c>
      <c r="H9" s="31" t="s">
        <v>353</v>
      </c>
      <c r="I9" s="11" t="s">
        <v>357</v>
      </c>
      <c r="J9" s="15" t="s">
        <v>86</v>
      </c>
      <c r="K9" s="19">
        <v>3</v>
      </c>
      <c r="L9" s="31">
        <v>2</v>
      </c>
      <c r="M9" s="31">
        <v>1</v>
      </c>
      <c r="N9" s="153">
        <v>0</v>
      </c>
      <c r="O9" s="31">
        <v>0</v>
      </c>
      <c r="P9" s="42">
        <f>O9/L9</f>
        <v>0</v>
      </c>
      <c r="Q9" s="180"/>
      <c r="R9" s="180"/>
      <c r="S9" s="42">
        <f>(O9+M9)/K9</f>
        <v>0.33333333333333331</v>
      </c>
      <c r="T9" s="188"/>
      <c r="U9" s="195"/>
      <c r="V9" s="168"/>
      <c r="W9" s="173"/>
      <c r="X9" s="197"/>
      <c r="Y9" s="168"/>
      <c r="Z9" s="197"/>
      <c r="AA9" s="173"/>
      <c r="AB9" s="168"/>
      <c r="AC9" s="197"/>
      <c r="AD9" s="173"/>
      <c r="AE9" s="13"/>
    </row>
    <row r="10" spans="1:31" ht="113.25" x14ac:dyDescent="0.25">
      <c r="A10" s="18"/>
      <c r="B10" s="164" t="s">
        <v>87</v>
      </c>
      <c r="C10" s="17" t="s">
        <v>302</v>
      </c>
      <c r="D10" s="18"/>
      <c r="E10" s="15" t="s">
        <v>263</v>
      </c>
      <c r="F10" s="164" t="s">
        <v>88</v>
      </c>
      <c r="G10" s="13" t="s">
        <v>91</v>
      </c>
      <c r="H10" s="31" t="s">
        <v>353</v>
      </c>
      <c r="I10" s="11">
        <v>4000</v>
      </c>
      <c r="J10" s="15" t="s">
        <v>90</v>
      </c>
      <c r="K10" s="19">
        <v>4000</v>
      </c>
      <c r="L10" s="31" t="s">
        <v>287</v>
      </c>
      <c r="M10" s="31">
        <v>4699</v>
      </c>
      <c r="N10" s="153" t="s">
        <v>287</v>
      </c>
      <c r="O10" s="31" t="s">
        <v>287</v>
      </c>
      <c r="P10" s="42" t="s">
        <v>287</v>
      </c>
      <c r="Q10" s="179">
        <f>P11</f>
        <v>0</v>
      </c>
      <c r="R10" s="179">
        <v>0</v>
      </c>
      <c r="S10" s="42">
        <v>1</v>
      </c>
      <c r="T10" s="42" t="s">
        <v>287</v>
      </c>
      <c r="U10" s="42" t="s">
        <v>287</v>
      </c>
      <c r="V10" s="42" t="s">
        <v>287</v>
      </c>
      <c r="W10" s="42" t="s">
        <v>287</v>
      </c>
      <c r="X10" s="42" t="s">
        <v>287</v>
      </c>
      <c r="Y10" s="42" t="s">
        <v>287</v>
      </c>
      <c r="Z10" s="42" t="s">
        <v>287</v>
      </c>
      <c r="AA10" s="42" t="s">
        <v>287</v>
      </c>
      <c r="AB10" s="42" t="s">
        <v>287</v>
      </c>
      <c r="AC10" s="42" t="s">
        <v>287</v>
      </c>
      <c r="AD10" s="42" t="s">
        <v>287</v>
      </c>
      <c r="AE10" s="13" t="s">
        <v>415</v>
      </c>
    </row>
    <row r="11" spans="1:31" ht="112.5" x14ac:dyDescent="0.25">
      <c r="A11" s="18"/>
      <c r="B11" s="164"/>
      <c r="C11" s="18"/>
      <c r="D11" s="18"/>
      <c r="E11" s="18"/>
      <c r="F11" s="164"/>
      <c r="G11" s="12" t="s">
        <v>93</v>
      </c>
      <c r="H11" s="31" t="s">
        <v>353</v>
      </c>
      <c r="I11" s="11">
        <v>23</v>
      </c>
      <c r="J11" s="15" t="s">
        <v>92</v>
      </c>
      <c r="K11" s="19">
        <v>20</v>
      </c>
      <c r="L11" s="31">
        <v>6</v>
      </c>
      <c r="M11" s="94">
        <v>14</v>
      </c>
      <c r="N11" s="94">
        <v>0</v>
      </c>
      <c r="O11" s="31">
        <v>0</v>
      </c>
      <c r="P11" s="42">
        <f>O11/L11</f>
        <v>0</v>
      </c>
      <c r="Q11" s="180"/>
      <c r="R11" s="180"/>
      <c r="S11" s="42">
        <f>(O11+M11)/K11</f>
        <v>0.7</v>
      </c>
      <c r="T11" s="11"/>
      <c r="U11" s="11"/>
      <c r="V11" s="11"/>
      <c r="W11" s="11"/>
      <c r="X11" s="11"/>
      <c r="Y11" s="11"/>
      <c r="Z11" s="11"/>
      <c r="AA11" s="11"/>
      <c r="AB11" s="11"/>
      <c r="AC11" s="11"/>
      <c r="AD11" s="11"/>
      <c r="AE11" s="13"/>
    </row>
    <row r="12" spans="1:31" ht="112.5" customHeight="1" x14ac:dyDescent="0.25">
      <c r="A12" s="18"/>
      <c r="B12" s="171" t="s">
        <v>94</v>
      </c>
      <c r="C12" s="15" t="s">
        <v>303</v>
      </c>
      <c r="D12" s="15"/>
      <c r="E12" s="15" t="s">
        <v>261</v>
      </c>
      <c r="F12" s="164" t="s">
        <v>95</v>
      </c>
      <c r="G12" s="12" t="s">
        <v>97</v>
      </c>
      <c r="H12" s="31" t="s">
        <v>353</v>
      </c>
      <c r="I12" s="11">
        <v>800</v>
      </c>
      <c r="J12" s="15" t="s">
        <v>96</v>
      </c>
      <c r="K12" s="19">
        <v>1200</v>
      </c>
      <c r="L12" s="19">
        <v>790</v>
      </c>
      <c r="M12" s="19">
        <v>410</v>
      </c>
      <c r="N12" s="19">
        <v>532</v>
      </c>
      <c r="O12" s="31">
        <v>0</v>
      </c>
      <c r="P12" s="42">
        <f>(N12+O12)/L12</f>
        <v>0.67341772151898738</v>
      </c>
      <c r="Q12" s="179">
        <f>(P12+P14+P13)/3</f>
        <v>0.49344804281513149</v>
      </c>
      <c r="R12" s="179">
        <f>(Q12+Q15)/2</f>
        <v>0.24672402140756575</v>
      </c>
      <c r="S12" s="42">
        <f>(N12+M12+O12)/K12</f>
        <v>0.78500000000000003</v>
      </c>
      <c r="T12" s="186" t="s">
        <v>392</v>
      </c>
      <c r="U12" s="183" t="s">
        <v>393</v>
      </c>
      <c r="V12" s="167" t="s">
        <v>394</v>
      </c>
      <c r="W12" s="167" t="s">
        <v>395</v>
      </c>
      <c r="X12" s="196">
        <v>150000000</v>
      </c>
      <c r="Y12" s="167" t="s">
        <v>391</v>
      </c>
      <c r="Z12" s="196">
        <v>150000000</v>
      </c>
      <c r="AA12" s="167" t="s">
        <v>364</v>
      </c>
      <c r="AB12" s="183" t="s">
        <v>418</v>
      </c>
      <c r="AC12" s="196">
        <v>150000000</v>
      </c>
      <c r="AD12" s="196"/>
      <c r="AE12" s="13" t="s">
        <v>472</v>
      </c>
    </row>
    <row r="13" spans="1:31" ht="78.75" x14ac:dyDescent="0.25">
      <c r="A13" s="18"/>
      <c r="B13" s="172"/>
      <c r="C13" s="18"/>
      <c r="D13" s="18"/>
      <c r="E13" s="18"/>
      <c r="F13" s="164"/>
      <c r="G13" s="12" t="s">
        <v>99</v>
      </c>
      <c r="H13" s="31" t="s">
        <v>353</v>
      </c>
      <c r="I13" s="11">
        <v>6</v>
      </c>
      <c r="J13" s="15" t="s">
        <v>98</v>
      </c>
      <c r="K13" s="19">
        <v>7</v>
      </c>
      <c r="L13" s="19">
        <v>5</v>
      </c>
      <c r="M13" s="19">
        <v>2</v>
      </c>
      <c r="N13" s="19">
        <v>2</v>
      </c>
      <c r="O13" s="31">
        <v>0</v>
      </c>
      <c r="P13" s="42">
        <f>(N13+O13)/L13</f>
        <v>0.4</v>
      </c>
      <c r="Q13" s="193"/>
      <c r="R13" s="193"/>
      <c r="S13" s="42">
        <f>(N13+M13+O13)/K13</f>
        <v>0.5714285714285714</v>
      </c>
      <c r="T13" s="187"/>
      <c r="U13" s="184"/>
      <c r="V13" s="169"/>
      <c r="W13" s="169"/>
      <c r="X13" s="198"/>
      <c r="Y13" s="169"/>
      <c r="Z13" s="198"/>
      <c r="AA13" s="169"/>
      <c r="AB13" s="184"/>
      <c r="AC13" s="198"/>
      <c r="AD13" s="198"/>
      <c r="AE13" s="13" t="s">
        <v>465</v>
      </c>
    </row>
    <row r="14" spans="1:31" ht="78.75" x14ac:dyDescent="0.25">
      <c r="A14" s="18"/>
      <c r="B14" s="172"/>
      <c r="C14" s="18"/>
      <c r="D14" s="18"/>
      <c r="E14" s="18"/>
      <c r="F14" s="164"/>
      <c r="G14" s="12" t="s">
        <v>101</v>
      </c>
      <c r="H14" s="31" t="s">
        <v>353</v>
      </c>
      <c r="I14" s="11">
        <v>4108</v>
      </c>
      <c r="J14" s="15" t="s">
        <v>100</v>
      </c>
      <c r="K14" s="19">
        <v>3000</v>
      </c>
      <c r="L14" s="19">
        <v>2079</v>
      </c>
      <c r="M14" s="19">
        <v>921</v>
      </c>
      <c r="N14" s="19">
        <v>846</v>
      </c>
      <c r="O14" s="31">
        <v>0</v>
      </c>
      <c r="P14" s="42">
        <f>(N14+O14)/L14</f>
        <v>0.40692640692640691</v>
      </c>
      <c r="Q14" s="180"/>
      <c r="R14" s="193"/>
      <c r="S14" s="42">
        <f>(N14+O14+M14)/K14</f>
        <v>0.58899999999999997</v>
      </c>
      <c r="T14" s="187"/>
      <c r="U14" s="184"/>
      <c r="V14" s="169"/>
      <c r="W14" s="169"/>
      <c r="X14" s="197"/>
      <c r="Y14" s="168"/>
      <c r="Z14" s="197"/>
      <c r="AA14" s="168"/>
      <c r="AB14" s="185"/>
      <c r="AC14" s="197"/>
      <c r="AD14" s="197"/>
      <c r="AE14" s="13" t="s">
        <v>471</v>
      </c>
    </row>
    <row r="15" spans="1:31" ht="112.5" x14ac:dyDescent="0.25">
      <c r="A15" s="66"/>
      <c r="B15" s="173"/>
      <c r="C15" s="66"/>
      <c r="D15" s="66"/>
      <c r="E15" s="66"/>
      <c r="F15" s="65" t="s">
        <v>102</v>
      </c>
      <c r="G15" s="54" t="s">
        <v>104</v>
      </c>
      <c r="H15" s="31" t="s">
        <v>353</v>
      </c>
      <c r="I15" s="19">
        <v>7</v>
      </c>
      <c r="J15" s="61" t="s">
        <v>103</v>
      </c>
      <c r="K15" s="55">
        <v>10</v>
      </c>
      <c r="L15" s="19">
        <v>0</v>
      </c>
      <c r="M15" s="144">
        <v>15</v>
      </c>
      <c r="N15" s="144">
        <v>0</v>
      </c>
      <c r="O15" s="67">
        <v>0</v>
      </c>
      <c r="P15" s="42">
        <v>0</v>
      </c>
      <c r="Q15" s="62">
        <f>O15/K15</f>
        <v>0</v>
      </c>
      <c r="R15" s="193"/>
      <c r="S15" s="62">
        <v>1</v>
      </c>
      <c r="T15" s="105" t="s">
        <v>419</v>
      </c>
      <c r="U15" s="39" t="s">
        <v>420</v>
      </c>
      <c r="V15" s="45" t="s">
        <v>421</v>
      </c>
      <c r="W15" s="45" t="s">
        <v>422</v>
      </c>
      <c r="X15" s="85" t="s">
        <v>441</v>
      </c>
      <c r="Y15" s="38" t="s">
        <v>363</v>
      </c>
      <c r="Z15" s="85" t="s">
        <v>441</v>
      </c>
      <c r="AA15" s="15" t="s">
        <v>364</v>
      </c>
      <c r="AB15" s="139" t="s">
        <v>470</v>
      </c>
      <c r="AC15" s="85"/>
      <c r="AD15" s="64"/>
      <c r="AE15" s="63"/>
    </row>
    <row r="16" spans="1:31" ht="90" x14ac:dyDescent="0.25">
      <c r="A16" s="18"/>
      <c r="B16" s="164" t="s">
        <v>105</v>
      </c>
      <c r="C16" s="15" t="s">
        <v>304</v>
      </c>
      <c r="D16" s="15"/>
      <c r="E16" s="15" t="s">
        <v>262</v>
      </c>
      <c r="F16" s="171" t="s">
        <v>106</v>
      </c>
      <c r="G16" s="12" t="s">
        <v>108</v>
      </c>
      <c r="H16" s="31" t="s">
        <v>353</v>
      </c>
      <c r="I16" s="11">
        <v>210</v>
      </c>
      <c r="J16" s="15" t="s">
        <v>107</v>
      </c>
      <c r="K16" s="19">
        <v>45</v>
      </c>
      <c r="L16" s="19">
        <v>30</v>
      </c>
      <c r="M16" s="19">
        <v>15</v>
      </c>
      <c r="N16" s="19">
        <v>0</v>
      </c>
      <c r="O16" s="31">
        <v>0</v>
      </c>
      <c r="P16" s="42">
        <f>O16/L16</f>
        <v>0</v>
      </c>
      <c r="Q16" s="179">
        <f>(P16+P17+P18+P19)/4</f>
        <v>0.45109066121336061</v>
      </c>
      <c r="R16" s="179">
        <v>0.45</v>
      </c>
      <c r="S16" s="42">
        <f>(M16+O16)/K16</f>
        <v>0.33333333333333331</v>
      </c>
      <c r="T16" s="186" t="s">
        <v>396</v>
      </c>
      <c r="U16" s="183" t="s">
        <v>397</v>
      </c>
      <c r="V16" s="167" t="s">
        <v>398</v>
      </c>
      <c r="W16" s="167" t="s">
        <v>399</v>
      </c>
      <c r="X16" s="196">
        <v>600000000</v>
      </c>
      <c r="Y16" s="183" t="s">
        <v>363</v>
      </c>
      <c r="Z16" s="196">
        <v>591544185</v>
      </c>
      <c r="AA16" s="167" t="s">
        <v>364</v>
      </c>
      <c r="AB16" s="199" t="s">
        <v>466</v>
      </c>
      <c r="AC16" s="196">
        <v>591544185</v>
      </c>
      <c r="AD16" s="196">
        <v>591544185</v>
      </c>
      <c r="AE16" s="13"/>
    </row>
    <row r="17" spans="1:31" ht="112.5" x14ac:dyDescent="0.25">
      <c r="A17" s="18"/>
      <c r="B17" s="164"/>
      <c r="C17" s="18"/>
      <c r="D17" s="18"/>
      <c r="E17" s="18"/>
      <c r="F17" s="172"/>
      <c r="G17" s="12" t="s">
        <v>109</v>
      </c>
      <c r="H17" s="31" t="s">
        <v>353</v>
      </c>
      <c r="I17" s="11">
        <v>8</v>
      </c>
      <c r="J17" s="15" t="s">
        <v>110</v>
      </c>
      <c r="K17" s="19">
        <v>250</v>
      </c>
      <c r="L17" s="19">
        <v>326</v>
      </c>
      <c r="M17" s="19">
        <v>202</v>
      </c>
      <c r="N17" s="19">
        <v>226</v>
      </c>
      <c r="O17" s="31">
        <v>0</v>
      </c>
      <c r="P17" s="42">
        <f>(N17+O17)/L17</f>
        <v>0.69325153374233128</v>
      </c>
      <c r="Q17" s="193"/>
      <c r="R17" s="193"/>
      <c r="S17" s="42">
        <v>1</v>
      </c>
      <c r="T17" s="187"/>
      <c r="U17" s="184"/>
      <c r="V17" s="169"/>
      <c r="W17" s="169"/>
      <c r="X17" s="198"/>
      <c r="Y17" s="184"/>
      <c r="Z17" s="198"/>
      <c r="AA17" s="169"/>
      <c r="AB17" s="200"/>
      <c r="AC17" s="198"/>
      <c r="AD17" s="198"/>
      <c r="AE17" s="13" t="s">
        <v>468</v>
      </c>
    </row>
    <row r="18" spans="1:31" ht="90" x14ac:dyDescent="0.25">
      <c r="A18" s="18"/>
      <c r="B18" s="164"/>
      <c r="C18" s="18"/>
      <c r="D18" s="18"/>
      <c r="E18" s="18"/>
      <c r="F18" s="172"/>
      <c r="G18" s="12" t="s">
        <v>112</v>
      </c>
      <c r="H18" s="31" t="s">
        <v>353</v>
      </c>
      <c r="I18" s="11">
        <v>24</v>
      </c>
      <c r="J18" s="15" t="s">
        <v>111</v>
      </c>
      <c r="K18" s="19">
        <v>10</v>
      </c>
      <c r="L18" s="19">
        <v>9</v>
      </c>
      <c r="M18" s="19">
        <v>1</v>
      </c>
      <c r="N18" s="19">
        <v>4</v>
      </c>
      <c r="O18" s="31">
        <v>0</v>
      </c>
      <c r="P18" s="42">
        <f>(N18+O18)/L18</f>
        <v>0.44444444444444442</v>
      </c>
      <c r="Q18" s="193"/>
      <c r="R18" s="193"/>
      <c r="S18" s="42">
        <f>(N18+M18+O18)/K18</f>
        <v>0.5</v>
      </c>
      <c r="T18" s="187"/>
      <c r="U18" s="184"/>
      <c r="V18" s="169"/>
      <c r="W18" s="169"/>
      <c r="X18" s="198"/>
      <c r="Y18" s="184"/>
      <c r="Z18" s="198"/>
      <c r="AA18" s="169"/>
      <c r="AB18" s="200"/>
      <c r="AC18" s="198"/>
      <c r="AD18" s="198"/>
      <c r="AE18" s="13" t="s">
        <v>467</v>
      </c>
    </row>
    <row r="19" spans="1:31" ht="123.75" x14ac:dyDescent="0.25">
      <c r="A19" s="78"/>
      <c r="B19" s="171"/>
      <c r="C19" s="78"/>
      <c r="D19" s="78"/>
      <c r="E19" s="78"/>
      <c r="F19" s="172"/>
      <c r="G19" s="73" t="s">
        <v>114</v>
      </c>
      <c r="H19" s="67" t="s">
        <v>353</v>
      </c>
      <c r="I19" s="65">
        <v>0</v>
      </c>
      <c r="J19" s="53" t="s">
        <v>113</v>
      </c>
      <c r="K19" s="55">
        <v>30</v>
      </c>
      <c r="L19" s="67">
        <v>24</v>
      </c>
      <c r="M19" s="67">
        <v>15</v>
      </c>
      <c r="N19" s="148">
        <v>16</v>
      </c>
      <c r="O19" s="67">
        <v>0</v>
      </c>
      <c r="P19" s="62">
        <f>(N19+O19)/L19</f>
        <v>0.66666666666666663</v>
      </c>
      <c r="Q19" s="193"/>
      <c r="R19" s="193"/>
      <c r="S19" s="62">
        <v>1</v>
      </c>
      <c r="T19" s="187"/>
      <c r="U19" s="184"/>
      <c r="V19" s="169"/>
      <c r="W19" s="169"/>
      <c r="X19" s="197"/>
      <c r="Y19" s="185"/>
      <c r="Z19" s="197"/>
      <c r="AA19" s="168"/>
      <c r="AB19" s="201"/>
      <c r="AC19" s="197"/>
      <c r="AD19" s="197"/>
      <c r="AE19" s="63" t="s">
        <v>469</v>
      </c>
    </row>
    <row r="20" spans="1:31" x14ac:dyDescent="0.25">
      <c r="X20" s="76"/>
    </row>
    <row r="21" spans="1:31" x14ac:dyDescent="0.25">
      <c r="X21" s="76"/>
    </row>
    <row r="22" spans="1:31" ht="15" customHeight="1" x14ac:dyDescent="0.25">
      <c r="M22" s="176" t="s">
        <v>497</v>
      </c>
      <c r="N22" s="176"/>
      <c r="O22" s="176"/>
      <c r="P22" s="177">
        <f>(R4+R8+R10+R12+R16)/5</f>
        <v>0.18934480428151318</v>
      </c>
      <c r="X22" s="77"/>
    </row>
    <row r="23" spans="1:31" ht="47.25" customHeight="1" x14ac:dyDescent="0.25">
      <c r="M23" s="176"/>
      <c r="N23" s="176"/>
      <c r="O23" s="176"/>
      <c r="P23" s="177"/>
    </row>
    <row r="24" spans="1:31" ht="22.5" customHeight="1" x14ac:dyDescent="0.25">
      <c r="M24" s="43"/>
      <c r="N24" s="43"/>
      <c r="O24" s="43"/>
    </row>
    <row r="25" spans="1:31" x14ac:dyDescent="0.25">
      <c r="M25" s="176" t="s">
        <v>502</v>
      </c>
      <c r="N25" s="176"/>
      <c r="O25" s="176"/>
      <c r="P25" s="177">
        <f>(M30+O30+P30+Q30+R30)/5</f>
        <v>0.72310476190476192</v>
      </c>
      <c r="Q25" s="46"/>
      <c r="R25" s="46"/>
    </row>
    <row r="26" spans="1:31" x14ac:dyDescent="0.25">
      <c r="M26" s="176"/>
      <c r="N26" s="176"/>
      <c r="O26" s="176"/>
      <c r="P26" s="177"/>
    </row>
    <row r="27" spans="1:31" x14ac:dyDescent="0.25">
      <c r="M27" s="176"/>
      <c r="N27" s="176"/>
      <c r="O27" s="176"/>
      <c r="P27" s="177"/>
      <c r="Q27" s="46"/>
      <c r="R27" s="46"/>
    </row>
    <row r="29" spans="1:31" ht="30" x14ac:dyDescent="0.25">
      <c r="M29" s="142" t="s">
        <v>487</v>
      </c>
      <c r="N29" s="149"/>
      <c r="O29" s="142" t="s">
        <v>483</v>
      </c>
      <c r="P29" s="142" t="s">
        <v>484</v>
      </c>
      <c r="Q29" s="142" t="s">
        <v>485</v>
      </c>
      <c r="R29" s="142" t="s">
        <v>486</v>
      </c>
    </row>
    <row r="30" spans="1:31" x14ac:dyDescent="0.25">
      <c r="M30" s="89">
        <f>(S4+S5+S6+S7)/4</f>
        <v>0.8208333333333333</v>
      </c>
      <c r="N30" s="150"/>
      <c r="O30" s="89">
        <f>(S8+S9)/2</f>
        <v>0.5</v>
      </c>
      <c r="P30" s="89">
        <f>(S10+S11)/2</f>
        <v>0.85</v>
      </c>
      <c r="Q30" s="89">
        <f>(S12+S13+S14+S15)/4</f>
        <v>0.73635714285714282</v>
      </c>
      <c r="R30" s="89">
        <f>(S16+S17+S18+S19)/4</f>
        <v>0.70833333333333326</v>
      </c>
    </row>
  </sheetData>
  <mergeCells count="58">
    <mergeCell ref="AC8:AC9"/>
    <mergeCell ref="AD8:AD9"/>
    <mergeCell ref="M25:O27"/>
    <mergeCell ref="P25:P27"/>
    <mergeCell ref="M22:O23"/>
    <mergeCell ref="P22:P23"/>
    <mergeCell ref="X16:X19"/>
    <mergeCell ref="R16:R19"/>
    <mergeCell ref="V16:V19"/>
    <mergeCell ref="W16:W19"/>
    <mergeCell ref="AD12:AD14"/>
    <mergeCell ref="AA12:AA14"/>
    <mergeCell ref="AB12:AB14"/>
    <mergeCell ref="Z16:Z19"/>
    <mergeCell ref="AA16:AA19"/>
    <mergeCell ref="AB16:AB19"/>
    <mergeCell ref="AC16:AC19"/>
    <mergeCell ref="Z12:Z14"/>
    <mergeCell ref="AC12:AC14"/>
    <mergeCell ref="AD16:AD19"/>
    <mergeCell ref="Y16:Y19"/>
    <mergeCell ref="Y12:Y14"/>
    <mergeCell ref="V12:V14"/>
    <mergeCell ref="T12:T14"/>
    <mergeCell ref="U12:U14"/>
    <mergeCell ref="X12:X14"/>
    <mergeCell ref="W12:W14"/>
    <mergeCell ref="E1:AE1"/>
    <mergeCell ref="F8:F9"/>
    <mergeCell ref="R4:R7"/>
    <mergeCell ref="Q5:Q7"/>
    <mergeCell ref="Q8:Q9"/>
    <mergeCell ref="R8:R9"/>
    <mergeCell ref="F5:F7"/>
    <mergeCell ref="T8:T9"/>
    <mergeCell ref="U8:U9"/>
    <mergeCell ref="V8:V9"/>
    <mergeCell ref="W8:W9"/>
    <mergeCell ref="X8:X9"/>
    <mergeCell ref="Y8:Y9"/>
    <mergeCell ref="Z8:Z9"/>
    <mergeCell ref="AA8:AA9"/>
    <mergeCell ref="AB8:AB9"/>
    <mergeCell ref="R10:R11"/>
    <mergeCell ref="R12:R15"/>
    <mergeCell ref="T16:T19"/>
    <mergeCell ref="U16:U19"/>
    <mergeCell ref="B4:B7"/>
    <mergeCell ref="Q16:Q19"/>
    <mergeCell ref="F12:F14"/>
    <mergeCell ref="B8:B9"/>
    <mergeCell ref="F10:F11"/>
    <mergeCell ref="B10:B11"/>
    <mergeCell ref="B16:B19"/>
    <mergeCell ref="Q10:Q11"/>
    <mergeCell ref="Q12:Q14"/>
    <mergeCell ref="F16:F19"/>
    <mergeCell ref="B12:B15"/>
  </mergeCells>
  <pageMargins left="0.7" right="0.7" top="0.75" bottom="0.75" header="0.3" footer="0.3"/>
  <pageSetup paperSize="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5"/>
  <sheetViews>
    <sheetView topLeftCell="G3" zoomScale="90" zoomScaleNormal="90" workbookViewId="0">
      <pane ySplit="1" topLeftCell="A14" activePane="bottomLeft" state="frozen"/>
      <selection activeCell="A3" sqref="A3"/>
      <selection pane="bottomLeft" activeCell="R19" sqref="R19"/>
    </sheetView>
  </sheetViews>
  <sheetFormatPr baseColWidth="10" defaultRowHeight="15" x14ac:dyDescent="0.25"/>
  <cols>
    <col min="2" max="4" width="15.85546875" customWidth="1"/>
    <col min="5" max="5" width="19.5703125" customWidth="1"/>
    <col min="6" max="6" width="17.28515625" customWidth="1"/>
    <col min="10" max="10" width="15.42578125" customWidth="1"/>
    <col min="12" max="13" width="20.85546875" customWidth="1"/>
    <col min="14" max="14" width="13.7109375" customWidth="1"/>
    <col min="15" max="15" width="12.7109375" customWidth="1"/>
    <col min="16" max="19" width="18.42578125" customWidth="1"/>
    <col min="20" max="20" width="15.28515625" customWidth="1"/>
    <col min="21" max="21" width="13.7109375" customWidth="1"/>
    <col min="23" max="23" width="13.42578125" customWidth="1"/>
    <col min="24" max="24" width="22.5703125" customWidth="1"/>
    <col min="25" max="25" width="16" customWidth="1"/>
    <col min="26" max="26" width="13.140625" customWidth="1"/>
    <col min="27" max="27" width="14.85546875" customWidth="1"/>
    <col min="28" max="28" width="19.140625" customWidth="1"/>
    <col min="29" max="29" width="18" customWidth="1"/>
    <col min="30" max="30" width="19.42578125" customWidth="1"/>
    <col min="31" max="31" width="28.7109375" customWidth="1"/>
  </cols>
  <sheetData>
    <row r="1" spans="1:31" ht="63.75" hidden="1" customHeight="1" x14ac:dyDescent="0.25">
      <c r="E1" s="178" t="s">
        <v>381</v>
      </c>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row>
    <row r="2" spans="1:31" hidden="1" x14ac:dyDescent="0.25"/>
    <row r="3" spans="1:31" ht="120" x14ac:dyDescent="0.25">
      <c r="A3" s="3" t="s">
        <v>17</v>
      </c>
      <c r="B3" s="3" t="s">
        <v>16</v>
      </c>
      <c r="C3" s="3" t="s">
        <v>295</v>
      </c>
      <c r="D3" s="3" t="s">
        <v>288</v>
      </c>
      <c r="E3" s="3" t="s">
        <v>15</v>
      </c>
      <c r="F3" s="3" t="s">
        <v>14</v>
      </c>
      <c r="G3" s="3" t="s">
        <v>13</v>
      </c>
      <c r="H3" s="2" t="s">
        <v>352</v>
      </c>
      <c r="I3" s="3" t="s">
        <v>356</v>
      </c>
      <c r="J3" s="10" t="s">
        <v>12</v>
      </c>
      <c r="K3" s="3" t="s">
        <v>11</v>
      </c>
      <c r="L3" s="9" t="s">
        <v>436</v>
      </c>
      <c r="M3" s="9" t="s">
        <v>435</v>
      </c>
      <c r="N3" s="68" t="s">
        <v>493</v>
      </c>
      <c r="O3" s="68" t="s">
        <v>488</v>
      </c>
      <c r="P3" s="41" t="s">
        <v>489</v>
      </c>
      <c r="Q3" s="41" t="s">
        <v>490</v>
      </c>
      <c r="R3" s="41" t="s">
        <v>491</v>
      </c>
      <c r="S3" s="41" t="s">
        <v>492</v>
      </c>
      <c r="T3" s="6" t="s">
        <v>10</v>
      </c>
      <c r="U3" s="8" t="s">
        <v>9</v>
      </c>
      <c r="V3" s="7" t="s">
        <v>8</v>
      </c>
      <c r="W3" s="6" t="s">
        <v>7</v>
      </c>
      <c r="X3" s="5" t="s">
        <v>289</v>
      </c>
      <c r="Y3" s="3" t="s">
        <v>6</v>
      </c>
      <c r="Z3" s="4" t="s">
        <v>5</v>
      </c>
      <c r="AA3" s="3" t="s">
        <v>4</v>
      </c>
      <c r="AB3" s="3" t="s">
        <v>3</v>
      </c>
      <c r="AC3" s="2" t="s">
        <v>2</v>
      </c>
      <c r="AD3" s="2" t="s">
        <v>1</v>
      </c>
      <c r="AE3" s="2" t="s">
        <v>0</v>
      </c>
    </row>
    <row r="4" spans="1:31" s="20" customFormat="1" ht="148.5" customHeight="1" x14ac:dyDescent="0.2">
      <c r="A4" s="17" t="s">
        <v>141</v>
      </c>
      <c r="B4" s="164" t="s">
        <v>115</v>
      </c>
      <c r="C4" s="17" t="s">
        <v>305</v>
      </c>
      <c r="D4" s="18"/>
      <c r="E4" s="15" t="s">
        <v>265</v>
      </c>
      <c r="F4" s="208" t="s">
        <v>116</v>
      </c>
      <c r="G4" s="35" t="s">
        <v>119</v>
      </c>
      <c r="H4" s="35"/>
      <c r="I4" s="11">
        <v>2574</v>
      </c>
      <c r="J4" s="36" t="s">
        <v>117</v>
      </c>
      <c r="K4" s="19">
        <v>600</v>
      </c>
      <c r="L4" s="31">
        <v>100</v>
      </c>
      <c r="M4" s="31">
        <v>500</v>
      </c>
      <c r="N4" s="153">
        <v>0</v>
      </c>
      <c r="O4" s="31">
        <v>0</v>
      </c>
      <c r="P4" s="42">
        <f>O4/L4</f>
        <v>0</v>
      </c>
      <c r="Q4" s="189">
        <v>0</v>
      </c>
      <c r="R4" s="189">
        <f>(Q4+Q6+Q11+Q13)/4</f>
        <v>0.30095238095238097</v>
      </c>
      <c r="S4" s="40">
        <f>(O4+M4)/K4</f>
        <v>0.83333333333333337</v>
      </c>
      <c r="T4" s="186" t="s">
        <v>440</v>
      </c>
      <c r="U4" s="183" t="s">
        <v>384</v>
      </c>
      <c r="V4" s="167" t="s">
        <v>330</v>
      </c>
      <c r="W4" s="205" t="s">
        <v>331</v>
      </c>
      <c r="X4" s="167" t="s">
        <v>441</v>
      </c>
      <c r="Y4" s="183" t="s">
        <v>363</v>
      </c>
      <c r="Z4" s="167" t="s">
        <v>441</v>
      </c>
      <c r="AA4" s="167" t="s">
        <v>364</v>
      </c>
      <c r="AB4" s="199" t="s">
        <v>385</v>
      </c>
      <c r="AC4" s="167" t="s">
        <v>441</v>
      </c>
      <c r="AD4" s="181"/>
      <c r="AE4" s="13"/>
    </row>
    <row r="5" spans="1:31" s="20" customFormat="1" ht="90" x14ac:dyDescent="0.2">
      <c r="A5" s="18"/>
      <c r="B5" s="164"/>
      <c r="C5" s="18"/>
      <c r="D5" s="18"/>
      <c r="E5" s="18"/>
      <c r="F5" s="208"/>
      <c r="G5" s="12" t="s">
        <v>120</v>
      </c>
      <c r="H5" s="12"/>
      <c r="I5" s="11">
        <v>1</v>
      </c>
      <c r="J5" s="36" t="s">
        <v>118</v>
      </c>
      <c r="K5" s="19">
        <v>3</v>
      </c>
      <c r="L5" s="31" t="s">
        <v>287</v>
      </c>
      <c r="M5" s="94">
        <v>7</v>
      </c>
      <c r="N5" s="94" t="s">
        <v>287</v>
      </c>
      <c r="O5" s="31" t="s">
        <v>287</v>
      </c>
      <c r="P5" s="141" t="s">
        <v>287</v>
      </c>
      <c r="Q5" s="191"/>
      <c r="R5" s="190"/>
      <c r="S5" s="40">
        <v>1</v>
      </c>
      <c r="T5" s="188"/>
      <c r="U5" s="185"/>
      <c r="V5" s="168"/>
      <c r="W5" s="207"/>
      <c r="X5" s="168"/>
      <c r="Y5" s="185"/>
      <c r="Z5" s="168"/>
      <c r="AA5" s="168"/>
      <c r="AB5" s="201"/>
      <c r="AC5" s="168"/>
      <c r="AD5" s="168"/>
      <c r="AE5" s="13" t="s">
        <v>415</v>
      </c>
    </row>
    <row r="6" spans="1:31" s="20" customFormat="1" ht="191.25" customHeight="1" x14ac:dyDescent="0.2">
      <c r="A6" s="18"/>
      <c r="B6" s="164"/>
      <c r="C6" s="18"/>
      <c r="D6" s="18"/>
      <c r="E6" s="18"/>
      <c r="F6" s="208" t="s">
        <v>121</v>
      </c>
      <c r="G6" s="13" t="s">
        <v>123</v>
      </c>
      <c r="H6" s="13"/>
      <c r="I6" s="11">
        <v>933</v>
      </c>
      <c r="J6" s="15" t="s">
        <v>122</v>
      </c>
      <c r="K6" s="19">
        <v>2400</v>
      </c>
      <c r="L6" s="31">
        <v>1745</v>
      </c>
      <c r="M6" s="31">
        <v>655</v>
      </c>
      <c r="N6" s="153">
        <v>0</v>
      </c>
      <c r="O6" s="31">
        <v>0</v>
      </c>
      <c r="P6" s="42">
        <f>O6/L6</f>
        <v>0</v>
      </c>
      <c r="Q6" s="179">
        <f>(P6+P7+P10)/3</f>
        <v>0.52380952380952384</v>
      </c>
      <c r="R6" s="190"/>
      <c r="S6" s="40">
        <f>(O6+M6)/K6</f>
        <v>0.27291666666666664</v>
      </c>
      <c r="T6" s="202" t="s">
        <v>383</v>
      </c>
      <c r="U6" s="183" t="s">
        <v>329</v>
      </c>
      <c r="V6" s="167" t="s">
        <v>330</v>
      </c>
      <c r="W6" s="205" t="s">
        <v>331</v>
      </c>
      <c r="X6" s="183" t="s">
        <v>458</v>
      </c>
      <c r="Y6" s="183" t="s">
        <v>363</v>
      </c>
      <c r="Z6" s="183" t="s">
        <v>458</v>
      </c>
      <c r="AA6" s="167" t="s">
        <v>364</v>
      </c>
      <c r="AB6" s="199" t="s">
        <v>386</v>
      </c>
      <c r="AC6" s="183" t="s">
        <v>458</v>
      </c>
      <c r="AD6" s="183"/>
      <c r="AE6" s="13"/>
    </row>
    <row r="7" spans="1:31" s="20" customFormat="1" ht="45" x14ac:dyDescent="0.2">
      <c r="A7" s="18"/>
      <c r="B7" s="164"/>
      <c r="C7" s="18"/>
      <c r="D7" s="18"/>
      <c r="E7" s="18"/>
      <c r="F7" s="208"/>
      <c r="G7" s="12" t="s">
        <v>125</v>
      </c>
      <c r="H7" s="12"/>
      <c r="I7" s="11">
        <v>0</v>
      </c>
      <c r="J7" s="37" t="s">
        <v>124</v>
      </c>
      <c r="K7" s="19">
        <v>750</v>
      </c>
      <c r="L7" s="31">
        <v>350</v>
      </c>
      <c r="M7" s="31">
        <v>400</v>
      </c>
      <c r="N7" s="153">
        <v>200</v>
      </c>
      <c r="O7" s="31">
        <v>0</v>
      </c>
      <c r="P7" s="42">
        <f>(N7+O7)/L7</f>
        <v>0.5714285714285714</v>
      </c>
      <c r="Q7" s="193"/>
      <c r="R7" s="190"/>
      <c r="S7" s="40">
        <f>(N7+O7+M7)/K7</f>
        <v>0.8</v>
      </c>
      <c r="T7" s="203"/>
      <c r="U7" s="184"/>
      <c r="V7" s="169"/>
      <c r="W7" s="206"/>
      <c r="X7" s="184"/>
      <c r="Y7" s="184"/>
      <c r="Z7" s="184"/>
      <c r="AA7" s="169"/>
      <c r="AB7" s="200"/>
      <c r="AC7" s="184"/>
      <c r="AD7" s="184"/>
      <c r="AE7" s="13" t="s">
        <v>460</v>
      </c>
    </row>
    <row r="8" spans="1:31" s="20" customFormat="1" ht="33.75" x14ac:dyDescent="0.2">
      <c r="A8" s="18"/>
      <c r="B8" s="164"/>
      <c r="C8" s="18"/>
      <c r="D8" s="18"/>
      <c r="E8" s="18"/>
      <c r="F8" s="208"/>
      <c r="G8" s="13" t="s">
        <v>21</v>
      </c>
      <c r="H8" s="13"/>
      <c r="I8" s="11">
        <v>601</v>
      </c>
      <c r="J8" s="15" t="s">
        <v>126</v>
      </c>
      <c r="K8" s="19">
        <v>600</v>
      </c>
      <c r="L8" s="31" t="s">
        <v>287</v>
      </c>
      <c r="M8" s="31">
        <v>600</v>
      </c>
      <c r="N8" s="153" t="s">
        <v>287</v>
      </c>
      <c r="O8" s="31" t="s">
        <v>287</v>
      </c>
      <c r="P8" s="31" t="s">
        <v>287</v>
      </c>
      <c r="Q8" s="193"/>
      <c r="R8" s="190"/>
      <c r="S8" s="40">
        <v>1</v>
      </c>
      <c r="T8" s="203"/>
      <c r="U8" s="184"/>
      <c r="V8" s="169"/>
      <c r="W8" s="206"/>
      <c r="X8" s="184"/>
      <c r="Y8" s="184"/>
      <c r="Z8" s="184"/>
      <c r="AA8" s="169"/>
      <c r="AB8" s="200"/>
      <c r="AC8" s="184"/>
      <c r="AD8" s="184"/>
      <c r="AE8" s="13" t="s">
        <v>415</v>
      </c>
    </row>
    <row r="9" spans="1:31" s="20" customFormat="1" ht="90" x14ac:dyDescent="0.2">
      <c r="A9" s="18"/>
      <c r="B9" s="164"/>
      <c r="C9" s="18"/>
      <c r="D9" s="18"/>
      <c r="E9" s="18"/>
      <c r="F9" s="208"/>
      <c r="G9" s="13" t="s">
        <v>128</v>
      </c>
      <c r="H9" s="13"/>
      <c r="I9" s="11">
        <v>0</v>
      </c>
      <c r="J9" s="15" t="s">
        <v>127</v>
      </c>
      <c r="K9" s="19">
        <v>1</v>
      </c>
      <c r="L9" s="31" t="s">
        <v>287</v>
      </c>
      <c r="M9" s="31">
        <v>1</v>
      </c>
      <c r="N9" s="153" t="s">
        <v>287</v>
      </c>
      <c r="O9" s="94" t="s">
        <v>287</v>
      </c>
      <c r="P9" s="94" t="s">
        <v>287</v>
      </c>
      <c r="Q9" s="193"/>
      <c r="R9" s="190"/>
      <c r="S9" s="40">
        <v>1</v>
      </c>
      <c r="T9" s="203"/>
      <c r="U9" s="184"/>
      <c r="V9" s="169"/>
      <c r="W9" s="206"/>
      <c r="X9" s="184"/>
      <c r="Y9" s="184"/>
      <c r="Z9" s="184"/>
      <c r="AA9" s="169"/>
      <c r="AB9" s="200"/>
      <c r="AC9" s="184"/>
      <c r="AD9" s="184"/>
      <c r="AE9" s="13" t="s">
        <v>415</v>
      </c>
    </row>
    <row r="10" spans="1:31" s="20" customFormat="1" ht="67.5" x14ac:dyDescent="0.2">
      <c r="A10" s="18"/>
      <c r="B10" s="164"/>
      <c r="C10" s="18"/>
      <c r="D10" s="18"/>
      <c r="E10" s="18"/>
      <c r="F10" s="208"/>
      <c r="G10" s="12" t="s">
        <v>130</v>
      </c>
      <c r="H10" s="12"/>
      <c r="I10" s="11">
        <v>125</v>
      </c>
      <c r="J10" s="37" t="s">
        <v>129</v>
      </c>
      <c r="K10" s="19">
        <v>400</v>
      </c>
      <c r="L10" s="31">
        <v>180</v>
      </c>
      <c r="M10" s="94">
        <v>220</v>
      </c>
      <c r="N10" s="94">
        <v>200</v>
      </c>
      <c r="O10" s="31">
        <v>0</v>
      </c>
      <c r="P10" s="42">
        <v>1</v>
      </c>
      <c r="Q10" s="180"/>
      <c r="R10" s="190"/>
      <c r="S10" s="40">
        <v>1</v>
      </c>
      <c r="T10" s="204"/>
      <c r="U10" s="185"/>
      <c r="V10" s="168"/>
      <c r="W10" s="207"/>
      <c r="X10" s="185"/>
      <c r="Y10" s="185"/>
      <c r="Z10" s="185"/>
      <c r="AA10" s="168"/>
      <c r="AB10" s="201"/>
      <c r="AC10" s="185"/>
      <c r="AD10" s="185"/>
      <c r="AE10" s="13" t="s">
        <v>461</v>
      </c>
    </row>
    <row r="11" spans="1:31" s="20" customFormat="1" ht="171.75" customHeight="1" x14ac:dyDescent="0.2">
      <c r="A11" s="18"/>
      <c r="B11" s="164"/>
      <c r="C11" s="18"/>
      <c r="D11" s="18"/>
      <c r="E11" s="18"/>
      <c r="F11" s="209" t="s">
        <v>131</v>
      </c>
      <c r="G11" s="54" t="s">
        <v>133</v>
      </c>
      <c r="H11" s="54"/>
      <c r="I11" s="11">
        <v>1185</v>
      </c>
      <c r="J11" s="57" t="s">
        <v>132</v>
      </c>
      <c r="K11" s="55">
        <v>800</v>
      </c>
      <c r="L11" s="19">
        <v>400</v>
      </c>
      <c r="M11" s="144">
        <v>400</v>
      </c>
      <c r="N11" s="144">
        <v>270</v>
      </c>
      <c r="O11" s="55">
        <v>0</v>
      </c>
      <c r="P11" s="42">
        <f>(N11+O11)/L11</f>
        <v>0.67500000000000004</v>
      </c>
      <c r="Q11" s="189">
        <v>0.68</v>
      </c>
      <c r="R11" s="190"/>
      <c r="S11" s="56">
        <f>(N11+O11+M11)/K11</f>
        <v>0.83750000000000002</v>
      </c>
      <c r="T11" s="186" t="s">
        <v>382</v>
      </c>
      <c r="U11" s="183" t="s">
        <v>389</v>
      </c>
      <c r="V11" s="167" t="s">
        <v>337</v>
      </c>
      <c r="W11" s="205" t="s">
        <v>286</v>
      </c>
      <c r="X11" s="183" t="s">
        <v>458</v>
      </c>
      <c r="Y11" s="183" t="s">
        <v>363</v>
      </c>
      <c r="Z11" s="183" t="s">
        <v>458</v>
      </c>
      <c r="AA11" s="167" t="s">
        <v>364</v>
      </c>
      <c r="AB11" s="199" t="s">
        <v>388</v>
      </c>
      <c r="AC11" s="183" t="s">
        <v>458</v>
      </c>
      <c r="AD11" s="183"/>
      <c r="AE11" s="63" t="s">
        <v>459</v>
      </c>
    </row>
    <row r="12" spans="1:31" s="20" customFormat="1" ht="90.75" customHeight="1" x14ac:dyDescent="0.2">
      <c r="A12" s="18"/>
      <c r="B12" s="164"/>
      <c r="C12" s="18"/>
      <c r="D12" s="18"/>
      <c r="E12" s="18"/>
      <c r="F12" s="210"/>
      <c r="G12" s="54" t="s">
        <v>135</v>
      </c>
      <c r="H12" s="54"/>
      <c r="I12" s="11">
        <v>933</v>
      </c>
      <c r="J12" s="57" t="s">
        <v>134</v>
      </c>
      <c r="K12" s="55">
        <v>50</v>
      </c>
      <c r="L12" s="19" t="s">
        <v>287</v>
      </c>
      <c r="M12" s="144">
        <v>150</v>
      </c>
      <c r="N12" s="144" t="s">
        <v>287</v>
      </c>
      <c r="O12" s="55" t="s">
        <v>287</v>
      </c>
      <c r="P12" s="56" t="s">
        <v>287</v>
      </c>
      <c r="Q12" s="191"/>
      <c r="R12" s="190"/>
      <c r="S12" s="56">
        <v>1</v>
      </c>
      <c r="T12" s="188"/>
      <c r="U12" s="185"/>
      <c r="V12" s="169"/>
      <c r="W12" s="206"/>
      <c r="X12" s="185"/>
      <c r="Y12" s="185"/>
      <c r="Z12" s="185"/>
      <c r="AA12" s="168"/>
      <c r="AB12" s="201"/>
      <c r="AC12" s="185"/>
      <c r="AD12" s="185"/>
      <c r="AE12" s="53" t="s">
        <v>373</v>
      </c>
    </row>
    <row r="13" spans="1:31" s="20" customFormat="1" ht="168.75" customHeight="1" x14ac:dyDescent="0.2">
      <c r="A13" s="18"/>
      <c r="B13" s="164"/>
      <c r="C13" s="18"/>
      <c r="D13" s="18"/>
      <c r="E13" s="18"/>
      <c r="F13" s="164" t="s">
        <v>140</v>
      </c>
      <c r="G13" s="12" t="s">
        <v>137</v>
      </c>
      <c r="H13" s="12"/>
      <c r="I13" s="11">
        <v>0</v>
      </c>
      <c r="J13" s="37" t="s">
        <v>136</v>
      </c>
      <c r="K13" s="19">
        <v>1000</v>
      </c>
      <c r="L13" s="19">
        <v>395</v>
      </c>
      <c r="M13" s="19">
        <v>605</v>
      </c>
      <c r="N13" s="19">
        <v>0</v>
      </c>
      <c r="O13" s="19">
        <v>0</v>
      </c>
      <c r="P13" s="42">
        <f>O13/L13</f>
        <v>0</v>
      </c>
      <c r="Q13" s="189">
        <v>0</v>
      </c>
      <c r="R13" s="190"/>
      <c r="S13" s="40">
        <f t="shared" ref="S7:S13" si="0">(O13+M13)/K13</f>
        <v>0.60499999999999998</v>
      </c>
      <c r="T13" s="186" t="s">
        <v>327</v>
      </c>
      <c r="U13" s="183" t="s">
        <v>332</v>
      </c>
      <c r="V13" s="169" t="s">
        <v>317</v>
      </c>
      <c r="W13" s="169" t="s">
        <v>328</v>
      </c>
      <c r="X13" s="167" t="s">
        <v>441</v>
      </c>
      <c r="Y13" s="167" t="s">
        <v>363</v>
      </c>
      <c r="Z13" s="181">
        <v>250000000</v>
      </c>
      <c r="AA13" s="167" t="s">
        <v>364</v>
      </c>
      <c r="AB13" s="199" t="s">
        <v>387</v>
      </c>
      <c r="AC13" s="181">
        <v>250000000</v>
      </c>
      <c r="AD13" s="167"/>
      <c r="AE13" s="53" t="s">
        <v>373</v>
      </c>
    </row>
    <row r="14" spans="1:31" s="20" customFormat="1" ht="45" x14ac:dyDescent="0.2">
      <c r="A14" s="18"/>
      <c r="B14" s="164"/>
      <c r="C14" s="18"/>
      <c r="D14" s="18"/>
      <c r="E14" s="18"/>
      <c r="F14" s="164"/>
      <c r="G14" s="12" t="s">
        <v>139</v>
      </c>
      <c r="H14" s="12"/>
      <c r="I14" s="11">
        <v>0</v>
      </c>
      <c r="J14" s="37" t="s">
        <v>138</v>
      </c>
      <c r="K14" s="19">
        <v>100</v>
      </c>
      <c r="L14" s="31" t="s">
        <v>287</v>
      </c>
      <c r="M14" s="31">
        <v>120</v>
      </c>
      <c r="N14" s="153" t="s">
        <v>287</v>
      </c>
      <c r="O14" s="31" t="s">
        <v>287</v>
      </c>
      <c r="P14" s="31" t="s">
        <v>287</v>
      </c>
      <c r="Q14" s="191"/>
      <c r="R14" s="191"/>
      <c r="S14" s="40">
        <v>1</v>
      </c>
      <c r="T14" s="188"/>
      <c r="U14" s="185"/>
      <c r="V14" s="168"/>
      <c r="W14" s="168"/>
      <c r="X14" s="168"/>
      <c r="Y14" s="168"/>
      <c r="Z14" s="182"/>
      <c r="AA14" s="168"/>
      <c r="AB14" s="185"/>
      <c r="AC14" s="182"/>
      <c r="AD14" s="168"/>
      <c r="AE14" s="13" t="s">
        <v>415</v>
      </c>
    </row>
    <row r="17" spans="13:18" x14ac:dyDescent="0.25">
      <c r="M17" s="176" t="s">
        <v>498</v>
      </c>
      <c r="N17" s="176"/>
      <c r="O17" s="176"/>
      <c r="P17" s="177">
        <f>(R4)</f>
        <v>0.30095238095238097</v>
      </c>
    </row>
    <row r="18" spans="13:18" x14ac:dyDescent="0.25">
      <c r="M18" s="176"/>
      <c r="N18" s="176"/>
      <c r="O18" s="176"/>
      <c r="P18" s="177"/>
    </row>
    <row r="19" spans="13:18" x14ac:dyDescent="0.25">
      <c r="M19" s="43"/>
      <c r="N19" s="43"/>
      <c r="O19" s="43"/>
    </row>
    <row r="20" spans="13:18" x14ac:dyDescent="0.25">
      <c r="M20" s="176" t="s">
        <v>499</v>
      </c>
      <c r="N20" s="176"/>
      <c r="O20" s="176"/>
      <c r="P20" s="177">
        <f>(S4+S5+S6+S7+S8+S9+S10+S11+S12+S13+S14)/11</f>
        <v>0.84988636363636372</v>
      </c>
      <c r="Q20" s="46"/>
      <c r="R20" s="46"/>
    </row>
    <row r="21" spans="13:18" x14ac:dyDescent="0.25">
      <c r="M21" s="176"/>
      <c r="N21" s="176"/>
      <c r="O21" s="176"/>
      <c r="P21" s="177"/>
    </row>
    <row r="22" spans="13:18" x14ac:dyDescent="0.25">
      <c r="M22" s="176"/>
      <c r="N22" s="176"/>
      <c r="O22" s="176"/>
      <c r="P22" s="177"/>
      <c r="Q22" s="46"/>
      <c r="R22" s="46"/>
    </row>
    <row r="24" spans="13:18" x14ac:dyDescent="0.25">
      <c r="M24" s="32"/>
      <c r="N24" s="145"/>
      <c r="O24" s="97"/>
      <c r="P24" s="97"/>
      <c r="Q24" s="97"/>
      <c r="R24" s="97"/>
    </row>
    <row r="25" spans="13:18" x14ac:dyDescent="0.25">
      <c r="M25" s="89"/>
      <c r="N25" s="98"/>
      <c r="O25" s="98"/>
      <c r="P25" s="98"/>
      <c r="Q25" s="98"/>
      <c r="R25" s="98"/>
    </row>
  </sheetData>
  <mergeCells count="59">
    <mergeCell ref="Q4:Q5"/>
    <mergeCell ref="M17:O18"/>
    <mergeCell ref="P17:P18"/>
    <mergeCell ref="M20:O22"/>
    <mergeCell ref="P20:P22"/>
    <mergeCell ref="T11:T12"/>
    <mergeCell ref="U11:U12"/>
    <mergeCell ref="V11:V12"/>
    <mergeCell ref="W11:W12"/>
    <mergeCell ref="X11:X12"/>
    <mergeCell ref="U13:U14"/>
    <mergeCell ref="V13:V14"/>
    <mergeCell ref="X13:X14"/>
    <mergeCell ref="W13:W14"/>
    <mergeCell ref="AD11:AD12"/>
    <mergeCell ref="Y13:Y14"/>
    <mergeCell ref="Z13:Z14"/>
    <mergeCell ref="B4:B14"/>
    <mergeCell ref="E1:AE1"/>
    <mergeCell ref="F4:F5"/>
    <mergeCell ref="F6:F10"/>
    <mergeCell ref="R4:R14"/>
    <mergeCell ref="F13:F14"/>
    <mergeCell ref="F11:F12"/>
    <mergeCell ref="Q13:Q14"/>
    <mergeCell ref="Q11:Q12"/>
    <mergeCell ref="Z4:Z5"/>
    <mergeCell ref="AC4:AC5"/>
    <mergeCell ref="V4:V5"/>
    <mergeCell ref="W4:W5"/>
    <mergeCell ref="Y4:Y5"/>
    <mergeCell ref="AD13:AD14"/>
    <mergeCell ref="T13:T14"/>
    <mergeCell ref="AD4:AD5"/>
    <mergeCell ref="Q6:Q10"/>
    <mergeCell ref="T4:T5"/>
    <mergeCell ref="U4:U5"/>
    <mergeCell ref="AA13:AA14"/>
    <mergeCell ref="AB13:AB14"/>
    <mergeCell ref="Y6:Y10"/>
    <mergeCell ref="Z6:Z10"/>
    <mergeCell ref="AA6:AA10"/>
    <mergeCell ref="AB6:AB10"/>
    <mergeCell ref="T6:T10"/>
    <mergeCell ref="U6:U10"/>
    <mergeCell ref="V6:V10"/>
    <mergeCell ref="W6:W10"/>
    <mergeCell ref="X6:X10"/>
    <mergeCell ref="AC13:AC14"/>
    <mergeCell ref="X4:X5"/>
    <mergeCell ref="AA4:AA5"/>
    <mergeCell ref="AB4:AB5"/>
    <mergeCell ref="AC11:AC12"/>
    <mergeCell ref="AC6:AC10"/>
    <mergeCell ref="AD6:AD10"/>
    <mergeCell ref="Y11:Y12"/>
    <mergeCell ref="Z11:Z12"/>
    <mergeCell ref="AA11:AA12"/>
    <mergeCell ref="AB11:AB12"/>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7"/>
  <sheetViews>
    <sheetView topLeftCell="F3" zoomScale="80" zoomScaleNormal="80" workbookViewId="0">
      <pane ySplit="1" topLeftCell="A27" activePane="bottomLeft" state="frozen"/>
      <selection activeCell="A3" sqref="A3"/>
      <selection pane="bottomLeft" activeCell="R31" sqref="R31"/>
    </sheetView>
  </sheetViews>
  <sheetFormatPr baseColWidth="10" defaultRowHeight="15" x14ac:dyDescent="0.25"/>
  <cols>
    <col min="4" max="4" width="18.42578125" customWidth="1"/>
    <col min="5" max="5" width="19.42578125" customWidth="1"/>
    <col min="6" max="6" width="16.28515625" customWidth="1"/>
    <col min="10" max="10" width="16.7109375" customWidth="1"/>
    <col min="11" max="11" width="11.5703125" customWidth="1"/>
    <col min="12" max="12" width="20.28515625" customWidth="1"/>
    <col min="13" max="13" width="15.7109375" customWidth="1"/>
    <col min="14" max="14" width="13.5703125" customWidth="1"/>
    <col min="15" max="15" width="13.140625" customWidth="1"/>
    <col min="16" max="19" width="16.7109375" customWidth="1"/>
    <col min="20" max="20" width="14.42578125" customWidth="1"/>
    <col min="21" max="21" width="13" customWidth="1"/>
    <col min="23" max="23" width="13.42578125" customWidth="1"/>
    <col min="24" max="24" width="15.7109375" customWidth="1"/>
    <col min="25" max="25" width="14" customWidth="1"/>
    <col min="26" max="26" width="14.5703125" customWidth="1"/>
    <col min="27" max="27" width="14.140625" customWidth="1"/>
    <col min="28" max="28" width="18.140625" customWidth="1"/>
    <col min="29" max="29" width="20" customWidth="1"/>
    <col min="30" max="30" width="18.28515625" customWidth="1"/>
    <col min="31" max="31" width="22.7109375" customWidth="1"/>
  </cols>
  <sheetData>
    <row r="1" spans="1:45" ht="63.75" hidden="1" customHeight="1" x14ac:dyDescent="0.25">
      <c r="E1" s="178" t="s">
        <v>381</v>
      </c>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row>
    <row r="2" spans="1:45" hidden="1" x14ac:dyDescent="0.25"/>
    <row r="3" spans="1:45" ht="171" customHeight="1" x14ac:dyDescent="0.25">
      <c r="A3" s="21" t="s">
        <v>17</v>
      </c>
      <c r="B3" s="21" t="s">
        <v>295</v>
      </c>
      <c r="C3" s="3" t="s">
        <v>288</v>
      </c>
      <c r="D3" s="21" t="s">
        <v>16</v>
      </c>
      <c r="E3" s="21" t="s">
        <v>15</v>
      </c>
      <c r="F3" s="21" t="s">
        <v>14</v>
      </c>
      <c r="G3" s="21" t="s">
        <v>13</v>
      </c>
      <c r="H3" s="2" t="s">
        <v>352</v>
      </c>
      <c r="I3" s="3" t="s">
        <v>356</v>
      </c>
      <c r="J3" s="22" t="s">
        <v>12</v>
      </c>
      <c r="K3" s="21" t="s">
        <v>11</v>
      </c>
      <c r="L3" s="9" t="s">
        <v>436</v>
      </c>
      <c r="M3" s="9" t="s">
        <v>435</v>
      </c>
      <c r="N3" s="68" t="s">
        <v>493</v>
      </c>
      <c r="O3" s="68" t="s">
        <v>488</v>
      </c>
      <c r="P3" s="41" t="s">
        <v>489</v>
      </c>
      <c r="Q3" s="41" t="s">
        <v>490</v>
      </c>
      <c r="R3" s="41" t="s">
        <v>491</v>
      </c>
      <c r="S3" s="41" t="s">
        <v>492</v>
      </c>
      <c r="T3" s="23" t="s">
        <v>10</v>
      </c>
      <c r="U3" s="24" t="s">
        <v>9</v>
      </c>
      <c r="V3" s="25" t="s">
        <v>8</v>
      </c>
      <c r="W3" s="23" t="s">
        <v>7</v>
      </c>
      <c r="X3" s="5" t="s">
        <v>289</v>
      </c>
      <c r="Y3" s="21" t="s">
        <v>6</v>
      </c>
      <c r="Z3" s="4" t="s">
        <v>5</v>
      </c>
      <c r="AA3" s="21" t="s">
        <v>4</v>
      </c>
      <c r="AB3" s="21" t="s">
        <v>3</v>
      </c>
      <c r="AC3" s="27" t="s">
        <v>2</v>
      </c>
      <c r="AD3" s="27" t="s">
        <v>1</v>
      </c>
      <c r="AE3" s="27" t="s">
        <v>0</v>
      </c>
    </row>
    <row r="4" spans="1:45" s="18" customFormat="1" ht="90" x14ac:dyDescent="0.2">
      <c r="A4" s="17" t="s">
        <v>142</v>
      </c>
      <c r="B4" s="15" t="s">
        <v>306</v>
      </c>
      <c r="D4" s="171" t="s">
        <v>143</v>
      </c>
      <c r="E4" s="15" t="s">
        <v>266</v>
      </c>
      <c r="F4" s="164" t="s">
        <v>144</v>
      </c>
      <c r="G4" s="14" t="s">
        <v>146</v>
      </c>
      <c r="H4" s="11" t="s">
        <v>353</v>
      </c>
      <c r="I4" s="11">
        <v>12</v>
      </c>
      <c r="J4" s="13" t="s">
        <v>145</v>
      </c>
      <c r="K4" s="19">
        <v>12</v>
      </c>
      <c r="L4" s="31">
        <v>0</v>
      </c>
      <c r="M4" s="19">
        <v>14</v>
      </c>
      <c r="N4" s="28" t="s">
        <v>287</v>
      </c>
      <c r="O4" s="48" t="s">
        <v>287</v>
      </c>
      <c r="P4" s="40" t="s">
        <v>287</v>
      </c>
      <c r="Q4" s="189">
        <v>0.38</v>
      </c>
      <c r="R4" s="189">
        <f>(Q4+Q6+Q9+Q8)/4</f>
        <v>0.53249999999999997</v>
      </c>
      <c r="S4" s="40">
        <v>1</v>
      </c>
      <c r="T4" s="48" t="s">
        <v>287</v>
      </c>
      <c r="U4" s="48" t="s">
        <v>287</v>
      </c>
      <c r="V4" s="48" t="s">
        <v>287</v>
      </c>
      <c r="W4" s="48" t="s">
        <v>287</v>
      </c>
      <c r="X4" s="48" t="s">
        <v>287</v>
      </c>
      <c r="Y4" s="48" t="s">
        <v>287</v>
      </c>
      <c r="Z4" s="48" t="s">
        <v>287</v>
      </c>
      <c r="AA4" s="48" t="s">
        <v>287</v>
      </c>
      <c r="AB4" s="48" t="s">
        <v>287</v>
      </c>
      <c r="AC4" s="48" t="s">
        <v>287</v>
      </c>
      <c r="AD4" s="48" t="s">
        <v>287</v>
      </c>
      <c r="AE4" s="13" t="s">
        <v>415</v>
      </c>
      <c r="AF4" s="20"/>
      <c r="AG4" s="20"/>
      <c r="AH4" s="20"/>
      <c r="AI4" s="20"/>
      <c r="AJ4" s="20"/>
      <c r="AK4" s="20"/>
      <c r="AL4" s="20"/>
      <c r="AM4" s="20"/>
      <c r="AN4" s="20"/>
      <c r="AO4" s="20"/>
      <c r="AP4" s="20"/>
      <c r="AQ4" s="20"/>
      <c r="AR4" s="20"/>
      <c r="AS4" s="20"/>
    </row>
    <row r="5" spans="1:45" s="18" customFormat="1" ht="56.25" x14ac:dyDescent="0.2">
      <c r="D5" s="172"/>
      <c r="F5" s="164"/>
      <c r="G5" s="12" t="s">
        <v>147</v>
      </c>
      <c r="H5" s="11" t="s">
        <v>353</v>
      </c>
      <c r="I5" s="11">
        <v>80</v>
      </c>
      <c r="J5" s="13" t="s">
        <v>279</v>
      </c>
      <c r="K5" s="19">
        <v>200</v>
      </c>
      <c r="L5" s="31">
        <v>40</v>
      </c>
      <c r="M5" s="31">
        <v>160</v>
      </c>
      <c r="N5" s="153">
        <v>15</v>
      </c>
      <c r="O5" s="94">
        <v>0</v>
      </c>
      <c r="P5" s="42">
        <f>(N5+O5)/L5</f>
        <v>0.375</v>
      </c>
      <c r="Q5" s="191"/>
      <c r="R5" s="190"/>
      <c r="S5" s="40">
        <f>(N5+O5+M5)/K5</f>
        <v>0.875</v>
      </c>
      <c r="T5" s="15" t="s">
        <v>284</v>
      </c>
      <c r="U5" s="15" t="s">
        <v>284</v>
      </c>
      <c r="V5" s="15" t="s">
        <v>284</v>
      </c>
      <c r="W5" s="15" t="s">
        <v>284</v>
      </c>
      <c r="X5" s="15" t="s">
        <v>284</v>
      </c>
      <c r="Y5" s="15" t="s">
        <v>284</v>
      </c>
      <c r="Z5" s="15" t="s">
        <v>284</v>
      </c>
      <c r="AA5" s="15" t="s">
        <v>284</v>
      </c>
      <c r="AB5" s="15" t="s">
        <v>284</v>
      </c>
      <c r="AC5" s="15" t="s">
        <v>284</v>
      </c>
      <c r="AD5" s="15" t="s">
        <v>284</v>
      </c>
      <c r="AE5" s="13" t="s">
        <v>280</v>
      </c>
      <c r="AF5" s="20"/>
      <c r="AG5" s="20"/>
      <c r="AH5" s="20"/>
      <c r="AI5" s="20"/>
      <c r="AJ5" s="20"/>
      <c r="AK5" s="20"/>
      <c r="AL5" s="20"/>
      <c r="AM5" s="20"/>
      <c r="AN5" s="20"/>
      <c r="AO5" s="20"/>
      <c r="AP5" s="20"/>
      <c r="AQ5" s="20"/>
      <c r="AR5" s="20"/>
      <c r="AS5" s="20"/>
    </row>
    <row r="6" spans="1:45" s="18" customFormat="1" ht="202.5" x14ac:dyDescent="0.2">
      <c r="D6" s="172"/>
      <c r="F6" s="164" t="s">
        <v>152</v>
      </c>
      <c r="G6" s="13" t="s">
        <v>150</v>
      </c>
      <c r="H6" s="11" t="s">
        <v>353</v>
      </c>
      <c r="I6" s="11">
        <v>1</v>
      </c>
      <c r="J6" s="13" t="s">
        <v>148</v>
      </c>
      <c r="K6" s="19">
        <v>1</v>
      </c>
      <c r="L6" s="88" t="s">
        <v>431</v>
      </c>
      <c r="M6" s="31">
        <v>1</v>
      </c>
      <c r="N6" s="153" t="s">
        <v>431</v>
      </c>
      <c r="O6" s="31" t="s">
        <v>431</v>
      </c>
      <c r="P6" s="40" t="s">
        <v>431</v>
      </c>
      <c r="Q6" s="189">
        <f>(P7)</f>
        <v>1</v>
      </c>
      <c r="R6" s="190"/>
      <c r="S6" s="40">
        <f>M6/K6</f>
        <v>1</v>
      </c>
      <c r="T6" s="11" t="s">
        <v>285</v>
      </c>
      <c r="U6" s="11" t="s">
        <v>285</v>
      </c>
      <c r="V6" s="11" t="s">
        <v>285</v>
      </c>
      <c r="W6" s="11" t="s">
        <v>285</v>
      </c>
      <c r="X6" s="11" t="s">
        <v>285</v>
      </c>
      <c r="Y6" s="11" t="s">
        <v>285</v>
      </c>
      <c r="Z6" s="11" t="s">
        <v>285</v>
      </c>
      <c r="AA6" s="11" t="s">
        <v>285</v>
      </c>
      <c r="AB6" s="11" t="s">
        <v>285</v>
      </c>
      <c r="AC6" s="11" t="s">
        <v>285</v>
      </c>
      <c r="AD6" s="11" t="s">
        <v>285</v>
      </c>
      <c r="AE6" s="13" t="s">
        <v>425</v>
      </c>
      <c r="AF6" s="20"/>
      <c r="AG6" s="20"/>
      <c r="AH6" s="20"/>
      <c r="AI6" s="20"/>
      <c r="AJ6" s="20"/>
      <c r="AK6" s="20"/>
      <c r="AL6" s="20"/>
      <c r="AM6" s="20"/>
      <c r="AN6" s="20"/>
      <c r="AO6" s="20"/>
      <c r="AP6" s="20"/>
      <c r="AQ6" s="20"/>
      <c r="AR6" s="20"/>
      <c r="AS6" s="20"/>
    </row>
    <row r="7" spans="1:45" s="18" customFormat="1" ht="67.5" x14ac:dyDescent="0.2">
      <c r="D7" s="172"/>
      <c r="F7" s="164"/>
      <c r="G7" s="12" t="s">
        <v>151</v>
      </c>
      <c r="H7" s="11" t="s">
        <v>353</v>
      </c>
      <c r="I7" s="11">
        <v>1</v>
      </c>
      <c r="J7" s="13" t="s">
        <v>149</v>
      </c>
      <c r="K7" s="19">
        <v>1</v>
      </c>
      <c r="L7" s="31">
        <v>1</v>
      </c>
      <c r="M7" s="19">
        <v>1</v>
      </c>
      <c r="N7" s="19">
        <v>1</v>
      </c>
      <c r="O7" s="19">
        <v>0</v>
      </c>
      <c r="P7" s="40">
        <f>(N7+O7)/L7</f>
        <v>1</v>
      </c>
      <c r="Q7" s="191"/>
      <c r="R7" s="190"/>
      <c r="S7" s="40">
        <v>1</v>
      </c>
      <c r="T7" s="45"/>
      <c r="U7" s="15"/>
      <c r="V7" s="45"/>
      <c r="W7" s="45"/>
      <c r="X7" s="59"/>
      <c r="Y7" s="38"/>
      <c r="Z7" s="59"/>
      <c r="AA7" s="11"/>
      <c r="AB7" s="11"/>
      <c r="AC7" s="59"/>
      <c r="AD7" s="59"/>
      <c r="AE7" s="13"/>
      <c r="AF7" s="20"/>
      <c r="AG7" s="20"/>
      <c r="AH7" s="20"/>
      <c r="AI7" s="20"/>
      <c r="AJ7" s="20"/>
      <c r="AK7" s="20"/>
      <c r="AL7" s="20"/>
      <c r="AM7" s="20"/>
      <c r="AN7" s="20"/>
      <c r="AO7" s="20"/>
      <c r="AP7" s="20"/>
      <c r="AQ7" s="20"/>
      <c r="AR7" s="20"/>
      <c r="AS7" s="20"/>
    </row>
    <row r="8" spans="1:45" s="18" customFormat="1" ht="68.25" thickBot="1" x14ac:dyDescent="0.25">
      <c r="D8" s="172"/>
      <c r="F8" s="11" t="s">
        <v>154</v>
      </c>
      <c r="G8" s="13" t="s">
        <v>26</v>
      </c>
      <c r="H8" s="11" t="s">
        <v>353</v>
      </c>
      <c r="I8" s="11">
        <v>23</v>
      </c>
      <c r="J8" s="13" t="s">
        <v>153</v>
      </c>
      <c r="K8" s="19">
        <v>12</v>
      </c>
      <c r="L8" s="31">
        <v>4</v>
      </c>
      <c r="M8" s="31">
        <v>8</v>
      </c>
      <c r="N8" s="153">
        <v>1</v>
      </c>
      <c r="O8" s="31">
        <v>0</v>
      </c>
      <c r="P8" s="40">
        <f>(N8+O8)/L8</f>
        <v>0.25</v>
      </c>
      <c r="Q8" s="42">
        <v>0.25</v>
      </c>
      <c r="R8" s="190"/>
      <c r="S8" s="40">
        <f>(N8+O8+M8)/K8</f>
        <v>0.75</v>
      </c>
      <c r="T8" s="11" t="s">
        <v>285</v>
      </c>
      <c r="U8" s="11" t="s">
        <v>285</v>
      </c>
      <c r="V8" s="11" t="s">
        <v>285</v>
      </c>
      <c r="W8" s="11" t="s">
        <v>285</v>
      </c>
      <c r="X8" s="11" t="s">
        <v>285</v>
      </c>
      <c r="Y8" s="11" t="s">
        <v>285</v>
      </c>
      <c r="Z8" s="11" t="s">
        <v>285</v>
      </c>
      <c r="AA8" s="11" t="s">
        <v>285</v>
      </c>
      <c r="AB8" s="11" t="s">
        <v>285</v>
      </c>
      <c r="AC8" s="11" t="s">
        <v>285</v>
      </c>
      <c r="AD8" s="11" t="s">
        <v>285</v>
      </c>
      <c r="AE8" s="13" t="s">
        <v>452</v>
      </c>
      <c r="AF8" s="20"/>
      <c r="AG8" s="20"/>
      <c r="AH8" s="20"/>
      <c r="AI8" s="20"/>
      <c r="AJ8" s="20"/>
      <c r="AK8" s="20"/>
      <c r="AL8" s="20"/>
      <c r="AM8" s="20"/>
      <c r="AN8" s="20"/>
      <c r="AO8" s="20"/>
      <c r="AP8" s="20"/>
      <c r="AQ8" s="20"/>
      <c r="AR8" s="20"/>
      <c r="AS8" s="20"/>
    </row>
    <row r="9" spans="1:45" s="18" customFormat="1" ht="45" x14ac:dyDescent="0.2">
      <c r="D9" s="173"/>
      <c r="F9" s="11" t="s">
        <v>20</v>
      </c>
      <c r="G9" s="13" t="s">
        <v>156</v>
      </c>
      <c r="H9" s="11" t="s">
        <v>353</v>
      </c>
      <c r="I9" s="11">
        <v>8</v>
      </c>
      <c r="J9" s="13" t="s">
        <v>155</v>
      </c>
      <c r="K9" s="19">
        <v>8</v>
      </c>
      <c r="L9" s="31">
        <v>2</v>
      </c>
      <c r="M9" s="19">
        <v>6</v>
      </c>
      <c r="N9" s="19">
        <v>1</v>
      </c>
      <c r="O9" s="96">
        <v>0</v>
      </c>
      <c r="P9" s="40">
        <f>(N9+O9)/L9</f>
        <v>0.5</v>
      </c>
      <c r="Q9" s="42">
        <v>0.5</v>
      </c>
      <c r="R9" s="191"/>
      <c r="S9" s="40">
        <f>(N9+O9+M9)/K9</f>
        <v>0.875</v>
      </c>
      <c r="T9" s="15" t="s">
        <v>284</v>
      </c>
      <c r="U9" s="15" t="s">
        <v>284</v>
      </c>
      <c r="V9" s="15" t="s">
        <v>284</v>
      </c>
      <c r="W9" s="15" t="s">
        <v>284</v>
      </c>
      <c r="X9" s="15" t="s">
        <v>284</v>
      </c>
      <c r="Y9" s="15" t="s">
        <v>284</v>
      </c>
      <c r="Z9" s="15" t="s">
        <v>284</v>
      </c>
      <c r="AA9" s="15" t="s">
        <v>284</v>
      </c>
      <c r="AB9" s="15" t="s">
        <v>284</v>
      </c>
      <c r="AC9" s="15" t="s">
        <v>284</v>
      </c>
      <c r="AD9" s="15" t="s">
        <v>284</v>
      </c>
      <c r="AE9" s="108" t="s">
        <v>453</v>
      </c>
      <c r="AF9" s="20"/>
      <c r="AG9" s="20"/>
      <c r="AH9" s="20"/>
      <c r="AI9" s="20"/>
      <c r="AJ9" s="20"/>
      <c r="AK9" s="20"/>
      <c r="AL9" s="20"/>
      <c r="AM9" s="20"/>
      <c r="AN9" s="20"/>
      <c r="AO9" s="20"/>
      <c r="AP9" s="20"/>
      <c r="AQ9" s="20"/>
      <c r="AR9" s="20"/>
      <c r="AS9" s="20"/>
    </row>
    <row r="10" spans="1:45" s="18" customFormat="1" ht="78.75" x14ac:dyDescent="0.2">
      <c r="B10" s="15" t="s">
        <v>307</v>
      </c>
      <c r="D10" s="171" t="s">
        <v>157</v>
      </c>
      <c r="E10" s="15" t="s">
        <v>267</v>
      </c>
      <c r="F10" s="164" t="s">
        <v>158</v>
      </c>
      <c r="G10" s="13" t="s">
        <v>162</v>
      </c>
      <c r="H10" s="11" t="s">
        <v>353</v>
      </c>
      <c r="I10" s="11">
        <v>28</v>
      </c>
      <c r="J10" s="13" t="s">
        <v>159</v>
      </c>
      <c r="K10" s="19">
        <v>20</v>
      </c>
      <c r="L10" s="31">
        <v>10</v>
      </c>
      <c r="M10" s="94">
        <v>25</v>
      </c>
      <c r="N10" s="94">
        <v>3</v>
      </c>
      <c r="O10" s="96">
        <v>0</v>
      </c>
      <c r="P10" s="40">
        <v>1</v>
      </c>
      <c r="Q10" s="189">
        <f>(P10+P11+P12)/3</f>
        <v>0.33333333333333331</v>
      </c>
      <c r="R10" s="189">
        <f>(Q10+Q13+Q15+Q16)/4</f>
        <v>8.3333333333333329E-2</v>
      </c>
      <c r="S10" s="40">
        <v>1</v>
      </c>
      <c r="T10" s="211" t="s">
        <v>335</v>
      </c>
      <c r="U10" s="194" t="s">
        <v>336</v>
      </c>
      <c r="V10" s="215" t="s">
        <v>333</v>
      </c>
      <c r="W10" s="216" t="s">
        <v>334</v>
      </c>
      <c r="X10" s="196">
        <v>200000000</v>
      </c>
      <c r="Y10" s="183" t="s">
        <v>363</v>
      </c>
      <c r="Z10" s="196">
        <v>200000000</v>
      </c>
      <c r="AA10" s="167" t="s">
        <v>364</v>
      </c>
      <c r="AB10" s="167" t="s">
        <v>405</v>
      </c>
      <c r="AC10" s="196"/>
      <c r="AD10" s="196"/>
      <c r="AE10" s="15" t="s">
        <v>454</v>
      </c>
      <c r="AF10" s="20"/>
      <c r="AG10" s="20"/>
      <c r="AH10" s="20"/>
      <c r="AI10" s="20"/>
      <c r="AJ10" s="20"/>
      <c r="AK10" s="20"/>
      <c r="AL10" s="20"/>
      <c r="AM10" s="20"/>
      <c r="AN10" s="20"/>
      <c r="AO10" s="20"/>
      <c r="AP10" s="20"/>
      <c r="AQ10" s="20"/>
      <c r="AR10" s="20"/>
      <c r="AS10" s="20"/>
    </row>
    <row r="11" spans="1:45" s="18" customFormat="1" ht="45" x14ac:dyDescent="0.2">
      <c r="D11" s="172"/>
      <c r="F11" s="164"/>
      <c r="G11" s="12" t="s">
        <v>25</v>
      </c>
      <c r="H11" s="11" t="s">
        <v>353</v>
      </c>
      <c r="I11" s="11">
        <v>70</v>
      </c>
      <c r="J11" s="13" t="s">
        <v>160</v>
      </c>
      <c r="K11" s="19">
        <v>35</v>
      </c>
      <c r="L11" s="31">
        <v>5</v>
      </c>
      <c r="M11" s="31">
        <v>30</v>
      </c>
      <c r="N11" s="153">
        <v>0</v>
      </c>
      <c r="O11" s="94">
        <v>0</v>
      </c>
      <c r="P11" s="40">
        <f>O11/L11</f>
        <v>0</v>
      </c>
      <c r="Q11" s="190"/>
      <c r="R11" s="190"/>
      <c r="S11" s="40">
        <f>(O11+M11)/K11</f>
        <v>0.8571428571428571</v>
      </c>
      <c r="T11" s="212"/>
      <c r="U11" s="214"/>
      <c r="V11" s="215"/>
      <c r="W11" s="217"/>
      <c r="X11" s="198"/>
      <c r="Y11" s="184"/>
      <c r="Z11" s="198"/>
      <c r="AA11" s="169"/>
      <c r="AB11" s="169"/>
      <c r="AC11" s="198"/>
      <c r="AD11" s="198"/>
      <c r="AE11" s="13" t="s">
        <v>373</v>
      </c>
      <c r="AF11" s="20"/>
      <c r="AG11" s="20"/>
      <c r="AH11" s="20"/>
      <c r="AI11" s="20"/>
      <c r="AJ11" s="20"/>
      <c r="AK11" s="20"/>
      <c r="AL11" s="20"/>
      <c r="AM11" s="20"/>
      <c r="AN11" s="20"/>
      <c r="AO11" s="20"/>
      <c r="AP11" s="20"/>
      <c r="AQ11" s="20"/>
      <c r="AR11" s="20"/>
      <c r="AS11" s="20"/>
    </row>
    <row r="12" spans="1:45" s="18" customFormat="1" ht="45" x14ac:dyDescent="0.2">
      <c r="D12" s="172"/>
      <c r="F12" s="164"/>
      <c r="G12" s="12" t="s">
        <v>163</v>
      </c>
      <c r="H12" s="11" t="s">
        <v>353</v>
      </c>
      <c r="I12" s="11">
        <v>70</v>
      </c>
      <c r="J12" s="13" t="s">
        <v>161</v>
      </c>
      <c r="K12" s="19">
        <v>50</v>
      </c>
      <c r="L12" s="19">
        <v>15</v>
      </c>
      <c r="M12" s="31">
        <v>35</v>
      </c>
      <c r="N12" s="153">
        <v>0</v>
      </c>
      <c r="O12" s="94">
        <v>0</v>
      </c>
      <c r="P12" s="40">
        <f>O12/L12</f>
        <v>0</v>
      </c>
      <c r="Q12" s="191"/>
      <c r="R12" s="190"/>
      <c r="S12" s="40">
        <f>(O12+M12)/K12</f>
        <v>0.7</v>
      </c>
      <c r="T12" s="213"/>
      <c r="U12" s="195"/>
      <c r="V12" s="215"/>
      <c r="W12" s="218"/>
      <c r="X12" s="197"/>
      <c r="Y12" s="185"/>
      <c r="Z12" s="197"/>
      <c r="AA12" s="168"/>
      <c r="AB12" s="168"/>
      <c r="AC12" s="197"/>
      <c r="AD12" s="197"/>
      <c r="AE12" s="13" t="s">
        <v>373</v>
      </c>
      <c r="AF12" s="20"/>
      <c r="AG12" s="20"/>
      <c r="AH12" s="20"/>
      <c r="AI12" s="20"/>
      <c r="AJ12" s="20"/>
      <c r="AK12" s="20"/>
      <c r="AL12" s="20"/>
      <c r="AM12" s="20"/>
      <c r="AN12" s="20"/>
      <c r="AO12" s="20"/>
      <c r="AP12" s="20"/>
      <c r="AQ12" s="20"/>
      <c r="AR12" s="20"/>
      <c r="AS12" s="20"/>
    </row>
    <row r="13" spans="1:45" s="18" customFormat="1" ht="168.75" customHeight="1" x14ac:dyDescent="0.2">
      <c r="D13" s="172"/>
      <c r="F13" s="164" t="s">
        <v>164</v>
      </c>
      <c r="G13" s="12" t="s">
        <v>166</v>
      </c>
      <c r="H13" s="11" t="s">
        <v>353</v>
      </c>
      <c r="I13" s="11">
        <v>0</v>
      </c>
      <c r="J13" s="13" t="s">
        <v>165</v>
      </c>
      <c r="K13" s="19">
        <v>5</v>
      </c>
      <c r="L13" s="19">
        <v>4</v>
      </c>
      <c r="M13" s="31">
        <v>1</v>
      </c>
      <c r="N13" s="153">
        <v>0</v>
      </c>
      <c r="O13" s="31">
        <v>0</v>
      </c>
      <c r="P13" s="40">
        <f t="shared" ref="P13:P15" si="0">O13/L13</f>
        <v>0</v>
      </c>
      <c r="Q13" s="179">
        <f>(P13+P14)/2</f>
        <v>0</v>
      </c>
      <c r="R13" s="190"/>
      <c r="S13" s="40">
        <f t="shared" ref="S13:S18" si="1">(O13+M13)/K13</f>
        <v>0.2</v>
      </c>
      <c r="T13" s="167"/>
      <c r="U13" s="183"/>
      <c r="V13" s="167"/>
      <c r="W13" s="167"/>
      <c r="X13" s="196"/>
      <c r="Y13" s="183"/>
      <c r="Z13" s="196"/>
      <c r="AA13" s="167"/>
      <c r="AB13" s="183"/>
      <c r="AC13" s="196"/>
      <c r="AD13" s="196"/>
      <c r="AE13" s="13" t="s">
        <v>373</v>
      </c>
      <c r="AF13" s="20"/>
      <c r="AG13" s="20"/>
      <c r="AH13" s="20"/>
      <c r="AI13" s="20"/>
      <c r="AJ13" s="20"/>
      <c r="AK13" s="20"/>
      <c r="AL13" s="20"/>
      <c r="AM13" s="20"/>
      <c r="AN13" s="20"/>
      <c r="AO13" s="20"/>
      <c r="AP13" s="20"/>
      <c r="AQ13" s="20"/>
      <c r="AR13" s="20"/>
      <c r="AS13" s="20"/>
    </row>
    <row r="14" spans="1:45" s="18" customFormat="1" ht="112.5" x14ac:dyDescent="0.2">
      <c r="D14" s="172"/>
      <c r="F14" s="164"/>
      <c r="G14" s="12" t="s">
        <v>168</v>
      </c>
      <c r="H14" s="11" t="s">
        <v>353</v>
      </c>
      <c r="I14" s="11">
        <v>0</v>
      </c>
      <c r="J14" s="13" t="s">
        <v>167</v>
      </c>
      <c r="K14" s="19">
        <v>3</v>
      </c>
      <c r="L14" s="19">
        <v>2</v>
      </c>
      <c r="M14" s="31">
        <v>1</v>
      </c>
      <c r="N14" s="153">
        <v>0</v>
      </c>
      <c r="O14" s="31">
        <v>0</v>
      </c>
      <c r="P14" s="40">
        <f t="shared" si="0"/>
        <v>0</v>
      </c>
      <c r="Q14" s="180"/>
      <c r="R14" s="190"/>
      <c r="S14" s="40">
        <f t="shared" si="1"/>
        <v>0.33333333333333331</v>
      </c>
      <c r="T14" s="168"/>
      <c r="U14" s="185"/>
      <c r="V14" s="168"/>
      <c r="W14" s="168"/>
      <c r="X14" s="197"/>
      <c r="Y14" s="185"/>
      <c r="Z14" s="197"/>
      <c r="AA14" s="168"/>
      <c r="AB14" s="185"/>
      <c r="AC14" s="197"/>
      <c r="AD14" s="197"/>
      <c r="AE14" s="13" t="s">
        <v>373</v>
      </c>
      <c r="AF14" s="20"/>
      <c r="AG14" s="20"/>
      <c r="AH14" s="20"/>
      <c r="AI14" s="20"/>
      <c r="AJ14" s="20"/>
      <c r="AK14" s="20"/>
      <c r="AL14" s="20"/>
      <c r="AM14" s="20"/>
      <c r="AN14" s="20"/>
      <c r="AO14" s="20"/>
      <c r="AP14" s="20"/>
      <c r="AQ14" s="20"/>
      <c r="AR14" s="20"/>
      <c r="AS14" s="20"/>
    </row>
    <row r="15" spans="1:45" s="18" customFormat="1" ht="146.25" x14ac:dyDescent="0.2">
      <c r="D15" s="172"/>
      <c r="F15" s="11" t="s">
        <v>170</v>
      </c>
      <c r="G15" s="12" t="s">
        <v>171</v>
      </c>
      <c r="H15" s="11" t="s">
        <v>353</v>
      </c>
      <c r="I15" s="11">
        <v>530</v>
      </c>
      <c r="J15" s="13" t="s">
        <v>169</v>
      </c>
      <c r="K15" s="19">
        <v>400</v>
      </c>
      <c r="L15" s="19">
        <v>50</v>
      </c>
      <c r="M15" s="31">
        <v>350</v>
      </c>
      <c r="N15" s="153">
        <v>0</v>
      </c>
      <c r="O15" s="31">
        <v>0</v>
      </c>
      <c r="P15" s="40">
        <f t="shared" si="0"/>
        <v>0</v>
      </c>
      <c r="Q15" s="42">
        <f>O15/L15</f>
        <v>0</v>
      </c>
      <c r="R15" s="190"/>
      <c r="S15" s="40">
        <f t="shared" si="1"/>
        <v>0.875</v>
      </c>
      <c r="T15" s="11" t="s">
        <v>285</v>
      </c>
      <c r="U15" s="11" t="s">
        <v>285</v>
      </c>
      <c r="V15" s="11" t="s">
        <v>285</v>
      </c>
      <c r="W15" s="11" t="s">
        <v>285</v>
      </c>
      <c r="X15" s="11" t="s">
        <v>285</v>
      </c>
      <c r="Y15" s="11" t="s">
        <v>285</v>
      </c>
      <c r="Z15" s="11" t="s">
        <v>285</v>
      </c>
      <c r="AA15" s="11" t="s">
        <v>285</v>
      </c>
      <c r="AB15" s="11" t="s">
        <v>285</v>
      </c>
      <c r="AC15" s="11" t="s">
        <v>285</v>
      </c>
      <c r="AD15" s="11" t="s">
        <v>285</v>
      </c>
      <c r="AE15" s="13" t="s">
        <v>416</v>
      </c>
      <c r="AF15" s="20"/>
      <c r="AG15" s="20"/>
      <c r="AH15" s="20"/>
      <c r="AI15" s="20"/>
      <c r="AJ15" s="20"/>
      <c r="AK15" s="20"/>
      <c r="AL15" s="20"/>
      <c r="AM15" s="20"/>
      <c r="AN15" s="20"/>
      <c r="AO15" s="20"/>
      <c r="AP15" s="20"/>
      <c r="AQ15" s="20"/>
      <c r="AR15" s="20"/>
      <c r="AS15" s="20"/>
    </row>
    <row r="16" spans="1:45" s="18" customFormat="1" ht="78.75" x14ac:dyDescent="0.2">
      <c r="D16" s="173"/>
      <c r="F16" s="11" t="s">
        <v>172</v>
      </c>
      <c r="G16" s="12" t="s">
        <v>174</v>
      </c>
      <c r="H16" s="11" t="s">
        <v>353</v>
      </c>
      <c r="I16" s="11">
        <v>845</v>
      </c>
      <c r="J16" s="13" t="s">
        <v>173</v>
      </c>
      <c r="K16" s="19">
        <v>600</v>
      </c>
      <c r="L16" s="19">
        <v>550</v>
      </c>
      <c r="M16" s="31">
        <v>50</v>
      </c>
      <c r="N16" s="153">
        <v>0</v>
      </c>
      <c r="O16" s="31">
        <v>0</v>
      </c>
      <c r="P16" s="40">
        <f>O16/L16</f>
        <v>0</v>
      </c>
      <c r="Q16" s="42">
        <f>O16/L16</f>
        <v>0</v>
      </c>
      <c r="R16" s="191"/>
      <c r="S16" s="40">
        <f t="shared" si="1"/>
        <v>8.3333333333333329E-2</v>
      </c>
      <c r="T16" s="58"/>
      <c r="U16" s="38"/>
      <c r="V16" s="50"/>
      <c r="W16" s="50"/>
      <c r="X16" s="59"/>
      <c r="Y16" s="38"/>
      <c r="Z16" s="59"/>
      <c r="AA16" s="50"/>
      <c r="AB16" s="38"/>
      <c r="AC16" s="59"/>
      <c r="AD16" s="59"/>
      <c r="AE16" s="13" t="s">
        <v>373</v>
      </c>
      <c r="AF16" s="20"/>
      <c r="AG16" s="20"/>
      <c r="AH16" s="20"/>
      <c r="AI16" s="20"/>
      <c r="AJ16" s="20"/>
      <c r="AK16" s="20"/>
      <c r="AL16" s="20"/>
      <c r="AM16" s="20"/>
      <c r="AN16" s="20"/>
      <c r="AO16" s="20"/>
      <c r="AP16" s="20"/>
      <c r="AQ16" s="20"/>
      <c r="AR16" s="20"/>
      <c r="AS16" s="20"/>
    </row>
    <row r="17" spans="1:45" s="18" customFormat="1" ht="111.75" customHeight="1" x14ac:dyDescent="0.2">
      <c r="B17" s="171" t="s">
        <v>308</v>
      </c>
      <c r="D17" s="164" t="s">
        <v>19</v>
      </c>
      <c r="E17" s="171" t="s">
        <v>268</v>
      </c>
      <c r="F17" s="164" t="s">
        <v>175</v>
      </c>
      <c r="G17" s="12" t="s">
        <v>176</v>
      </c>
      <c r="H17" s="11" t="s">
        <v>353</v>
      </c>
      <c r="I17" s="11">
        <v>3</v>
      </c>
      <c r="J17" s="13" t="s">
        <v>257</v>
      </c>
      <c r="K17" s="19">
        <v>3</v>
      </c>
      <c r="L17" s="19">
        <v>2</v>
      </c>
      <c r="M17" s="31">
        <v>1</v>
      </c>
      <c r="N17" s="153">
        <v>0</v>
      </c>
      <c r="O17" s="31">
        <v>0</v>
      </c>
      <c r="P17" s="40">
        <f>O17/L17</f>
        <v>0</v>
      </c>
      <c r="Q17" s="189">
        <f>(P17+P18)/2</f>
        <v>0</v>
      </c>
      <c r="R17" s="179">
        <v>0</v>
      </c>
      <c r="S17" s="40">
        <f t="shared" si="1"/>
        <v>0.33333333333333331</v>
      </c>
      <c r="T17" s="205"/>
      <c r="U17" s="183"/>
      <c r="V17" s="167"/>
      <c r="W17" s="167"/>
      <c r="X17" s="196"/>
      <c r="Y17" s="183"/>
      <c r="Z17" s="196"/>
      <c r="AA17" s="167"/>
      <c r="AB17" s="183"/>
      <c r="AC17" s="196"/>
      <c r="AD17" s="196"/>
      <c r="AE17" s="13" t="s">
        <v>373</v>
      </c>
      <c r="AF17" s="20"/>
      <c r="AG17" s="20"/>
      <c r="AH17" s="20"/>
      <c r="AI17" s="20"/>
      <c r="AJ17" s="20"/>
      <c r="AK17" s="20"/>
      <c r="AL17" s="20"/>
      <c r="AM17" s="20"/>
      <c r="AN17" s="20"/>
      <c r="AO17" s="20"/>
      <c r="AP17" s="20"/>
      <c r="AQ17" s="20"/>
      <c r="AR17" s="20"/>
      <c r="AS17" s="20"/>
    </row>
    <row r="18" spans="1:45" s="18" customFormat="1" ht="78.75" x14ac:dyDescent="0.2">
      <c r="B18" s="173"/>
      <c r="D18" s="164"/>
      <c r="E18" s="173"/>
      <c r="F18" s="164"/>
      <c r="G18" s="12" t="s">
        <v>178</v>
      </c>
      <c r="H18" s="11" t="s">
        <v>353</v>
      </c>
      <c r="I18" s="11">
        <v>0</v>
      </c>
      <c r="J18" s="13" t="s">
        <v>177</v>
      </c>
      <c r="K18" s="19">
        <v>6</v>
      </c>
      <c r="L18" s="19">
        <v>4</v>
      </c>
      <c r="M18" s="31">
        <v>2</v>
      </c>
      <c r="N18" s="153">
        <v>0</v>
      </c>
      <c r="O18" s="31">
        <v>0</v>
      </c>
      <c r="P18" s="40">
        <f>O18/L18</f>
        <v>0</v>
      </c>
      <c r="Q18" s="191"/>
      <c r="R18" s="180"/>
      <c r="S18" s="40">
        <f t="shared" si="1"/>
        <v>0.33333333333333331</v>
      </c>
      <c r="T18" s="207"/>
      <c r="U18" s="185"/>
      <c r="V18" s="168"/>
      <c r="W18" s="168"/>
      <c r="X18" s="197"/>
      <c r="Y18" s="185"/>
      <c r="Z18" s="197"/>
      <c r="AA18" s="168"/>
      <c r="AB18" s="185"/>
      <c r="AC18" s="197"/>
      <c r="AD18" s="197"/>
      <c r="AE18" s="13" t="s">
        <v>373</v>
      </c>
      <c r="AF18" s="20"/>
      <c r="AG18" s="20"/>
      <c r="AH18" s="20"/>
      <c r="AI18" s="20"/>
      <c r="AJ18" s="20"/>
      <c r="AK18" s="20"/>
      <c r="AL18" s="20"/>
      <c r="AM18" s="20"/>
      <c r="AN18" s="20"/>
      <c r="AO18" s="20"/>
      <c r="AP18" s="20"/>
      <c r="AQ18" s="20"/>
      <c r="AR18" s="20"/>
      <c r="AS18" s="20"/>
    </row>
    <row r="19" spans="1:45" s="18" customFormat="1" ht="409.5" x14ac:dyDescent="0.2">
      <c r="B19" s="30" t="s">
        <v>309</v>
      </c>
      <c r="D19" s="171" t="s">
        <v>179</v>
      </c>
      <c r="E19" s="30" t="s">
        <v>269</v>
      </c>
      <c r="F19" s="171" t="s">
        <v>180</v>
      </c>
      <c r="G19" s="12" t="s">
        <v>182</v>
      </c>
      <c r="H19" s="11" t="s">
        <v>353</v>
      </c>
      <c r="I19" s="11">
        <v>0</v>
      </c>
      <c r="J19" s="13" t="s">
        <v>181</v>
      </c>
      <c r="K19" s="19">
        <v>200</v>
      </c>
      <c r="L19" s="19">
        <v>170</v>
      </c>
      <c r="M19" s="31">
        <v>30</v>
      </c>
      <c r="N19" s="153">
        <v>50</v>
      </c>
      <c r="O19" s="31">
        <v>0</v>
      </c>
      <c r="P19" s="40">
        <f>(N19+O19)/L19</f>
        <v>0.29411764705882354</v>
      </c>
      <c r="Q19" s="179">
        <f>(P19+P20+P21+P22)/4</f>
        <v>0.42769607843137258</v>
      </c>
      <c r="R19" s="179">
        <f>(Q19+Q23)/2</f>
        <v>0.21812154348919058</v>
      </c>
      <c r="S19" s="40">
        <f>(N19+O19+M19)/K19</f>
        <v>0.4</v>
      </c>
      <c r="T19" s="53" t="s">
        <v>400</v>
      </c>
      <c r="U19" s="39" t="s">
        <v>403</v>
      </c>
      <c r="V19" s="53" t="s">
        <v>401</v>
      </c>
      <c r="W19" s="53" t="s">
        <v>402</v>
      </c>
      <c r="X19" s="128">
        <v>266162744.86000001</v>
      </c>
      <c r="Y19" s="39" t="s">
        <v>363</v>
      </c>
      <c r="Z19" s="126"/>
      <c r="AA19" s="53" t="s">
        <v>364</v>
      </c>
      <c r="AB19" s="53" t="s">
        <v>404</v>
      </c>
      <c r="AC19" s="122">
        <v>230000000</v>
      </c>
      <c r="AD19" s="122">
        <v>230000000</v>
      </c>
      <c r="AE19" s="13" t="s">
        <v>455</v>
      </c>
      <c r="AF19" s="20"/>
      <c r="AG19" s="20"/>
      <c r="AH19" s="20"/>
      <c r="AI19" s="20"/>
      <c r="AJ19" s="20"/>
      <c r="AK19" s="20"/>
      <c r="AL19" s="20"/>
      <c r="AM19" s="20"/>
      <c r="AN19" s="20"/>
      <c r="AO19" s="20"/>
      <c r="AP19" s="20"/>
      <c r="AQ19" s="20"/>
      <c r="AR19" s="20"/>
      <c r="AS19" s="20"/>
    </row>
    <row r="20" spans="1:45" s="18" customFormat="1" ht="45" x14ac:dyDescent="0.2">
      <c r="D20" s="172"/>
      <c r="F20" s="172"/>
      <c r="G20" s="12" t="s">
        <v>184</v>
      </c>
      <c r="H20" s="11" t="s">
        <v>353</v>
      </c>
      <c r="I20" s="11">
        <v>200</v>
      </c>
      <c r="J20" s="13" t="s">
        <v>183</v>
      </c>
      <c r="K20" s="19">
        <v>200</v>
      </c>
      <c r="L20" s="19">
        <v>120</v>
      </c>
      <c r="M20" s="31">
        <v>80</v>
      </c>
      <c r="N20" s="153">
        <v>50</v>
      </c>
      <c r="O20" s="31">
        <v>0</v>
      </c>
      <c r="P20" s="40">
        <f>(N20+O20)/L20</f>
        <v>0.41666666666666669</v>
      </c>
      <c r="Q20" s="193"/>
      <c r="R20" s="193"/>
      <c r="S20" s="40">
        <f>(N20+O20+M20)/K20</f>
        <v>0.65</v>
      </c>
      <c r="T20" s="15"/>
      <c r="U20" s="29"/>
      <c r="V20" s="15"/>
      <c r="W20" s="15"/>
      <c r="X20" s="127"/>
      <c r="Y20" s="29"/>
      <c r="Z20" s="125"/>
      <c r="AA20" s="15"/>
      <c r="AB20" s="15"/>
      <c r="AC20" s="44"/>
      <c r="AD20" s="44"/>
      <c r="AE20" s="13" t="s">
        <v>456</v>
      </c>
      <c r="AF20" s="20"/>
      <c r="AG20" s="20"/>
      <c r="AH20" s="20"/>
      <c r="AI20" s="20"/>
      <c r="AJ20" s="20"/>
      <c r="AK20" s="20"/>
      <c r="AL20" s="20"/>
      <c r="AM20" s="20"/>
      <c r="AN20" s="20"/>
      <c r="AO20" s="20"/>
      <c r="AP20" s="20"/>
      <c r="AQ20" s="20"/>
      <c r="AR20" s="20"/>
      <c r="AS20" s="20"/>
    </row>
    <row r="21" spans="1:45" s="18" customFormat="1" ht="78.75" x14ac:dyDescent="0.2">
      <c r="D21" s="172"/>
      <c r="F21" s="172"/>
      <c r="G21" s="12" t="s">
        <v>185</v>
      </c>
      <c r="H21" s="11" t="s">
        <v>353</v>
      </c>
      <c r="I21" s="11">
        <v>200</v>
      </c>
      <c r="J21" s="13" t="s">
        <v>290</v>
      </c>
      <c r="K21" s="19">
        <v>100</v>
      </c>
      <c r="L21" s="19">
        <v>100</v>
      </c>
      <c r="M21" s="31">
        <v>0</v>
      </c>
      <c r="N21" s="153">
        <v>0</v>
      </c>
      <c r="O21" s="31">
        <v>0</v>
      </c>
      <c r="P21" s="42">
        <v>0</v>
      </c>
      <c r="Q21" s="193"/>
      <c r="R21" s="193"/>
      <c r="S21" s="40">
        <f t="shared" ref="S7:S26" si="2">O21/K21</f>
        <v>0</v>
      </c>
      <c r="T21" s="15"/>
      <c r="U21" s="29"/>
      <c r="V21" s="15"/>
      <c r="W21" s="15"/>
      <c r="X21" s="127"/>
      <c r="Y21" s="29"/>
      <c r="Z21" s="125"/>
      <c r="AA21" s="15"/>
      <c r="AB21" s="15"/>
      <c r="AC21" s="44"/>
      <c r="AD21" s="44"/>
      <c r="AE21" s="13" t="s">
        <v>338</v>
      </c>
      <c r="AF21" s="20"/>
      <c r="AG21" s="20"/>
      <c r="AH21" s="20"/>
      <c r="AI21" s="20"/>
      <c r="AJ21" s="20"/>
      <c r="AK21" s="20"/>
      <c r="AL21" s="20"/>
      <c r="AM21" s="20"/>
      <c r="AN21" s="20"/>
      <c r="AO21" s="20"/>
      <c r="AP21" s="20"/>
      <c r="AQ21" s="20"/>
      <c r="AR21" s="20"/>
      <c r="AS21" s="20"/>
    </row>
    <row r="22" spans="1:45" s="18" customFormat="1" ht="56.25" x14ac:dyDescent="0.2">
      <c r="D22" s="172"/>
      <c r="F22" s="173"/>
      <c r="G22" s="13" t="s">
        <v>187</v>
      </c>
      <c r="H22" s="11" t="s">
        <v>353</v>
      </c>
      <c r="I22" s="11">
        <v>0</v>
      </c>
      <c r="J22" s="13" t="s">
        <v>186</v>
      </c>
      <c r="K22" s="19">
        <v>50</v>
      </c>
      <c r="L22" s="19">
        <v>20</v>
      </c>
      <c r="M22" s="31">
        <v>30</v>
      </c>
      <c r="N22" s="153">
        <v>50</v>
      </c>
      <c r="O22" s="31">
        <v>0</v>
      </c>
      <c r="P22" s="40">
        <v>1</v>
      </c>
      <c r="Q22" s="180"/>
      <c r="R22" s="193"/>
      <c r="S22" s="40">
        <v>1</v>
      </c>
      <c r="T22" s="15"/>
      <c r="U22" s="29"/>
      <c r="V22" s="15"/>
      <c r="W22" s="15"/>
      <c r="X22" s="127"/>
      <c r="Y22" s="29"/>
      <c r="Z22" s="125"/>
      <c r="AA22" s="15"/>
      <c r="AB22" s="15"/>
      <c r="AC22" s="44"/>
      <c r="AD22" s="44"/>
      <c r="AE22" s="13" t="s">
        <v>457</v>
      </c>
      <c r="AF22" s="20"/>
      <c r="AG22" s="20"/>
      <c r="AH22" s="20"/>
      <c r="AI22" s="20"/>
      <c r="AJ22" s="20"/>
      <c r="AK22" s="20"/>
      <c r="AL22" s="20"/>
      <c r="AM22" s="20"/>
      <c r="AN22" s="20"/>
      <c r="AO22" s="20"/>
      <c r="AP22" s="20"/>
      <c r="AQ22" s="20"/>
      <c r="AR22" s="20"/>
      <c r="AS22" s="20"/>
    </row>
    <row r="23" spans="1:45" s="18" customFormat="1" ht="112.5" x14ac:dyDescent="0.2">
      <c r="D23" s="172"/>
      <c r="F23" s="171" t="s">
        <v>188</v>
      </c>
      <c r="G23" s="12" t="s">
        <v>195</v>
      </c>
      <c r="H23" s="11" t="s">
        <v>353</v>
      </c>
      <c r="I23" s="11">
        <v>170</v>
      </c>
      <c r="J23" s="13" t="s">
        <v>189</v>
      </c>
      <c r="K23" s="19">
        <v>200</v>
      </c>
      <c r="L23" s="19">
        <v>195</v>
      </c>
      <c r="M23" s="96">
        <v>5</v>
      </c>
      <c r="N23" s="96">
        <v>5</v>
      </c>
      <c r="O23" s="19">
        <v>0</v>
      </c>
      <c r="P23" s="42">
        <f>(N23+O23)/L23</f>
        <v>2.564102564102564E-2</v>
      </c>
      <c r="Q23" s="189">
        <f>(P23+P24+P26)/3</f>
        <v>8.5470085470085461E-3</v>
      </c>
      <c r="R23" s="193"/>
      <c r="S23" s="40">
        <f>(N23+O23+M23)/K23</f>
        <v>0.05</v>
      </c>
      <c r="T23" s="45"/>
      <c r="U23" s="119"/>
      <c r="V23" s="45"/>
      <c r="W23" s="118"/>
      <c r="X23" s="129"/>
      <c r="Y23" s="119"/>
      <c r="Z23" s="120"/>
      <c r="AA23" s="118"/>
      <c r="AB23" s="118"/>
      <c r="AC23" s="120"/>
      <c r="AD23" s="120"/>
      <c r="AE23" s="13"/>
      <c r="AF23" s="20"/>
      <c r="AG23" s="20"/>
      <c r="AH23" s="20"/>
      <c r="AI23" s="20"/>
      <c r="AJ23" s="20"/>
      <c r="AK23" s="20"/>
      <c r="AL23" s="20"/>
      <c r="AM23" s="20"/>
      <c r="AN23" s="20"/>
      <c r="AO23" s="20"/>
      <c r="AP23" s="20"/>
      <c r="AQ23" s="20"/>
      <c r="AR23" s="20"/>
      <c r="AS23" s="20"/>
    </row>
    <row r="24" spans="1:45" s="18" customFormat="1" ht="78.75" x14ac:dyDescent="0.2">
      <c r="D24" s="172"/>
      <c r="F24" s="172"/>
      <c r="G24" s="12" t="s">
        <v>194</v>
      </c>
      <c r="H24" s="11" t="s">
        <v>353</v>
      </c>
      <c r="I24" s="11">
        <v>0</v>
      </c>
      <c r="J24" s="13" t="s">
        <v>291</v>
      </c>
      <c r="K24" s="19">
        <v>100</v>
      </c>
      <c r="L24" s="19">
        <v>10</v>
      </c>
      <c r="M24" s="19">
        <v>0</v>
      </c>
      <c r="N24" s="19">
        <v>0</v>
      </c>
      <c r="O24" s="19">
        <v>0</v>
      </c>
      <c r="P24" s="40">
        <v>0</v>
      </c>
      <c r="Q24" s="190"/>
      <c r="R24" s="193"/>
      <c r="S24" s="40">
        <f t="shared" si="2"/>
        <v>0</v>
      </c>
      <c r="T24" s="19"/>
      <c r="U24" s="19"/>
      <c r="V24" s="19"/>
      <c r="W24" s="19"/>
      <c r="X24" s="19"/>
      <c r="Y24" s="19"/>
      <c r="Z24" s="19"/>
      <c r="AA24" s="19"/>
      <c r="AB24" s="19"/>
      <c r="AC24" s="19"/>
      <c r="AD24" s="19"/>
      <c r="AE24" s="13" t="s">
        <v>338</v>
      </c>
      <c r="AF24" s="20"/>
      <c r="AG24" s="20"/>
      <c r="AH24" s="20"/>
      <c r="AI24" s="20"/>
      <c r="AJ24" s="20"/>
      <c r="AK24" s="20"/>
      <c r="AL24" s="20"/>
      <c r="AM24" s="20"/>
      <c r="AN24" s="20"/>
      <c r="AO24" s="20"/>
      <c r="AP24" s="20"/>
      <c r="AQ24" s="20"/>
      <c r="AR24" s="20"/>
      <c r="AS24" s="20"/>
    </row>
    <row r="25" spans="1:45" s="18" customFormat="1" ht="157.5" customHeight="1" x14ac:dyDescent="0.2">
      <c r="A25" s="18" t="s">
        <v>424</v>
      </c>
      <c r="D25" s="172"/>
      <c r="F25" s="172"/>
      <c r="G25" s="53" t="s">
        <v>193</v>
      </c>
      <c r="H25" s="30" t="s">
        <v>353</v>
      </c>
      <c r="I25" s="30" t="s">
        <v>423</v>
      </c>
      <c r="J25" s="53" t="s">
        <v>190</v>
      </c>
      <c r="K25" s="55">
        <v>1</v>
      </c>
      <c r="L25" s="55" t="s">
        <v>287</v>
      </c>
      <c r="M25" s="55">
        <v>1</v>
      </c>
      <c r="N25" s="135" t="s">
        <v>287</v>
      </c>
      <c r="O25" s="55" t="s">
        <v>287</v>
      </c>
      <c r="P25" s="55" t="s">
        <v>287</v>
      </c>
      <c r="Q25" s="190"/>
      <c r="R25" s="193"/>
      <c r="S25" s="56">
        <v>1</v>
      </c>
      <c r="T25" s="55" t="s">
        <v>287</v>
      </c>
      <c r="U25" s="55" t="s">
        <v>287</v>
      </c>
      <c r="V25" s="55" t="s">
        <v>287</v>
      </c>
      <c r="W25" s="55" t="s">
        <v>287</v>
      </c>
      <c r="X25" s="55" t="s">
        <v>287</v>
      </c>
      <c r="Y25" s="55" t="s">
        <v>287</v>
      </c>
      <c r="Z25" s="55" t="s">
        <v>287</v>
      </c>
      <c r="AA25" s="55" t="s">
        <v>287</v>
      </c>
      <c r="AB25" s="55" t="s">
        <v>287</v>
      </c>
      <c r="AC25" s="55" t="s">
        <v>287</v>
      </c>
      <c r="AD25" s="55" t="s">
        <v>287</v>
      </c>
      <c r="AE25" s="13" t="s">
        <v>415</v>
      </c>
      <c r="AF25" s="20"/>
      <c r="AG25" s="20"/>
      <c r="AH25" s="20"/>
      <c r="AI25" s="20"/>
      <c r="AJ25" s="20"/>
      <c r="AK25" s="20"/>
      <c r="AL25" s="20"/>
      <c r="AM25" s="20"/>
      <c r="AN25" s="20"/>
      <c r="AO25" s="20"/>
      <c r="AP25" s="20"/>
      <c r="AQ25" s="20"/>
      <c r="AR25" s="20"/>
      <c r="AS25" s="20"/>
    </row>
    <row r="26" spans="1:45" s="18" customFormat="1" ht="112.5" x14ac:dyDescent="0.2">
      <c r="D26" s="173"/>
      <c r="F26" s="173"/>
      <c r="G26" s="13" t="s">
        <v>192</v>
      </c>
      <c r="H26" s="11" t="s">
        <v>353</v>
      </c>
      <c r="I26" s="11">
        <v>0</v>
      </c>
      <c r="J26" s="13" t="s">
        <v>191</v>
      </c>
      <c r="K26" s="19">
        <v>1</v>
      </c>
      <c r="L26" s="19"/>
      <c r="M26" s="19">
        <v>0</v>
      </c>
      <c r="N26" s="19">
        <v>0</v>
      </c>
      <c r="O26" s="19">
        <v>0</v>
      </c>
      <c r="P26" s="40">
        <v>0</v>
      </c>
      <c r="Q26" s="191"/>
      <c r="R26" s="180"/>
      <c r="S26" s="40">
        <f t="shared" si="2"/>
        <v>0</v>
      </c>
      <c r="T26" s="19"/>
      <c r="U26" s="19"/>
      <c r="V26" s="19"/>
      <c r="W26" s="19"/>
      <c r="X26" s="19"/>
      <c r="Y26" s="19"/>
      <c r="Z26" s="19"/>
      <c r="AA26" s="19"/>
      <c r="AB26" s="19"/>
      <c r="AC26" s="19"/>
      <c r="AD26" s="19"/>
      <c r="AE26" s="13" t="s">
        <v>338</v>
      </c>
      <c r="AF26" s="20"/>
      <c r="AG26" s="20"/>
      <c r="AH26" s="20"/>
      <c r="AI26" s="20"/>
      <c r="AJ26" s="20"/>
      <c r="AK26" s="20"/>
      <c r="AL26" s="20"/>
      <c r="AM26" s="20"/>
      <c r="AN26" s="20"/>
      <c r="AO26" s="20"/>
      <c r="AP26" s="20"/>
      <c r="AQ26" s="20"/>
      <c r="AR26" s="20"/>
      <c r="AS26" s="20"/>
    </row>
    <row r="29" spans="1:45" x14ac:dyDescent="0.25">
      <c r="K29" s="43"/>
      <c r="O29" s="176" t="s">
        <v>503</v>
      </c>
      <c r="P29" s="176"/>
      <c r="Q29" s="177">
        <f>(R4+R10+R17+R19)/4</f>
        <v>0.20848871920563097</v>
      </c>
    </row>
    <row r="30" spans="1:45" ht="33" customHeight="1" x14ac:dyDescent="0.25">
      <c r="O30" s="176"/>
      <c r="P30" s="176"/>
      <c r="Q30" s="177"/>
    </row>
    <row r="31" spans="1:45" x14ac:dyDescent="0.25">
      <c r="O31" s="43"/>
      <c r="P31" s="43"/>
    </row>
    <row r="32" spans="1:45" x14ac:dyDescent="0.25">
      <c r="O32" s="176" t="s">
        <v>504</v>
      </c>
      <c r="P32" s="176"/>
      <c r="Q32" s="177">
        <f>(O37+P37+Q37+R37)/4</f>
        <v>0.55397534013605443</v>
      </c>
      <c r="R32" s="46"/>
      <c r="S32" s="46"/>
    </row>
    <row r="33" spans="15:19" x14ac:dyDescent="0.25">
      <c r="O33" s="176"/>
      <c r="P33" s="176"/>
      <c r="Q33" s="177"/>
    </row>
    <row r="34" spans="15:19" x14ac:dyDescent="0.25">
      <c r="O34" s="176"/>
      <c r="P34" s="176"/>
      <c r="Q34" s="177"/>
      <c r="R34" s="46"/>
      <c r="S34" s="46"/>
    </row>
    <row r="36" spans="15:19" ht="30" x14ac:dyDescent="0.25">
      <c r="O36" s="142" t="s">
        <v>482</v>
      </c>
      <c r="P36" s="142" t="s">
        <v>483</v>
      </c>
      <c r="Q36" s="142" t="s">
        <v>484</v>
      </c>
      <c r="R36" s="149" t="s">
        <v>485</v>
      </c>
      <c r="S36" s="145"/>
    </row>
    <row r="37" spans="15:19" x14ac:dyDescent="0.25">
      <c r="O37" s="89">
        <f>(S4+S5+S6+S7+S8+S9)/6</f>
        <v>0.91666666666666663</v>
      </c>
      <c r="P37" s="89">
        <f>(S10+S11+S12+S13+S14+S15+S16)/7</f>
        <v>0.57840136054421776</v>
      </c>
      <c r="Q37" s="89">
        <f>(S17+S18)/2</f>
        <v>0.33333333333333331</v>
      </c>
      <c r="R37" s="150">
        <f>(S19+S20+S21+S22+S23+S24+S25+S26)/8</f>
        <v>0.38749999999999996</v>
      </c>
      <c r="S37" s="98"/>
    </row>
  </sheetData>
  <mergeCells count="62">
    <mergeCell ref="D19:D26"/>
    <mergeCell ref="F23:F26"/>
    <mergeCell ref="F19:F22"/>
    <mergeCell ref="Q19:Q22"/>
    <mergeCell ref="R19:R26"/>
    <mergeCell ref="O29:P30"/>
    <mergeCell ref="Q29:Q30"/>
    <mergeCell ref="O32:P34"/>
    <mergeCell ref="Q32:Q34"/>
    <mergeCell ref="AC13:AC14"/>
    <mergeCell ref="U13:U14"/>
    <mergeCell ref="V13:V14"/>
    <mergeCell ref="W13:W14"/>
    <mergeCell ref="W17:W18"/>
    <mergeCell ref="V17:V18"/>
    <mergeCell ref="U17:U18"/>
    <mergeCell ref="Q23:Q26"/>
    <mergeCell ref="AD13:AD14"/>
    <mergeCell ref="X17:X18"/>
    <mergeCell ref="Y17:Y18"/>
    <mergeCell ref="Z17:Z18"/>
    <mergeCell ref="AA17:AA18"/>
    <mergeCell ref="AB17:AB18"/>
    <mergeCell ref="AC17:AC18"/>
    <mergeCell ref="AD17:AD18"/>
    <mergeCell ref="X13:X14"/>
    <mergeCell ref="Y13:Y14"/>
    <mergeCell ref="Z13:Z14"/>
    <mergeCell ref="AA13:AA14"/>
    <mergeCell ref="AB13:AB14"/>
    <mergeCell ref="AB10:AB12"/>
    <mergeCell ref="T13:T14"/>
    <mergeCell ref="B17:B18"/>
    <mergeCell ref="Q4:Q5"/>
    <mergeCell ref="R4:R9"/>
    <mergeCell ref="Q6:Q7"/>
    <mergeCell ref="Q10:Q12"/>
    <mergeCell ref="R10:R16"/>
    <mergeCell ref="Q13:Q14"/>
    <mergeCell ref="Q17:Q18"/>
    <mergeCell ref="R17:R18"/>
    <mergeCell ref="D4:D9"/>
    <mergeCell ref="D10:D16"/>
    <mergeCell ref="D17:D18"/>
    <mergeCell ref="E17:E18"/>
    <mergeCell ref="F17:F18"/>
    <mergeCell ref="T10:T12"/>
    <mergeCell ref="T17:T18"/>
    <mergeCell ref="E1:AE1"/>
    <mergeCell ref="F4:F5"/>
    <mergeCell ref="F6:F7"/>
    <mergeCell ref="F10:F12"/>
    <mergeCell ref="F13:F14"/>
    <mergeCell ref="U10:U12"/>
    <mergeCell ref="V10:V12"/>
    <mergeCell ref="W10:W12"/>
    <mergeCell ref="AC10:AC12"/>
    <mergeCell ref="AD10:AD12"/>
    <mergeCell ref="X10:X12"/>
    <mergeCell ref="Y10:Y12"/>
    <mergeCell ref="Z10:Z12"/>
    <mergeCell ref="AA10:AA12"/>
  </mergeCells>
  <pageMargins left="0.7" right="0.7" top="0.75" bottom="0.75" header="0.3" footer="0.3"/>
  <pageSetup paperSize="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39"/>
  <sheetViews>
    <sheetView topLeftCell="J3" zoomScale="110" zoomScaleNormal="110" workbookViewId="0">
      <pane ySplit="1" topLeftCell="A28" activePane="bottomLeft" state="frozen"/>
      <selection activeCell="A3" sqref="A3"/>
      <selection pane="bottomLeft" activeCell="Q27" sqref="Q27:Q28"/>
    </sheetView>
  </sheetViews>
  <sheetFormatPr baseColWidth="10" defaultRowHeight="15" x14ac:dyDescent="0.25"/>
  <cols>
    <col min="1" max="3" width="16.42578125" customWidth="1"/>
    <col min="4" max="4" width="16" customWidth="1"/>
    <col min="5" max="5" width="19.7109375" customWidth="1"/>
    <col min="6" max="6" width="16" customWidth="1"/>
    <col min="7" max="8" width="14" customWidth="1"/>
    <col min="10" max="10" width="15.7109375" customWidth="1"/>
    <col min="12" max="13" width="20.5703125" customWidth="1"/>
    <col min="14" max="14" width="12.28515625" customWidth="1"/>
    <col min="15" max="15" width="11.42578125" customWidth="1"/>
    <col min="16" max="16" width="13.7109375" customWidth="1"/>
    <col min="17" max="17" width="13.5703125" customWidth="1"/>
    <col min="18" max="18" width="13.28515625" customWidth="1"/>
    <col min="19" max="19" width="11.5703125" customWidth="1"/>
    <col min="20" max="20" width="14.42578125" customWidth="1"/>
    <col min="21" max="21" width="13.85546875" customWidth="1"/>
    <col min="23" max="23" width="13.28515625" customWidth="1"/>
    <col min="24" max="25" width="14.28515625" customWidth="1"/>
    <col min="26" max="26" width="15.140625" customWidth="1"/>
    <col min="27" max="27" width="15.85546875" customWidth="1"/>
    <col min="28" max="28" width="18.7109375" customWidth="1"/>
    <col min="29" max="29" width="19.5703125" customWidth="1"/>
    <col min="30" max="30" width="19" customWidth="1"/>
    <col min="31" max="31" width="22.140625" customWidth="1"/>
  </cols>
  <sheetData>
    <row r="1" spans="1:54" ht="66.75" hidden="1" customHeight="1" x14ac:dyDescent="0.25">
      <c r="E1" s="178" t="s">
        <v>381</v>
      </c>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row>
    <row r="2" spans="1:54" hidden="1" x14ac:dyDescent="0.25"/>
    <row r="3" spans="1:54" s="1" customFormat="1" ht="78.75" customHeight="1" x14ac:dyDescent="0.2">
      <c r="A3" s="21" t="s">
        <v>196</v>
      </c>
      <c r="B3" s="21" t="s">
        <v>295</v>
      </c>
      <c r="C3" s="3" t="s">
        <v>288</v>
      </c>
      <c r="D3" s="21" t="s">
        <v>16</v>
      </c>
      <c r="E3" s="21" t="s">
        <v>15</v>
      </c>
      <c r="F3" s="21" t="s">
        <v>14</v>
      </c>
      <c r="G3" s="21" t="s">
        <v>13</v>
      </c>
      <c r="H3" s="2" t="s">
        <v>352</v>
      </c>
      <c r="I3" s="3" t="s">
        <v>356</v>
      </c>
      <c r="J3" s="22" t="s">
        <v>12</v>
      </c>
      <c r="K3" s="21" t="s">
        <v>11</v>
      </c>
      <c r="L3" s="9" t="s">
        <v>436</v>
      </c>
      <c r="M3" s="9" t="s">
        <v>435</v>
      </c>
      <c r="N3" s="68" t="s">
        <v>493</v>
      </c>
      <c r="O3" s="68" t="s">
        <v>488</v>
      </c>
      <c r="P3" s="41" t="s">
        <v>489</v>
      </c>
      <c r="Q3" s="41" t="s">
        <v>490</v>
      </c>
      <c r="R3" s="41" t="s">
        <v>491</v>
      </c>
      <c r="S3" s="41" t="s">
        <v>492</v>
      </c>
      <c r="T3" s="23" t="s">
        <v>10</v>
      </c>
      <c r="U3" s="24" t="s">
        <v>9</v>
      </c>
      <c r="V3" s="25" t="s">
        <v>8</v>
      </c>
      <c r="W3" s="23" t="s">
        <v>7</v>
      </c>
      <c r="X3" s="5" t="s">
        <v>289</v>
      </c>
      <c r="Y3" s="21" t="s">
        <v>6</v>
      </c>
      <c r="Z3" s="26" t="s">
        <v>5</v>
      </c>
      <c r="AA3" s="21" t="s">
        <v>4</v>
      </c>
      <c r="AB3" s="21" t="s">
        <v>3</v>
      </c>
      <c r="AC3" s="27" t="s">
        <v>2</v>
      </c>
      <c r="AD3" s="27" t="s">
        <v>1</v>
      </c>
      <c r="AE3" s="27" t="s">
        <v>0</v>
      </c>
    </row>
    <row r="4" spans="1:54" s="1" customFormat="1" ht="78.75" customHeight="1" x14ac:dyDescent="0.2">
      <c r="A4" s="17" t="s">
        <v>197</v>
      </c>
      <c r="B4" s="167" t="s">
        <v>310</v>
      </c>
      <c r="C4" s="3"/>
      <c r="D4" s="171" t="s">
        <v>198</v>
      </c>
      <c r="E4" s="167" t="s">
        <v>270</v>
      </c>
      <c r="F4" s="171" t="s">
        <v>199</v>
      </c>
      <c r="G4" s="16" t="s">
        <v>201</v>
      </c>
      <c r="H4" s="11" t="s">
        <v>353</v>
      </c>
      <c r="I4" s="11">
        <v>0</v>
      </c>
      <c r="J4" s="53" t="s">
        <v>200</v>
      </c>
      <c r="K4" s="55">
        <v>3</v>
      </c>
      <c r="L4" s="67" t="s">
        <v>287</v>
      </c>
      <c r="M4" s="67">
        <v>4</v>
      </c>
      <c r="N4" s="148" t="s">
        <v>287</v>
      </c>
      <c r="O4" s="93" t="s">
        <v>287</v>
      </c>
      <c r="P4" s="56" t="s">
        <v>287</v>
      </c>
      <c r="Q4" s="189" t="s">
        <v>287</v>
      </c>
      <c r="R4" s="189" t="s">
        <v>287</v>
      </c>
      <c r="S4" s="56">
        <v>1</v>
      </c>
      <c r="T4" s="56" t="s">
        <v>287</v>
      </c>
      <c r="U4" s="56" t="s">
        <v>287</v>
      </c>
      <c r="V4" s="56" t="s">
        <v>287</v>
      </c>
      <c r="W4" s="56" t="s">
        <v>287</v>
      </c>
      <c r="X4" s="56" t="s">
        <v>287</v>
      </c>
      <c r="Y4" s="56" t="s">
        <v>287</v>
      </c>
      <c r="Z4" s="56" t="s">
        <v>287</v>
      </c>
      <c r="AA4" s="56" t="s">
        <v>287</v>
      </c>
      <c r="AB4" s="56" t="s">
        <v>287</v>
      </c>
      <c r="AC4" s="56" t="s">
        <v>287</v>
      </c>
      <c r="AD4" s="56" t="s">
        <v>287</v>
      </c>
      <c r="AE4" s="13" t="s">
        <v>415</v>
      </c>
    </row>
    <row r="5" spans="1:54" s="18" customFormat="1" ht="91.5" customHeight="1" x14ac:dyDescent="0.2">
      <c r="B5" s="169"/>
      <c r="D5" s="172"/>
      <c r="E5" s="169"/>
      <c r="F5" s="172"/>
      <c r="G5" s="12" t="s">
        <v>203</v>
      </c>
      <c r="H5" s="11" t="s">
        <v>353</v>
      </c>
      <c r="I5" s="11">
        <v>0</v>
      </c>
      <c r="J5" s="15" t="s">
        <v>202</v>
      </c>
      <c r="K5" s="19">
        <v>6</v>
      </c>
      <c r="L5" s="31" t="s">
        <v>287</v>
      </c>
      <c r="M5" s="31">
        <v>6</v>
      </c>
      <c r="N5" s="153" t="s">
        <v>287</v>
      </c>
      <c r="O5" s="94" t="s">
        <v>287</v>
      </c>
      <c r="P5" s="40" t="s">
        <v>287</v>
      </c>
      <c r="Q5" s="190"/>
      <c r="R5" s="190"/>
      <c r="S5" s="40">
        <v>1</v>
      </c>
      <c r="T5" s="56" t="s">
        <v>287</v>
      </c>
      <c r="U5" s="56" t="s">
        <v>287</v>
      </c>
      <c r="V5" s="56" t="s">
        <v>287</v>
      </c>
      <c r="W5" s="56" t="s">
        <v>287</v>
      </c>
      <c r="X5" s="56" t="s">
        <v>287</v>
      </c>
      <c r="Y5" s="56" t="s">
        <v>287</v>
      </c>
      <c r="Z5" s="56" t="s">
        <v>287</v>
      </c>
      <c r="AA5" s="56" t="s">
        <v>287</v>
      </c>
      <c r="AB5" s="56" t="s">
        <v>287</v>
      </c>
      <c r="AC5" s="56" t="s">
        <v>287</v>
      </c>
      <c r="AD5" s="56" t="s">
        <v>287</v>
      </c>
      <c r="AE5" s="13" t="s">
        <v>415</v>
      </c>
      <c r="AF5" s="20"/>
      <c r="AG5" s="20"/>
      <c r="AH5" s="20"/>
      <c r="AI5" s="20"/>
      <c r="AJ5" s="20"/>
      <c r="AK5" s="20"/>
      <c r="AL5" s="20"/>
      <c r="AM5" s="20"/>
      <c r="AN5" s="20"/>
      <c r="AO5" s="20"/>
      <c r="AP5" s="20"/>
      <c r="AQ5" s="20"/>
      <c r="AR5" s="20"/>
      <c r="AS5" s="20"/>
      <c r="AT5" s="20"/>
      <c r="AU5" s="20"/>
      <c r="AV5" s="20"/>
      <c r="AW5" s="20"/>
      <c r="AX5" s="20"/>
      <c r="AY5" s="20"/>
      <c r="AZ5" s="20"/>
      <c r="BA5" s="20"/>
      <c r="BB5" s="20"/>
    </row>
    <row r="6" spans="1:54" s="18" customFormat="1" ht="91.5" customHeight="1" x14ac:dyDescent="0.2">
      <c r="B6" s="169"/>
      <c r="D6" s="173"/>
      <c r="E6" s="169"/>
      <c r="F6" s="173"/>
      <c r="G6" s="12" t="s">
        <v>205</v>
      </c>
      <c r="H6" s="11" t="s">
        <v>353</v>
      </c>
      <c r="I6" s="19">
        <v>0</v>
      </c>
      <c r="J6" s="53" t="s">
        <v>204</v>
      </c>
      <c r="K6" s="55">
        <v>3</v>
      </c>
      <c r="L6" s="55" t="s">
        <v>287</v>
      </c>
      <c r="M6" s="67">
        <v>4</v>
      </c>
      <c r="N6" s="148" t="s">
        <v>287</v>
      </c>
      <c r="O6" s="93" t="s">
        <v>287</v>
      </c>
      <c r="P6" s="56" t="s">
        <v>287</v>
      </c>
      <c r="Q6" s="191"/>
      <c r="R6" s="191"/>
      <c r="S6" s="40">
        <v>1</v>
      </c>
      <c r="T6" s="56" t="s">
        <v>287</v>
      </c>
      <c r="U6" s="56" t="s">
        <v>287</v>
      </c>
      <c r="V6" s="56" t="s">
        <v>287</v>
      </c>
      <c r="W6" s="56" t="s">
        <v>287</v>
      </c>
      <c r="X6" s="56" t="s">
        <v>287</v>
      </c>
      <c r="Y6" s="56" t="s">
        <v>287</v>
      </c>
      <c r="Z6" s="56" t="s">
        <v>287</v>
      </c>
      <c r="AA6" s="56" t="s">
        <v>287</v>
      </c>
      <c r="AB6" s="56" t="s">
        <v>287</v>
      </c>
      <c r="AC6" s="56" t="s">
        <v>287</v>
      </c>
      <c r="AD6" s="56" t="s">
        <v>287</v>
      </c>
      <c r="AE6" s="13" t="s">
        <v>415</v>
      </c>
      <c r="AF6" s="20"/>
      <c r="AG6" s="20"/>
      <c r="AH6" s="20"/>
      <c r="AI6" s="20"/>
      <c r="AJ6" s="20"/>
      <c r="AK6" s="20"/>
      <c r="AL6" s="20"/>
      <c r="AM6" s="20"/>
      <c r="AN6" s="20"/>
      <c r="AO6" s="20"/>
      <c r="AP6" s="20"/>
      <c r="AQ6" s="20"/>
      <c r="AR6" s="20"/>
      <c r="AS6" s="20"/>
      <c r="AT6" s="20"/>
      <c r="AU6" s="20"/>
      <c r="AV6" s="20"/>
      <c r="AW6" s="20"/>
      <c r="AX6" s="20"/>
      <c r="AY6" s="20"/>
      <c r="AZ6" s="20"/>
      <c r="BA6" s="20"/>
      <c r="BB6" s="20"/>
    </row>
    <row r="7" spans="1:54" s="18" customFormat="1" ht="101.25" customHeight="1" x14ac:dyDescent="0.2">
      <c r="B7" s="169" t="s">
        <v>311</v>
      </c>
      <c r="C7" s="219"/>
      <c r="D7" s="171" t="s">
        <v>449</v>
      </c>
      <c r="E7" s="169" t="s">
        <v>272</v>
      </c>
      <c r="F7" s="171" t="s">
        <v>206</v>
      </c>
      <c r="G7" s="54" t="s">
        <v>208</v>
      </c>
      <c r="H7" s="65" t="s">
        <v>353</v>
      </c>
      <c r="I7" s="65">
        <v>150</v>
      </c>
      <c r="J7" s="50" t="s">
        <v>207</v>
      </c>
      <c r="K7" s="19">
        <v>200</v>
      </c>
      <c r="L7" s="19">
        <v>60</v>
      </c>
      <c r="M7" s="94">
        <v>140</v>
      </c>
      <c r="N7" s="94">
        <v>50</v>
      </c>
      <c r="O7" s="31">
        <v>0</v>
      </c>
      <c r="P7" s="40">
        <f>(N7+O7)/L7</f>
        <v>0.83333333333333337</v>
      </c>
      <c r="Q7" s="189">
        <f>(P7+P8)/2</f>
        <v>0.41666666666666669</v>
      </c>
      <c r="R7" s="189">
        <f>(Q7+Q9+Q11)/3</f>
        <v>0.30222222222222223</v>
      </c>
      <c r="S7" s="56">
        <f>(N7+O7+M7)/K7</f>
        <v>0.95</v>
      </c>
      <c r="T7" s="123"/>
      <c r="U7" s="125"/>
      <c r="V7" s="15"/>
      <c r="W7" s="15"/>
      <c r="X7" s="86"/>
      <c r="Y7" s="38"/>
      <c r="Z7" s="86"/>
      <c r="AA7" s="11"/>
      <c r="AB7" s="11"/>
      <c r="AC7" s="86"/>
      <c r="AD7" s="86"/>
      <c r="AE7" s="13" t="s">
        <v>326</v>
      </c>
      <c r="AF7" s="20"/>
      <c r="AG7" s="20"/>
      <c r="AH7" s="20"/>
      <c r="AI7" s="20"/>
      <c r="AJ7" s="20"/>
      <c r="AK7" s="20"/>
      <c r="AL7" s="20"/>
      <c r="AM7" s="20"/>
      <c r="AN7" s="20"/>
      <c r="AO7" s="20"/>
      <c r="AP7" s="20"/>
      <c r="AQ7" s="20"/>
      <c r="AR7" s="20"/>
      <c r="AS7" s="20"/>
      <c r="AT7" s="20"/>
      <c r="AU7" s="20"/>
      <c r="AV7" s="20"/>
      <c r="AW7" s="20"/>
      <c r="AX7" s="20"/>
      <c r="AY7" s="20"/>
      <c r="AZ7" s="20"/>
      <c r="BA7" s="20"/>
      <c r="BB7" s="20"/>
    </row>
    <row r="8" spans="1:54" s="18" customFormat="1" ht="80.25" customHeight="1" x14ac:dyDescent="0.2">
      <c r="B8" s="169"/>
      <c r="C8" s="220"/>
      <c r="D8" s="172"/>
      <c r="E8" s="169"/>
      <c r="F8" s="173"/>
      <c r="G8" s="116" t="s">
        <v>210</v>
      </c>
      <c r="H8" s="65" t="s">
        <v>353</v>
      </c>
      <c r="I8" s="55">
        <v>0</v>
      </c>
      <c r="J8" s="113" t="s">
        <v>209</v>
      </c>
      <c r="K8" s="111">
        <v>6</v>
      </c>
      <c r="L8" s="111">
        <v>1</v>
      </c>
      <c r="M8" s="109">
        <v>5</v>
      </c>
      <c r="N8" s="152">
        <v>0</v>
      </c>
      <c r="O8" s="121">
        <v>0</v>
      </c>
      <c r="P8" s="110">
        <v>0</v>
      </c>
      <c r="Q8" s="191"/>
      <c r="R8" s="190"/>
      <c r="S8" s="56">
        <f>(O8+M8)/K8</f>
        <v>0.83333333333333337</v>
      </c>
      <c r="T8" s="115"/>
      <c r="U8" s="114"/>
      <c r="V8" s="113"/>
      <c r="W8" s="113"/>
      <c r="X8" s="86"/>
      <c r="Y8" s="38"/>
      <c r="Z8" s="86"/>
      <c r="AA8" s="11"/>
      <c r="AB8" s="11"/>
      <c r="AC8" s="86"/>
      <c r="AD8" s="86"/>
      <c r="AE8" s="13" t="s">
        <v>326</v>
      </c>
      <c r="AF8" s="20"/>
      <c r="AG8" s="20"/>
      <c r="AH8" s="20"/>
      <c r="AI8" s="20"/>
      <c r="AJ8" s="20"/>
      <c r="AK8" s="20"/>
      <c r="AL8" s="20"/>
      <c r="AM8" s="20"/>
      <c r="AN8" s="20"/>
      <c r="AO8" s="20"/>
      <c r="AP8" s="20"/>
      <c r="AQ8" s="20"/>
      <c r="AR8" s="20"/>
      <c r="AS8" s="20"/>
      <c r="AT8" s="20"/>
      <c r="AU8" s="20"/>
      <c r="AV8" s="20"/>
      <c r="AW8" s="20"/>
      <c r="AX8" s="20"/>
      <c r="AY8" s="20"/>
      <c r="AZ8" s="20"/>
      <c r="BA8" s="20"/>
      <c r="BB8" s="20"/>
    </row>
    <row r="9" spans="1:54" s="18" customFormat="1" ht="69.75" customHeight="1" x14ac:dyDescent="0.2">
      <c r="D9" s="172"/>
      <c r="E9" s="169"/>
      <c r="F9" s="164" t="s">
        <v>211</v>
      </c>
      <c r="G9" s="12" t="s">
        <v>214</v>
      </c>
      <c r="H9" s="11" t="s">
        <v>353</v>
      </c>
      <c r="I9" s="19">
        <v>4</v>
      </c>
      <c r="J9" s="15" t="s">
        <v>213</v>
      </c>
      <c r="K9" s="19">
        <v>4</v>
      </c>
      <c r="L9" s="19" t="s">
        <v>287</v>
      </c>
      <c r="M9" s="19">
        <v>4</v>
      </c>
      <c r="N9" s="19" t="s">
        <v>287</v>
      </c>
      <c r="O9" s="19" t="s">
        <v>287</v>
      </c>
      <c r="P9" s="19" t="s">
        <v>287</v>
      </c>
      <c r="Q9" s="189">
        <v>0</v>
      </c>
      <c r="R9" s="190"/>
      <c r="S9" s="40">
        <v>1</v>
      </c>
      <c r="T9" s="56" t="s">
        <v>287</v>
      </c>
      <c r="U9" s="56" t="s">
        <v>287</v>
      </c>
      <c r="V9" s="56" t="s">
        <v>287</v>
      </c>
      <c r="W9" s="56" t="s">
        <v>287</v>
      </c>
      <c r="X9" s="56" t="s">
        <v>287</v>
      </c>
      <c r="Y9" s="56" t="s">
        <v>287</v>
      </c>
      <c r="Z9" s="56" t="s">
        <v>287</v>
      </c>
      <c r="AA9" s="56" t="s">
        <v>287</v>
      </c>
      <c r="AB9" s="56" t="s">
        <v>287</v>
      </c>
      <c r="AC9" s="56" t="s">
        <v>287</v>
      </c>
      <c r="AD9" s="56" t="s">
        <v>287</v>
      </c>
      <c r="AE9" s="13" t="s">
        <v>415</v>
      </c>
      <c r="AF9" s="20"/>
      <c r="AG9" s="20"/>
      <c r="AH9" s="20"/>
      <c r="AI9" s="20"/>
      <c r="AJ9" s="20"/>
      <c r="AK9" s="20"/>
      <c r="AL9" s="20"/>
      <c r="AM9" s="20"/>
      <c r="AN9" s="20"/>
      <c r="AO9" s="20"/>
      <c r="AP9" s="20"/>
      <c r="AQ9" s="20"/>
      <c r="AR9" s="20"/>
      <c r="AS9" s="20"/>
      <c r="AT9" s="20"/>
      <c r="AU9" s="20"/>
      <c r="AV9" s="20"/>
      <c r="AW9" s="20"/>
      <c r="AX9" s="20"/>
      <c r="AY9" s="20"/>
      <c r="AZ9" s="20"/>
      <c r="BA9" s="20"/>
      <c r="BB9" s="20"/>
    </row>
    <row r="10" spans="1:54" s="18" customFormat="1" ht="56.25" x14ac:dyDescent="0.2">
      <c r="D10" s="172"/>
      <c r="E10" s="169"/>
      <c r="F10" s="164"/>
      <c r="G10" s="12" t="s">
        <v>215</v>
      </c>
      <c r="H10" s="11" t="s">
        <v>353</v>
      </c>
      <c r="I10" s="19">
        <v>550</v>
      </c>
      <c r="J10" s="15" t="s">
        <v>212</v>
      </c>
      <c r="K10" s="28">
        <v>1</v>
      </c>
      <c r="L10" s="96">
        <v>180</v>
      </c>
      <c r="M10" s="11">
        <v>120</v>
      </c>
      <c r="N10" s="151">
        <v>0</v>
      </c>
      <c r="O10" s="11">
        <v>0</v>
      </c>
      <c r="P10" s="40">
        <v>0</v>
      </c>
      <c r="Q10" s="191"/>
      <c r="R10" s="190"/>
      <c r="S10" s="40">
        <f>(M10+N10+O10)/L10</f>
        <v>0.66666666666666663</v>
      </c>
      <c r="T10" s="123"/>
      <c r="U10" s="29"/>
      <c r="V10" s="15"/>
      <c r="W10" s="15"/>
      <c r="X10" s="44"/>
      <c r="Y10" s="29"/>
      <c r="Z10" s="44"/>
      <c r="AA10" s="15"/>
      <c r="AB10" s="15"/>
      <c r="AC10" s="124"/>
      <c r="AD10" s="124"/>
      <c r="AE10" s="13"/>
      <c r="AF10" s="20"/>
      <c r="AG10" s="20"/>
      <c r="AH10" s="20"/>
      <c r="AI10" s="20"/>
      <c r="AJ10" s="20"/>
      <c r="AK10" s="20"/>
      <c r="AL10" s="20"/>
      <c r="AM10" s="20"/>
      <c r="AN10" s="20"/>
      <c r="AO10" s="20"/>
      <c r="AP10" s="20"/>
      <c r="AQ10" s="20"/>
      <c r="AR10" s="20"/>
      <c r="AS10" s="20"/>
      <c r="AT10" s="20"/>
      <c r="AU10" s="20"/>
      <c r="AV10" s="20"/>
      <c r="AW10" s="20"/>
      <c r="AX10" s="20"/>
      <c r="AY10" s="20"/>
      <c r="AZ10" s="20"/>
      <c r="BA10" s="20"/>
      <c r="BB10" s="20"/>
    </row>
    <row r="11" spans="1:54" s="18" customFormat="1" ht="168.75" x14ac:dyDescent="0.2">
      <c r="D11" s="173"/>
      <c r="E11" s="168"/>
      <c r="F11" s="11" t="s">
        <v>216</v>
      </c>
      <c r="G11" s="12" t="s">
        <v>208</v>
      </c>
      <c r="H11" s="11" t="s">
        <v>353</v>
      </c>
      <c r="I11" s="11">
        <v>2100</v>
      </c>
      <c r="J11" s="15" t="s">
        <v>217</v>
      </c>
      <c r="K11" s="19">
        <v>500</v>
      </c>
      <c r="L11" s="19">
        <v>410</v>
      </c>
      <c r="M11" s="11">
        <v>90</v>
      </c>
      <c r="N11" s="151">
        <v>200</v>
      </c>
      <c r="O11" s="11">
        <v>0</v>
      </c>
      <c r="P11" s="40">
        <f>(N11+O11)/L11</f>
        <v>0.48780487804878048</v>
      </c>
      <c r="Q11" s="42">
        <v>0.49</v>
      </c>
      <c r="R11" s="191"/>
      <c r="S11" s="40">
        <f>(N11+O11+M11)/K11</f>
        <v>0.57999999999999996</v>
      </c>
      <c r="T11" s="45" t="s">
        <v>347</v>
      </c>
      <c r="U11" s="29" t="s">
        <v>350</v>
      </c>
      <c r="V11" s="50" t="s">
        <v>348</v>
      </c>
      <c r="W11" s="11" t="s">
        <v>349</v>
      </c>
      <c r="X11" s="59">
        <v>200000000</v>
      </c>
      <c r="Y11" s="38" t="s">
        <v>363</v>
      </c>
      <c r="Z11" s="59">
        <v>200000000</v>
      </c>
      <c r="AA11" s="50" t="s">
        <v>364</v>
      </c>
      <c r="AB11" s="50" t="s">
        <v>406</v>
      </c>
      <c r="AC11" s="59">
        <v>200000000</v>
      </c>
      <c r="AD11" s="59"/>
      <c r="AE11" s="13" t="s">
        <v>448</v>
      </c>
      <c r="AF11" s="20"/>
      <c r="AG11" s="20"/>
      <c r="AH11" s="20"/>
      <c r="AI11" s="20"/>
      <c r="AJ11" s="20"/>
      <c r="AK11" s="20"/>
      <c r="AL11" s="20"/>
      <c r="AM11" s="20"/>
      <c r="AN11" s="20"/>
      <c r="AO11" s="20"/>
      <c r="AP11" s="20"/>
      <c r="AQ11" s="20"/>
      <c r="AR11" s="20"/>
      <c r="AS11" s="20"/>
      <c r="AT11" s="20"/>
      <c r="AU11" s="20"/>
      <c r="AV11" s="20"/>
      <c r="AW11" s="20"/>
      <c r="AX11" s="20"/>
      <c r="AY11" s="20"/>
      <c r="AZ11" s="20"/>
      <c r="BA11" s="20"/>
      <c r="BB11" s="20"/>
    </row>
    <row r="12" spans="1:54" s="18" customFormat="1" ht="146.25" x14ac:dyDescent="0.2">
      <c r="B12" s="221" t="s">
        <v>312</v>
      </c>
      <c r="D12" s="171" t="s">
        <v>218</v>
      </c>
      <c r="E12" s="221" t="s">
        <v>273</v>
      </c>
      <c r="F12" s="171" t="s">
        <v>219</v>
      </c>
      <c r="G12" s="12" t="s">
        <v>221</v>
      </c>
      <c r="H12" s="11" t="s">
        <v>353</v>
      </c>
      <c r="I12" s="11">
        <v>0</v>
      </c>
      <c r="J12" s="15" t="s">
        <v>220</v>
      </c>
      <c r="K12" s="19">
        <v>1500</v>
      </c>
      <c r="L12" s="19">
        <v>1090</v>
      </c>
      <c r="M12" s="11">
        <v>410</v>
      </c>
      <c r="N12" s="151">
        <v>0</v>
      </c>
      <c r="O12" s="11">
        <v>0</v>
      </c>
      <c r="P12" s="40">
        <f>O12/L12</f>
        <v>0</v>
      </c>
      <c r="Q12" s="189">
        <f>(P12+P13)/2</f>
        <v>0</v>
      </c>
      <c r="R12" s="189">
        <f>(Q12+Q14+Q15)/3</f>
        <v>0.02</v>
      </c>
      <c r="S12" s="40">
        <f>(O12+M12)/K12</f>
        <v>0.27333333333333332</v>
      </c>
      <c r="T12" s="45"/>
      <c r="U12" s="29"/>
      <c r="V12" s="45"/>
      <c r="W12" s="45"/>
      <c r="X12" s="86"/>
      <c r="Y12" s="38"/>
      <c r="Z12" s="86"/>
      <c r="AA12" s="11"/>
      <c r="AB12" s="11"/>
      <c r="AC12" s="86"/>
      <c r="AD12" s="86"/>
      <c r="AE12" s="13"/>
      <c r="AF12" s="20"/>
      <c r="AG12" s="20"/>
      <c r="AH12" s="20"/>
      <c r="AI12" s="20"/>
      <c r="AJ12" s="20"/>
      <c r="AK12" s="20"/>
      <c r="AL12" s="20"/>
      <c r="AM12" s="20"/>
      <c r="AN12" s="20"/>
      <c r="AO12" s="20"/>
      <c r="AP12" s="20"/>
      <c r="AQ12" s="20"/>
      <c r="AR12" s="20"/>
      <c r="AS12" s="20"/>
      <c r="AT12" s="20"/>
      <c r="AU12" s="20"/>
      <c r="AV12" s="20"/>
      <c r="AW12" s="20"/>
      <c r="AX12" s="20"/>
      <c r="AY12" s="20"/>
      <c r="AZ12" s="20"/>
      <c r="BA12" s="20"/>
      <c r="BB12" s="20"/>
    </row>
    <row r="13" spans="1:54" s="18" customFormat="1" ht="112.5" x14ac:dyDescent="0.2">
      <c r="B13" s="222"/>
      <c r="D13" s="172"/>
      <c r="E13" s="222"/>
      <c r="F13" s="173"/>
      <c r="G13" s="12" t="s">
        <v>223</v>
      </c>
      <c r="H13" s="11" t="s">
        <v>353</v>
      </c>
      <c r="I13" s="11">
        <v>12</v>
      </c>
      <c r="J13" s="15" t="s">
        <v>222</v>
      </c>
      <c r="K13" s="19">
        <v>12</v>
      </c>
      <c r="L13" s="19">
        <v>12</v>
      </c>
      <c r="M13" s="11">
        <v>0</v>
      </c>
      <c r="N13" s="151">
        <v>0</v>
      </c>
      <c r="O13" s="11">
        <v>0</v>
      </c>
      <c r="P13" s="40">
        <f t="shared" ref="P13:P17" si="0">O13/L13</f>
        <v>0</v>
      </c>
      <c r="Q13" s="191"/>
      <c r="R13" s="190"/>
      <c r="S13" s="40">
        <f t="shared" ref="S13" si="1">O13/K13</f>
        <v>0</v>
      </c>
      <c r="T13" s="19"/>
      <c r="U13" s="19"/>
      <c r="V13" s="19"/>
      <c r="W13" s="19"/>
      <c r="X13" s="19"/>
      <c r="Y13" s="19"/>
      <c r="Z13" s="19"/>
      <c r="AA13" s="19"/>
      <c r="AB13" s="19"/>
      <c r="AC13" s="19"/>
      <c r="AD13" s="19"/>
      <c r="AE13" s="13" t="s">
        <v>373</v>
      </c>
      <c r="AF13" s="20"/>
      <c r="AG13" s="20"/>
      <c r="AH13" s="20"/>
      <c r="AI13" s="20"/>
      <c r="AJ13" s="20"/>
      <c r="AK13" s="20"/>
      <c r="AL13" s="20"/>
      <c r="AM13" s="20"/>
      <c r="AN13" s="20"/>
      <c r="AO13" s="20"/>
      <c r="AP13" s="20"/>
      <c r="AQ13" s="20"/>
      <c r="AR13" s="20"/>
      <c r="AS13" s="20"/>
      <c r="AT13" s="20"/>
      <c r="AU13" s="20"/>
      <c r="AV13" s="20"/>
      <c r="AW13" s="20"/>
      <c r="AX13" s="20"/>
      <c r="AY13" s="20"/>
      <c r="AZ13" s="20"/>
      <c r="BA13" s="20"/>
      <c r="BB13" s="20"/>
    </row>
    <row r="14" spans="1:54" s="18" customFormat="1" ht="123.75" customHeight="1" x14ac:dyDescent="0.2">
      <c r="B14" s="223"/>
      <c r="D14" s="172"/>
      <c r="E14" s="223"/>
      <c r="F14" s="11" t="s">
        <v>224</v>
      </c>
      <c r="G14" s="12" t="s">
        <v>226</v>
      </c>
      <c r="H14" s="11" t="s">
        <v>353</v>
      </c>
      <c r="I14" s="11">
        <v>0</v>
      </c>
      <c r="J14" s="15" t="s">
        <v>225</v>
      </c>
      <c r="K14" s="19">
        <v>700</v>
      </c>
      <c r="L14" s="19">
        <v>50</v>
      </c>
      <c r="M14" s="11">
        <v>650</v>
      </c>
      <c r="N14" s="151">
        <v>0</v>
      </c>
      <c r="O14" s="95">
        <v>0</v>
      </c>
      <c r="P14" s="40">
        <f t="shared" si="0"/>
        <v>0</v>
      </c>
      <c r="Q14" s="42">
        <f>O14/L14</f>
        <v>0</v>
      </c>
      <c r="R14" s="190"/>
      <c r="S14" s="40">
        <f>(M14/K14)</f>
        <v>0.9285714285714286</v>
      </c>
      <c r="T14" s="15" t="s">
        <v>407</v>
      </c>
      <c r="U14" s="29" t="s">
        <v>408</v>
      </c>
      <c r="V14" s="11" t="s">
        <v>450</v>
      </c>
      <c r="W14" s="45" t="s">
        <v>451</v>
      </c>
      <c r="X14" s="59">
        <v>300000000</v>
      </c>
      <c r="Y14" s="38" t="s">
        <v>363</v>
      </c>
      <c r="Z14" s="38"/>
      <c r="AA14" s="50" t="s">
        <v>364</v>
      </c>
      <c r="AB14" s="50" t="s">
        <v>409</v>
      </c>
      <c r="AC14" s="19"/>
      <c r="AD14" s="19"/>
      <c r="AE14" s="13" t="s">
        <v>373</v>
      </c>
      <c r="AF14" s="20"/>
      <c r="AG14" s="20"/>
      <c r="AH14" s="20"/>
      <c r="AI14" s="20"/>
      <c r="AJ14" s="20"/>
      <c r="AK14" s="20"/>
      <c r="AL14" s="20"/>
      <c r="AM14" s="20"/>
      <c r="AN14" s="20"/>
      <c r="AO14" s="20"/>
      <c r="AP14" s="20"/>
      <c r="AQ14" s="20"/>
      <c r="AR14" s="20"/>
      <c r="AS14" s="20"/>
      <c r="AT14" s="20"/>
      <c r="AU14" s="20"/>
      <c r="AV14" s="20"/>
      <c r="AW14" s="20"/>
      <c r="AX14" s="20"/>
      <c r="AY14" s="20"/>
      <c r="AZ14" s="20"/>
      <c r="BA14" s="20"/>
      <c r="BB14" s="20"/>
    </row>
    <row r="15" spans="1:54" s="18" customFormat="1" ht="112.5" x14ac:dyDescent="0.2">
      <c r="D15" s="173"/>
      <c r="F15" s="11" t="s">
        <v>227</v>
      </c>
      <c r="G15" s="12" t="s">
        <v>229</v>
      </c>
      <c r="H15" s="11" t="s">
        <v>353</v>
      </c>
      <c r="I15" s="11">
        <v>1250</v>
      </c>
      <c r="J15" s="15" t="s">
        <v>228</v>
      </c>
      <c r="K15" s="19">
        <v>1000</v>
      </c>
      <c r="L15" s="19">
        <v>800</v>
      </c>
      <c r="M15" s="95">
        <v>200</v>
      </c>
      <c r="N15" s="95">
        <v>50</v>
      </c>
      <c r="O15" s="11">
        <v>0</v>
      </c>
      <c r="P15" s="40">
        <f>(N15+O15)/L15</f>
        <v>6.25E-2</v>
      </c>
      <c r="Q15" s="42">
        <v>0.06</v>
      </c>
      <c r="R15" s="191"/>
      <c r="S15" s="40">
        <f>(N15+O15+M15)/K15</f>
        <v>0.25</v>
      </c>
      <c r="T15" s="45"/>
      <c r="U15" s="29"/>
      <c r="V15" s="75"/>
      <c r="W15" s="45"/>
      <c r="X15" s="59"/>
      <c r="Y15" s="38"/>
      <c r="Z15" s="59"/>
      <c r="AA15" s="11"/>
      <c r="AB15" s="50"/>
      <c r="AC15" s="59"/>
      <c r="AD15" s="59"/>
      <c r="AE15" s="13"/>
      <c r="AF15" s="20"/>
      <c r="AG15" s="20"/>
      <c r="AH15" s="20"/>
      <c r="AI15" s="20"/>
      <c r="AJ15" s="20"/>
      <c r="AK15" s="20"/>
      <c r="AL15" s="20"/>
      <c r="AM15" s="20"/>
      <c r="AN15" s="20"/>
      <c r="AO15" s="20"/>
      <c r="AP15" s="20"/>
      <c r="AQ15" s="20"/>
      <c r="AR15" s="20"/>
      <c r="AS15" s="20"/>
      <c r="AT15" s="20"/>
      <c r="AU15" s="20"/>
      <c r="AV15" s="20"/>
      <c r="AW15" s="20"/>
      <c r="AX15" s="20"/>
      <c r="AY15" s="20"/>
      <c r="AZ15" s="20"/>
      <c r="BA15" s="20"/>
      <c r="BB15" s="20"/>
    </row>
    <row r="16" spans="1:54" s="18" customFormat="1" ht="113.25" customHeight="1" x14ac:dyDescent="0.2">
      <c r="B16" s="221" t="s">
        <v>313</v>
      </c>
      <c r="D16" s="171" t="s">
        <v>230</v>
      </c>
      <c r="E16" s="221" t="s">
        <v>277</v>
      </c>
      <c r="F16" s="172" t="s">
        <v>231</v>
      </c>
      <c r="G16" s="12" t="s">
        <v>233</v>
      </c>
      <c r="H16" s="11" t="s">
        <v>353</v>
      </c>
      <c r="I16" s="11">
        <v>840</v>
      </c>
      <c r="J16" s="53" t="s">
        <v>232</v>
      </c>
      <c r="K16" s="55">
        <v>750</v>
      </c>
      <c r="L16" s="55">
        <v>400</v>
      </c>
      <c r="M16" s="65">
        <v>350</v>
      </c>
      <c r="N16" s="147">
        <v>200</v>
      </c>
      <c r="O16" s="65">
        <v>0</v>
      </c>
      <c r="P16" s="40">
        <f>(N16+O16)/L16</f>
        <v>0.5</v>
      </c>
      <c r="Q16" s="189">
        <f>(P16+P17+P18)/3</f>
        <v>0.5</v>
      </c>
      <c r="R16" s="189">
        <v>0.5</v>
      </c>
      <c r="S16" s="40">
        <f>(N16+O16+M16)/K16</f>
        <v>0.73333333333333328</v>
      </c>
      <c r="T16" s="113" t="s">
        <v>339</v>
      </c>
      <c r="U16" s="39" t="s">
        <v>340</v>
      </c>
      <c r="V16" s="53" t="s">
        <v>341</v>
      </c>
      <c r="W16" s="113" t="s">
        <v>342</v>
      </c>
      <c r="X16" s="122">
        <v>400000000</v>
      </c>
      <c r="Y16" s="39" t="s">
        <v>363</v>
      </c>
      <c r="Z16" s="122">
        <v>400000000</v>
      </c>
      <c r="AA16" s="53" t="s">
        <v>364</v>
      </c>
      <c r="AB16" s="53" t="s">
        <v>410</v>
      </c>
      <c r="AC16" s="122">
        <v>400000000</v>
      </c>
      <c r="AD16" s="122"/>
      <c r="AE16" s="15" t="s">
        <v>446</v>
      </c>
      <c r="AF16" s="20"/>
      <c r="AG16" s="20"/>
      <c r="AH16" s="20"/>
      <c r="AI16" s="20"/>
      <c r="AJ16" s="20"/>
      <c r="AK16" s="20"/>
      <c r="AL16" s="20"/>
      <c r="AM16" s="20"/>
      <c r="AN16" s="20"/>
      <c r="AO16" s="20"/>
      <c r="AP16" s="20"/>
      <c r="AQ16" s="20"/>
      <c r="AR16" s="20"/>
      <c r="AS16" s="20"/>
      <c r="AT16" s="20"/>
      <c r="AU16" s="20"/>
      <c r="AV16" s="20"/>
      <c r="AW16" s="20"/>
      <c r="AX16" s="20"/>
      <c r="AY16" s="20"/>
      <c r="AZ16" s="20"/>
      <c r="BA16" s="20"/>
      <c r="BB16" s="20"/>
    </row>
    <row r="17" spans="1:54" s="18" customFormat="1" ht="226.5" customHeight="1" x14ac:dyDescent="0.2">
      <c r="B17" s="222"/>
      <c r="D17" s="172"/>
      <c r="E17" s="222"/>
      <c r="F17" s="172"/>
      <c r="G17" s="12" t="s">
        <v>235</v>
      </c>
      <c r="H17" s="11" t="s">
        <v>353</v>
      </c>
      <c r="I17" s="11">
        <v>840</v>
      </c>
      <c r="J17" s="15" t="s">
        <v>234</v>
      </c>
      <c r="K17" s="19">
        <v>500</v>
      </c>
      <c r="L17" s="19">
        <v>281</v>
      </c>
      <c r="M17" s="11">
        <v>219</v>
      </c>
      <c r="N17" s="151">
        <v>0</v>
      </c>
      <c r="O17" s="11">
        <v>0</v>
      </c>
      <c r="P17" s="40">
        <f t="shared" si="0"/>
        <v>0</v>
      </c>
      <c r="Q17" s="190"/>
      <c r="R17" s="190"/>
      <c r="S17" s="40">
        <f>(O17+M17)/K17</f>
        <v>0.438</v>
      </c>
      <c r="T17" s="60"/>
      <c r="U17" s="117"/>
      <c r="V17" s="60"/>
      <c r="W17" s="60"/>
      <c r="X17" s="77"/>
      <c r="Y17" s="117"/>
      <c r="Z17" s="77"/>
      <c r="AA17" s="60"/>
      <c r="AB17" s="60"/>
      <c r="AC17" s="77"/>
      <c r="AD17" s="77"/>
      <c r="AE17" s="13" t="s">
        <v>417</v>
      </c>
      <c r="AF17" s="20"/>
      <c r="AG17" s="20"/>
      <c r="AH17" s="20"/>
      <c r="AI17" s="20"/>
      <c r="AJ17" s="20"/>
      <c r="AK17" s="20"/>
      <c r="AL17" s="20"/>
      <c r="AM17" s="20"/>
      <c r="AN17" s="20"/>
      <c r="AO17" s="20"/>
      <c r="AP17" s="20"/>
      <c r="AQ17" s="20"/>
      <c r="AR17" s="20"/>
      <c r="AS17" s="20"/>
      <c r="AT17" s="20"/>
      <c r="AU17" s="20"/>
      <c r="AV17" s="20"/>
      <c r="AW17" s="20"/>
      <c r="AX17" s="20"/>
      <c r="AY17" s="20"/>
      <c r="AZ17" s="20"/>
      <c r="BA17" s="20"/>
      <c r="BB17" s="20"/>
    </row>
    <row r="18" spans="1:54" s="18" customFormat="1" ht="90" customHeight="1" x14ac:dyDescent="0.2">
      <c r="B18" s="223"/>
      <c r="D18" s="173"/>
      <c r="E18" s="223"/>
      <c r="F18" s="173"/>
      <c r="G18" s="12" t="s">
        <v>237</v>
      </c>
      <c r="H18" s="11" t="s">
        <v>353</v>
      </c>
      <c r="I18" s="11">
        <v>530</v>
      </c>
      <c r="J18" s="15" t="s">
        <v>236</v>
      </c>
      <c r="K18" s="19">
        <v>600</v>
      </c>
      <c r="L18" s="19">
        <v>600</v>
      </c>
      <c r="M18" s="95">
        <v>0</v>
      </c>
      <c r="N18" s="95">
        <v>720</v>
      </c>
      <c r="O18" s="11">
        <v>0</v>
      </c>
      <c r="P18" s="40">
        <v>1</v>
      </c>
      <c r="Q18" s="191"/>
      <c r="R18" s="191"/>
      <c r="S18" s="40">
        <v>1</v>
      </c>
      <c r="T18" s="19"/>
      <c r="U18" s="19"/>
      <c r="V18" s="19"/>
      <c r="W18" s="19"/>
      <c r="X18" s="19"/>
      <c r="Y18" s="19"/>
      <c r="Z18" s="19"/>
      <c r="AA18" s="19"/>
      <c r="AB18" s="19"/>
      <c r="AC18" s="19"/>
      <c r="AD18" s="19"/>
      <c r="AE18" s="13" t="s">
        <v>447</v>
      </c>
      <c r="AF18" s="20"/>
      <c r="AG18" s="20"/>
      <c r="AH18" s="20"/>
      <c r="AI18" s="20"/>
      <c r="AJ18" s="20"/>
      <c r="AK18" s="20"/>
      <c r="AL18" s="20"/>
      <c r="AM18" s="20"/>
      <c r="AN18" s="20"/>
      <c r="AO18" s="20"/>
      <c r="AP18" s="20"/>
      <c r="AQ18" s="20"/>
      <c r="AR18" s="20"/>
      <c r="AS18" s="20"/>
      <c r="AT18" s="20"/>
      <c r="AU18" s="20"/>
      <c r="AV18" s="20"/>
      <c r="AW18" s="20"/>
      <c r="AX18" s="20"/>
      <c r="AY18" s="20"/>
      <c r="AZ18" s="20"/>
      <c r="BA18" s="20"/>
      <c r="BB18" s="20"/>
    </row>
    <row r="19" spans="1:54" s="18" customFormat="1" ht="123.75" customHeight="1" x14ac:dyDescent="0.2">
      <c r="B19" s="224" t="s">
        <v>314</v>
      </c>
      <c r="D19" s="164" t="s">
        <v>238</v>
      </c>
      <c r="E19" s="167" t="s">
        <v>276</v>
      </c>
      <c r="F19" s="164" t="s">
        <v>239</v>
      </c>
      <c r="G19" s="12" t="s">
        <v>241</v>
      </c>
      <c r="H19" s="11" t="s">
        <v>353</v>
      </c>
      <c r="I19" s="11">
        <v>1875</v>
      </c>
      <c r="J19" s="15" t="s">
        <v>240</v>
      </c>
      <c r="K19" s="19">
        <v>1000</v>
      </c>
      <c r="L19" s="19">
        <v>552</v>
      </c>
      <c r="M19" s="11">
        <v>448</v>
      </c>
      <c r="N19" s="151">
        <v>0</v>
      </c>
      <c r="O19" s="95">
        <v>0</v>
      </c>
      <c r="P19" s="40">
        <f t="shared" ref="P19:P21" si="2">O19/L19</f>
        <v>0</v>
      </c>
      <c r="Q19" s="189">
        <f>(P19+P20+P21)/3</f>
        <v>0</v>
      </c>
      <c r="R19" s="189">
        <f>(Q19+Q20+Q21)/3</f>
        <v>0</v>
      </c>
      <c r="S19" s="40">
        <f>(O19+M19)/K19</f>
        <v>0.44800000000000001</v>
      </c>
      <c r="T19" s="167" t="s">
        <v>343</v>
      </c>
      <c r="U19" s="183" t="s">
        <v>344</v>
      </c>
      <c r="V19" s="167" t="s">
        <v>345</v>
      </c>
      <c r="W19" s="167" t="s">
        <v>346</v>
      </c>
      <c r="X19" s="196">
        <v>350000000</v>
      </c>
      <c r="Y19" s="183" t="s">
        <v>363</v>
      </c>
      <c r="Z19" s="183"/>
      <c r="AA19" s="167" t="s">
        <v>364</v>
      </c>
      <c r="AB19" s="167" t="s">
        <v>411</v>
      </c>
      <c r="AC19" s="196"/>
      <c r="AD19" s="196"/>
      <c r="AE19" s="13" t="s">
        <v>373</v>
      </c>
      <c r="AF19" s="20"/>
      <c r="AG19" s="20"/>
      <c r="AH19" s="20"/>
      <c r="AI19" s="20"/>
      <c r="AJ19" s="20"/>
      <c r="AK19" s="20"/>
      <c r="AL19" s="20"/>
      <c r="AM19" s="20"/>
      <c r="AN19" s="20"/>
      <c r="AO19" s="20"/>
      <c r="AP19" s="20"/>
      <c r="AQ19" s="20"/>
      <c r="AR19" s="20"/>
      <c r="AS19" s="20"/>
      <c r="AT19" s="20"/>
      <c r="AU19" s="20"/>
      <c r="AV19" s="20"/>
      <c r="AW19" s="20"/>
      <c r="AX19" s="20"/>
      <c r="AY19" s="20"/>
      <c r="AZ19" s="20"/>
      <c r="BA19" s="20"/>
      <c r="BB19" s="20"/>
    </row>
    <row r="20" spans="1:54" s="18" customFormat="1" ht="101.25" customHeight="1" x14ac:dyDescent="0.2">
      <c r="B20" s="225"/>
      <c r="D20" s="164"/>
      <c r="E20" s="169"/>
      <c r="F20" s="164"/>
      <c r="G20" s="12" t="s">
        <v>245</v>
      </c>
      <c r="H20" s="11" t="s">
        <v>353</v>
      </c>
      <c r="I20" s="11">
        <v>1953</v>
      </c>
      <c r="J20" s="15" t="s">
        <v>242</v>
      </c>
      <c r="K20" s="19">
        <v>1000</v>
      </c>
      <c r="L20" s="19">
        <v>552</v>
      </c>
      <c r="M20" s="11">
        <v>448</v>
      </c>
      <c r="N20" s="151">
        <v>0</v>
      </c>
      <c r="O20" s="95">
        <v>0</v>
      </c>
      <c r="P20" s="40">
        <f t="shared" si="2"/>
        <v>0</v>
      </c>
      <c r="Q20" s="190"/>
      <c r="R20" s="190"/>
      <c r="S20" s="40">
        <f>(O20+M20)/K20</f>
        <v>0.44800000000000001</v>
      </c>
      <c r="T20" s="169"/>
      <c r="U20" s="184"/>
      <c r="V20" s="169"/>
      <c r="W20" s="169"/>
      <c r="X20" s="198"/>
      <c r="Y20" s="184"/>
      <c r="Z20" s="184"/>
      <c r="AA20" s="169"/>
      <c r="AB20" s="169"/>
      <c r="AC20" s="198"/>
      <c r="AD20" s="198"/>
      <c r="AE20" s="13" t="s">
        <v>373</v>
      </c>
      <c r="AF20" s="20"/>
      <c r="AG20" s="20"/>
      <c r="AH20" s="20"/>
      <c r="AI20" s="20"/>
      <c r="AJ20" s="20"/>
      <c r="AK20" s="20"/>
      <c r="AL20" s="20"/>
      <c r="AM20" s="20"/>
      <c r="AN20" s="20"/>
      <c r="AO20" s="20"/>
      <c r="AP20" s="20"/>
      <c r="AQ20" s="20"/>
      <c r="AR20" s="20"/>
      <c r="AS20" s="20"/>
      <c r="AT20" s="20"/>
      <c r="AU20" s="20"/>
      <c r="AV20" s="20"/>
      <c r="AW20" s="20"/>
      <c r="AX20" s="20"/>
      <c r="AY20" s="20"/>
      <c r="AZ20" s="20"/>
      <c r="BA20" s="20"/>
      <c r="BB20" s="20"/>
    </row>
    <row r="21" spans="1:54" s="18" customFormat="1" ht="56.25" x14ac:dyDescent="0.2">
      <c r="D21" s="164"/>
      <c r="E21" s="168"/>
      <c r="F21" s="164"/>
      <c r="G21" s="102" t="s">
        <v>244</v>
      </c>
      <c r="H21" s="11" t="s">
        <v>353</v>
      </c>
      <c r="I21" s="11">
        <v>980</v>
      </c>
      <c r="J21" s="15" t="s">
        <v>243</v>
      </c>
      <c r="K21" s="19">
        <v>1000</v>
      </c>
      <c r="L21" s="19">
        <v>552</v>
      </c>
      <c r="M21" s="11">
        <v>448</v>
      </c>
      <c r="N21" s="151">
        <v>0</v>
      </c>
      <c r="O21" s="95">
        <v>0</v>
      </c>
      <c r="P21" s="40">
        <f t="shared" si="2"/>
        <v>0</v>
      </c>
      <c r="Q21" s="191"/>
      <c r="R21" s="191"/>
      <c r="S21" s="40">
        <f>(O21+M21)/K21</f>
        <v>0.44800000000000001</v>
      </c>
      <c r="T21" s="168"/>
      <c r="U21" s="185"/>
      <c r="V21" s="168"/>
      <c r="W21" s="168"/>
      <c r="X21" s="197"/>
      <c r="Y21" s="185"/>
      <c r="Z21" s="185"/>
      <c r="AA21" s="168"/>
      <c r="AB21" s="168"/>
      <c r="AC21" s="197"/>
      <c r="AD21" s="197"/>
      <c r="AE21" s="13" t="s">
        <v>373</v>
      </c>
      <c r="AF21" s="20"/>
      <c r="AG21" s="20"/>
      <c r="AH21" s="20"/>
      <c r="AI21" s="20"/>
      <c r="AJ21" s="20"/>
      <c r="AK21" s="20"/>
      <c r="AL21" s="20"/>
      <c r="AM21" s="20"/>
      <c r="AN21" s="20"/>
      <c r="AO21" s="20"/>
      <c r="AP21" s="20"/>
      <c r="AQ21" s="20"/>
      <c r="AR21" s="20"/>
      <c r="AS21" s="20"/>
      <c r="AT21" s="20"/>
      <c r="AU21" s="20"/>
      <c r="AV21" s="20"/>
      <c r="AW21" s="20"/>
      <c r="AX21" s="20"/>
      <c r="AY21" s="20"/>
      <c r="AZ21" s="20"/>
      <c r="BA21" s="20"/>
      <c r="BB21" s="20"/>
    </row>
    <row r="22" spans="1:54" s="18" customFormat="1" ht="157.5" customHeight="1" x14ac:dyDescent="0.2">
      <c r="A22" s="87"/>
      <c r="B22" s="226" t="s">
        <v>315</v>
      </c>
      <c r="C22" s="29"/>
      <c r="D22" s="164" t="s">
        <v>274</v>
      </c>
      <c r="E22" s="226" t="s">
        <v>275</v>
      </c>
      <c r="F22" s="164" t="s">
        <v>246</v>
      </c>
      <c r="G22" s="12" t="s">
        <v>252</v>
      </c>
      <c r="H22" s="11" t="s">
        <v>353</v>
      </c>
      <c r="I22" s="11">
        <v>330</v>
      </c>
      <c r="J22" s="15" t="s">
        <v>247</v>
      </c>
      <c r="K22" s="19">
        <v>350</v>
      </c>
      <c r="L22" s="19">
        <v>80</v>
      </c>
      <c r="M22" s="19">
        <v>130</v>
      </c>
      <c r="N22" s="19">
        <v>140</v>
      </c>
      <c r="O22" s="19">
        <v>0</v>
      </c>
      <c r="P22" s="40">
        <v>1</v>
      </c>
      <c r="Q22" s="189">
        <f>(P22+P23+P24)/3</f>
        <v>0.33333333333333331</v>
      </c>
      <c r="R22" s="189">
        <v>0.33</v>
      </c>
      <c r="S22" s="40">
        <f>(N22+O22+M22)/K22</f>
        <v>0.77142857142857146</v>
      </c>
      <c r="T22" s="167" t="s">
        <v>281</v>
      </c>
      <c r="U22" s="183" t="s">
        <v>282</v>
      </c>
      <c r="V22" s="205" t="s">
        <v>283</v>
      </c>
      <c r="W22" s="205"/>
      <c r="X22" s="227">
        <v>487875697</v>
      </c>
      <c r="Y22" s="183" t="s">
        <v>363</v>
      </c>
      <c r="Z22" s="196">
        <v>487875697</v>
      </c>
      <c r="AA22" s="171" t="s">
        <v>364</v>
      </c>
      <c r="AB22" s="167" t="s">
        <v>412</v>
      </c>
      <c r="AC22" s="196">
        <v>487875697</v>
      </c>
      <c r="AD22" s="183"/>
      <c r="AE22" s="13" t="s">
        <v>445</v>
      </c>
      <c r="AF22" s="20"/>
      <c r="AG22" s="20"/>
      <c r="AH22" s="20"/>
      <c r="AI22" s="20"/>
      <c r="AJ22" s="20"/>
      <c r="AK22" s="20"/>
      <c r="AL22" s="20"/>
      <c r="AM22" s="20"/>
      <c r="AN22" s="20"/>
      <c r="AO22" s="20"/>
      <c r="AP22" s="20"/>
      <c r="AQ22" s="20"/>
      <c r="AR22" s="20"/>
      <c r="AS22" s="20"/>
      <c r="AT22" s="20"/>
      <c r="AU22" s="20"/>
      <c r="AV22" s="20"/>
      <c r="AW22" s="20"/>
      <c r="AX22" s="20"/>
      <c r="AY22" s="20"/>
      <c r="AZ22" s="20"/>
      <c r="BA22" s="20"/>
      <c r="BB22" s="20"/>
    </row>
    <row r="23" spans="1:54" s="18" customFormat="1" ht="67.5" x14ac:dyDescent="0.2">
      <c r="A23" s="87"/>
      <c r="B23" s="226"/>
      <c r="D23" s="164"/>
      <c r="E23" s="226"/>
      <c r="F23" s="164"/>
      <c r="G23" s="12" t="s">
        <v>251</v>
      </c>
      <c r="H23" s="11" t="s">
        <v>353</v>
      </c>
      <c r="I23" s="11">
        <v>1</v>
      </c>
      <c r="J23" s="15" t="s">
        <v>248</v>
      </c>
      <c r="K23" s="19">
        <v>1</v>
      </c>
      <c r="L23" s="19">
        <v>1</v>
      </c>
      <c r="M23" s="19">
        <v>1</v>
      </c>
      <c r="N23" s="19">
        <v>0</v>
      </c>
      <c r="O23" s="19">
        <v>0</v>
      </c>
      <c r="P23" s="40">
        <f>O23/L23</f>
        <v>0</v>
      </c>
      <c r="Q23" s="190"/>
      <c r="R23" s="190"/>
      <c r="S23" s="40">
        <f>(N23+O23+M23)/K23</f>
        <v>1</v>
      </c>
      <c r="T23" s="169"/>
      <c r="U23" s="184"/>
      <c r="V23" s="206"/>
      <c r="W23" s="206"/>
      <c r="X23" s="228"/>
      <c r="Y23" s="184"/>
      <c r="Z23" s="198"/>
      <c r="AA23" s="172"/>
      <c r="AB23" s="169"/>
      <c r="AC23" s="198"/>
      <c r="AD23" s="184"/>
      <c r="AE23" s="13"/>
      <c r="AF23" s="20"/>
      <c r="AG23" s="20"/>
      <c r="AH23" s="20"/>
      <c r="AI23" s="20"/>
      <c r="AJ23" s="20"/>
      <c r="AK23" s="20"/>
      <c r="AL23" s="20"/>
      <c r="AM23" s="20"/>
      <c r="AN23" s="20"/>
      <c r="AO23" s="20"/>
      <c r="AP23" s="20"/>
      <c r="AQ23" s="20"/>
      <c r="AR23" s="20"/>
      <c r="AS23" s="20"/>
      <c r="AT23" s="20"/>
      <c r="AU23" s="20"/>
      <c r="AV23" s="20"/>
      <c r="AW23" s="20"/>
      <c r="AX23" s="20"/>
      <c r="AY23" s="20"/>
      <c r="AZ23" s="20"/>
      <c r="BA23" s="20"/>
      <c r="BB23" s="20"/>
    </row>
    <row r="24" spans="1:54" s="18" customFormat="1" ht="67.5" customHeight="1" x14ac:dyDescent="0.2">
      <c r="A24" s="87"/>
      <c r="B24" s="226"/>
      <c r="D24" s="164"/>
      <c r="E24" s="226"/>
      <c r="F24" s="164"/>
      <c r="G24" s="12" t="s">
        <v>250</v>
      </c>
      <c r="H24" s="11" t="s">
        <v>353</v>
      </c>
      <c r="I24" s="11" t="s">
        <v>357</v>
      </c>
      <c r="J24" s="15" t="s">
        <v>249</v>
      </c>
      <c r="K24" s="19">
        <v>3</v>
      </c>
      <c r="L24" s="19">
        <v>2</v>
      </c>
      <c r="M24" s="11">
        <v>1</v>
      </c>
      <c r="N24" s="151">
        <v>0</v>
      </c>
      <c r="O24" s="11">
        <v>0</v>
      </c>
      <c r="P24" s="40">
        <v>0</v>
      </c>
      <c r="Q24" s="191"/>
      <c r="R24" s="191"/>
      <c r="S24" s="40">
        <f>M24/K24</f>
        <v>0.33333333333333331</v>
      </c>
      <c r="T24" s="168"/>
      <c r="U24" s="185"/>
      <c r="V24" s="207"/>
      <c r="W24" s="207"/>
      <c r="X24" s="229"/>
      <c r="Y24" s="185"/>
      <c r="Z24" s="197"/>
      <c r="AA24" s="173"/>
      <c r="AB24" s="168"/>
      <c r="AC24" s="197"/>
      <c r="AD24" s="185"/>
      <c r="AE24" s="13"/>
      <c r="AF24" s="20"/>
      <c r="AG24" s="20"/>
      <c r="AH24" s="20"/>
      <c r="AI24" s="20"/>
      <c r="AJ24" s="20"/>
      <c r="AK24" s="20"/>
      <c r="AL24" s="20"/>
      <c r="AM24" s="20"/>
      <c r="AN24" s="20"/>
      <c r="AO24" s="20"/>
      <c r="AP24" s="20"/>
      <c r="AQ24" s="20"/>
      <c r="AR24" s="20"/>
      <c r="AS24" s="20"/>
      <c r="AT24" s="20"/>
      <c r="AU24" s="20"/>
      <c r="AV24" s="20"/>
      <c r="AW24" s="20"/>
      <c r="AX24" s="20"/>
      <c r="AY24" s="20"/>
      <c r="AZ24" s="20"/>
      <c r="BA24" s="20"/>
      <c r="BB24" s="20"/>
    </row>
    <row r="25" spans="1:54" s="18" customFormat="1" ht="145.5" customHeight="1" x14ac:dyDescent="0.2">
      <c r="A25" s="87"/>
      <c r="B25" s="50" t="s">
        <v>316</v>
      </c>
      <c r="C25" s="106"/>
      <c r="D25" s="50" t="s">
        <v>256</v>
      </c>
      <c r="E25" s="50" t="s">
        <v>271</v>
      </c>
      <c r="F25" s="11" t="s">
        <v>255</v>
      </c>
      <c r="G25" s="107" t="s">
        <v>254</v>
      </c>
      <c r="H25" s="11" t="s">
        <v>353</v>
      </c>
      <c r="I25" s="11">
        <v>495</v>
      </c>
      <c r="J25" s="50" t="s">
        <v>253</v>
      </c>
      <c r="K25" s="19">
        <v>400</v>
      </c>
      <c r="L25" s="19">
        <v>350</v>
      </c>
      <c r="M25" s="11">
        <v>50</v>
      </c>
      <c r="N25" s="151">
        <v>200</v>
      </c>
      <c r="O25" s="11">
        <v>0</v>
      </c>
      <c r="P25" s="40">
        <f>(N25+O25)/L25</f>
        <v>0.5714285714285714</v>
      </c>
      <c r="Q25" s="40">
        <v>0.56999999999999995</v>
      </c>
      <c r="R25" s="40">
        <v>0.56999999999999995</v>
      </c>
      <c r="S25" s="40">
        <f>(N25+O25+M25)/K25</f>
        <v>0.625</v>
      </c>
      <c r="T25" s="50" t="s">
        <v>378</v>
      </c>
      <c r="U25" s="38" t="s">
        <v>379</v>
      </c>
      <c r="V25" s="11" t="s">
        <v>380</v>
      </c>
      <c r="W25" s="50" t="s">
        <v>413</v>
      </c>
      <c r="X25" s="59">
        <v>200000000</v>
      </c>
      <c r="Y25" s="19" t="s">
        <v>363</v>
      </c>
      <c r="Z25" s="124">
        <v>199999986</v>
      </c>
      <c r="AA25" s="11" t="s">
        <v>364</v>
      </c>
      <c r="AB25" s="11" t="s">
        <v>414</v>
      </c>
      <c r="AC25" s="124">
        <v>199999986</v>
      </c>
      <c r="AD25" s="124"/>
      <c r="AE25" s="13" t="s">
        <v>444</v>
      </c>
      <c r="AF25" s="20"/>
      <c r="AG25" s="20"/>
      <c r="AH25" s="20"/>
      <c r="AI25" s="20"/>
      <c r="AJ25" s="20"/>
      <c r="AK25" s="20"/>
      <c r="AL25" s="20"/>
      <c r="AM25" s="20"/>
      <c r="AN25" s="20"/>
      <c r="AO25" s="20"/>
      <c r="AP25" s="20"/>
      <c r="AQ25" s="20"/>
      <c r="AR25" s="20"/>
      <c r="AS25" s="20"/>
      <c r="AT25" s="20"/>
      <c r="AU25" s="20"/>
      <c r="AV25" s="20"/>
      <c r="AW25" s="20"/>
      <c r="AX25" s="20"/>
      <c r="AY25" s="20"/>
      <c r="AZ25" s="20"/>
      <c r="BA25" s="20"/>
      <c r="BB25" s="20"/>
    </row>
    <row r="26" spans="1:54" x14ac:dyDescent="0.25">
      <c r="L26" s="69"/>
    </row>
    <row r="27" spans="1:54" x14ac:dyDescent="0.25">
      <c r="L27" s="70"/>
      <c r="O27" s="176" t="s">
        <v>434</v>
      </c>
      <c r="P27" s="176"/>
      <c r="Q27" s="177">
        <f>(R7+R12+R16+R19+R22+R25)/6</f>
        <v>0.28703703703703703</v>
      </c>
    </row>
    <row r="28" spans="1:54" ht="42.75" customHeight="1" x14ac:dyDescent="0.25">
      <c r="L28" s="70"/>
      <c r="O28" s="176"/>
      <c r="P28" s="176"/>
      <c r="Q28" s="177"/>
    </row>
    <row r="29" spans="1:54" x14ac:dyDescent="0.25">
      <c r="L29" s="70"/>
      <c r="O29" s="43"/>
      <c r="P29" s="43"/>
    </row>
    <row r="30" spans="1:54" x14ac:dyDescent="0.25">
      <c r="L30" s="70"/>
      <c r="O30" s="176" t="s">
        <v>495</v>
      </c>
      <c r="P30" s="176"/>
      <c r="Q30" s="177">
        <f>(O35+P35+Q35+R35+S35+T35)/6</f>
        <v>0.67053240740740738</v>
      </c>
      <c r="R30" s="46"/>
      <c r="S30" s="46"/>
    </row>
    <row r="31" spans="1:54" x14ac:dyDescent="0.25">
      <c r="L31" s="70"/>
      <c r="O31" s="176"/>
      <c r="P31" s="176"/>
      <c r="Q31" s="177"/>
    </row>
    <row r="32" spans="1:54" ht="49.5" customHeight="1" x14ac:dyDescent="0.25">
      <c r="O32" s="176"/>
      <c r="P32" s="176"/>
      <c r="Q32" s="177"/>
      <c r="R32" s="46"/>
      <c r="S32" s="46"/>
    </row>
    <row r="34" spans="12:25" x14ac:dyDescent="0.25">
      <c r="O34" s="32" t="s">
        <v>426</v>
      </c>
      <c r="P34" s="32" t="s">
        <v>427</v>
      </c>
      <c r="Q34" s="32" t="s">
        <v>428</v>
      </c>
      <c r="R34" s="32" t="s">
        <v>429</v>
      </c>
      <c r="S34" s="32" t="s">
        <v>430</v>
      </c>
      <c r="T34" s="90" t="s">
        <v>432</v>
      </c>
      <c r="Y34" s="72"/>
    </row>
    <row r="35" spans="12:25" x14ac:dyDescent="0.25">
      <c r="L35" s="70"/>
      <c r="O35" s="89">
        <f>(S4+S5+S6)/3</f>
        <v>1</v>
      </c>
      <c r="P35" s="89">
        <f>(S7+S8+S9+S10+S11)/5</f>
        <v>0.80599999999999983</v>
      </c>
      <c r="Q35" s="89">
        <f>(S12+S13+S14+S15)/4</f>
        <v>0.36297619047619045</v>
      </c>
      <c r="R35" s="89">
        <f>(S16+S17+S18)/3</f>
        <v>0.72377777777777774</v>
      </c>
      <c r="S35" s="89">
        <f>(S19+S20+S21)/3</f>
        <v>0.44800000000000001</v>
      </c>
      <c r="T35" s="89">
        <f>(S22+S23+S24+S25)/4</f>
        <v>0.68244047619047621</v>
      </c>
    </row>
    <row r="36" spans="12:25" x14ac:dyDescent="0.25">
      <c r="L36" s="70"/>
    </row>
    <row r="37" spans="12:25" x14ac:dyDescent="0.25">
      <c r="L37" s="69"/>
    </row>
    <row r="38" spans="12:25" x14ac:dyDescent="0.25">
      <c r="L38" s="69"/>
    </row>
    <row r="39" spans="12:25" x14ac:dyDescent="0.25">
      <c r="L39" s="69"/>
    </row>
  </sheetData>
  <mergeCells count="66">
    <mergeCell ref="U22:U24"/>
    <mergeCell ref="V22:V24"/>
    <mergeCell ref="W22:W24"/>
    <mergeCell ref="AC22:AC24"/>
    <mergeCell ref="AD22:AD24"/>
    <mergeCell ref="X22:X24"/>
    <mergeCell ref="Y22:Y24"/>
    <mergeCell ref="Z22:Z24"/>
    <mergeCell ref="AA22:AA24"/>
    <mergeCell ref="AB22:AB24"/>
    <mergeCell ref="Q4:Q6"/>
    <mergeCell ref="D4:D6"/>
    <mergeCell ref="E4:E6"/>
    <mergeCell ref="R22:R24"/>
    <mergeCell ref="T22:T24"/>
    <mergeCell ref="D22:D24"/>
    <mergeCell ref="B4:B6"/>
    <mergeCell ref="O30:P32"/>
    <mergeCell ref="Q30:Q32"/>
    <mergeCell ref="Q19:Q21"/>
    <mergeCell ref="R19:R21"/>
    <mergeCell ref="Q22:Q24"/>
    <mergeCell ref="Q16:Q18"/>
    <mergeCell ref="R16:R18"/>
    <mergeCell ref="Q12:Q13"/>
    <mergeCell ref="R12:R15"/>
    <mergeCell ref="O27:P28"/>
    <mergeCell ref="Q27:Q28"/>
    <mergeCell ref="B7:B8"/>
    <mergeCell ref="B22:B24"/>
    <mergeCell ref="E22:E24"/>
    <mergeCell ref="F22:F24"/>
    <mergeCell ref="B12:B14"/>
    <mergeCell ref="B16:B18"/>
    <mergeCell ref="B19:B20"/>
    <mergeCell ref="Q9:Q10"/>
    <mergeCell ref="F16:F18"/>
    <mergeCell ref="E1:AE1"/>
    <mergeCell ref="F9:F10"/>
    <mergeCell ref="F19:F21"/>
    <mergeCell ref="D19:D21"/>
    <mergeCell ref="E12:E14"/>
    <mergeCell ref="D12:D15"/>
    <mergeCell ref="D16:D18"/>
    <mergeCell ref="E16:E18"/>
    <mergeCell ref="F12:F13"/>
    <mergeCell ref="T19:T21"/>
    <mergeCell ref="U19:U21"/>
    <mergeCell ref="V19:V21"/>
    <mergeCell ref="W19:W21"/>
    <mergeCell ref="AD19:AD21"/>
    <mergeCell ref="F4:F6"/>
    <mergeCell ref="R4:R6"/>
    <mergeCell ref="C7:C8"/>
    <mergeCell ref="Q7:Q8"/>
    <mergeCell ref="AC19:AC21"/>
    <mergeCell ref="R7:R11"/>
    <mergeCell ref="E7:E11"/>
    <mergeCell ref="E19:E21"/>
    <mergeCell ref="X19:X21"/>
    <mergeCell ref="Y19:Y21"/>
    <mergeCell ref="Z19:Z21"/>
    <mergeCell ref="AA19:AA21"/>
    <mergeCell ref="AB19:AB21"/>
    <mergeCell ref="F7:F8"/>
    <mergeCell ref="D7:D11"/>
  </mergeCells>
  <pageMargins left="0.7" right="0.7" top="0.75" bottom="0.75" header="0.3" footer="0.3"/>
  <pageSetup paperSize="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PILAR 1</vt:lpstr>
      <vt:lpstr>PILAR 2</vt:lpstr>
      <vt:lpstr>PILAR 3</vt:lpstr>
      <vt:lpstr>PILAR 4</vt:lpstr>
      <vt:lpstr>EJE TRANSVERSAL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Acer</cp:lastModifiedBy>
  <cp:lastPrinted>2023-04-14T02:54:06Z</cp:lastPrinted>
  <dcterms:created xsi:type="dcterms:W3CDTF">2020-10-06T14:37:45Z</dcterms:created>
  <dcterms:modified xsi:type="dcterms:W3CDTF">2023-08-07T16:08:43Z</dcterms:modified>
</cp:coreProperties>
</file>