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GUIMIENTO PDD JUNIO 2023\"/>
    </mc:Choice>
  </mc:AlternateContent>
  <bookViews>
    <workbookView xWindow="0" yWindow="0" windowWidth="20490" windowHeight="7650" activeTab="1"/>
  </bookViews>
  <sheets>
    <sheet name="INSTRUCTIVO" sheetId="3" r:id="rId1"/>
    <sheet name="PLAN DE ACCIÓ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72" i="1" l="1"/>
  <c r="AP72" i="1"/>
  <c r="AO72" i="1"/>
  <c r="AL72" i="1"/>
  <c r="Y72" i="1"/>
  <c r="X72" i="1"/>
  <c r="X42" i="1"/>
  <c r="W32" i="1"/>
  <c r="AL56" i="1" l="1"/>
  <c r="Y56" i="1"/>
  <c r="X56" i="1"/>
  <c r="AO51" i="1"/>
  <c r="AP51" i="1"/>
  <c r="AQ51" i="1"/>
  <c r="AO52" i="1"/>
  <c r="AP52" i="1"/>
  <c r="AQ52" i="1"/>
  <c r="AO53" i="1"/>
  <c r="AP53" i="1"/>
  <c r="AQ53" i="1"/>
  <c r="AL51" i="1"/>
  <c r="Y51" i="1"/>
  <c r="X51" i="1"/>
  <c r="AL41" i="1"/>
  <c r="X41" i="1"/>
  <c r="AQ29" i="1"/>
  <c r="AO29" i="1"/>
  <c r="AP29" i="1"/>
  <c r="AL29" i="1"/>
  <c r="Y29" i="1"/>
  <c r="X29" i="1"/>
  <c r="AL68" i="1" l="1"/>
  <c r="AL67" i="1"/>
  <c r="AL66" i="1"/>
  <c r="AL65" i="1"/>
  <c r="AL64" i="1"/>
  <c r="AL63" i="1"/>
  <c r="AL62" i="1"/>
  <c r="AL61" i="1"/>
  <c r="AL60" i="1"/>
  <c r="AL59" i="1"/>
  <c r="AL58" i="1"/>
  <c r="AL57" i="1"/>
  <c r="AL54" i="1"/>
  <c r="AL50" i="1"/>
  <c r="AL49" i="1"/>
  <c r="AL47" i="1"/>
  <c r="AL42" i="1"/>
  <c r="AL40" i="1"/>
  <c r="AL37" i="1"/>
  <c r="AL36" i="1"/>
  <c r="AL30" i="1"/>
  <c r="AL28" i="1"/>
  <c r="AL26" i="1"/>
  <c r="AL23" i="1"/>
  <c r="AL16" i="1"/>
  <c r="AL14" i="1"/>
  <c r="AL19" i="1"/>
  <c r="AL25" i="1"/>
  <c r="AL31" i="1"/>
  <c r="AL34" i="1"/>
  <c r="AL38" i="1"/>
  <c r="AL45" i="1"/>
  <c r="AL52" i="1"/>
  <c r="AL12" i="1"/>
  <c r="Y55" i="1"/>
  <c r="Y52" i="1"/>
  <c r="Y49" i="1"/>
  <c r="Y47" i="1"/>
  <c r="Y42" i="1"/>
  <c r="Y38" i="1"/>
  <c r="X32" i="1"/>
  <c r="Y32" i="1"/>
  <c r="Y41" i="1" s="1"/>
  <c r="Y27" i="1"/>
  <c r="Y25" i="1"/>
  <c r="Y23" i="1"/>
  <c r="Y15" i="1"/>
  <c r="X55" i="1"/>
  <c r="X52" i="1"/>
  <c r="X49" i="1"/>
  <c r="X47" i="1"/>
  <c r="X38" i="1"/>
  <c r="X27" i="1"/>
  <c r="W27" i="1"/>
  <c r="X25" i="1"/>
  <c r="X23" i="1"/>
  <c r="X15" i="1"/>
  <c r="W55" i="1"/>
  <c r="W52" i="1"/>
  <c r="W49" i="1"/>
  <c r="W47" i="1"/>
  <c r="W42" i="1"/>
  <c r="W38" i="1"/>
  <c r="W25" i="1"/>
  <c r="W23" i="1"/>
  <c r="W15" i="1"/>
  <c r="AQ43" i="1" l="1"/>
  <c r="AQ31" i="1"/>
  <c r="AQ10" i="1"/>
  <c r="BA55" i="1"/>
  <c r="BA50" i="1"/>
  <c r="BJ43" i="1"/>
  <c r="BA48" i="1"/>
  <c r="BD48" i="1"/>
  <c r="BA42" i="1"/>
  <c r="BA39" i="1"/>
  <c r="BA38" i="1"/>
  <c r="BI39" i="1"/>
  <c r="BI38" i="1"/>
  <c r="BA36" i="1"/>
  <c r="BA35" i="1"/>
  <c r="BA31" i="1" l="1"/>
  <c r="BA30" i="1"/>
  <c r="BA28" i="1"/>
  <c r="BI27" i="1"/>
  <c r="BI26" i="1"/>
  <c r="BA26" i="1"/>
  <c r="AK26" i="1"/>
  <c r="BI24" i="1"/>
  <c r="BI23" i="1"/>
  <c r="BJ23" i="1"/>
  <c r="BI20" i="1"/>
  <c r="BI21" i="1"/>
  <c r="BI22" i="1"/>
  <c r="BI19" i="1"/>
  <c r="BH19" i="1"/>
  <c r="BI25" i="1"/>
  <c r="BE25" i="1"/>
  <c r="BE26" i="1" s="1"/>
  <c r="BE28" i="1" s="1"/>
  <c r="BD25" i="1"/>
  <c r="AY25" i="1"/>
  <c r="AX25" i="1"/>
  <c r="AW25" i="1"/>
  <c r="AV25" i="1"/>
  <c r="U26" i="1"/>
  <c r="V26" i="1" s="1"/>
  <c r="U10" i="1"/>
  <c r="V10" i="1" s="1"/>
  <c r="BJ17" i="1"/>
  <c r="BJ19" i="1" s="1"/>
  <c r="BQ26" i="1"/>
  <c r="BR26" i="1" s="1"/>
  <c r="BA40" i="1"/>
  <c r="BA37" i="1"/>
  <c r="U55" i="1"/>
  <c r="U52" i="1"/>
  <c r="BB69" i="1"/>
  <c r="BJ53" i="1"/>
  <c r="BJ47" i="1"/>
  <c r="BJ49" i="1"/>
  <c r="BJ50" i="1"/>
  <c r="BJ52" i="1"/>
  <c r="BJ42" i="1"/>
  <c r="BI42" i="1"/>
  <c r="BI49" i="1"/>
  <c r="BI50" i="1"/>
  <c r="BI52" i="1"/>
  <c r="BI40" i="1"/>
  <c r="BI37" i="1"/>
  <c r="BI36" i="1"/>
  <c r="AY32" i="1"/>
  <c r="AX32" i="1"/>
  <c r="AW32" i="1"/>
  <c r="AV32" i="1"/>
  <c r="BI30" i="1"/>
  <c r="BC28" i="1"/>
  <c r="BC30" i="1" s="1"/>
  <c r="BJ26" i="1"/>
  <c r="AW23" i="1"/>
  <c r="AW26" i="1" s="1"/>
  <c r="AW28" i="1" s="1"/>
  <c r="AX23" i="1"/>
  <c r="AX26" i="1" s="1"/>
  <c r="AX28" i="1" s="1"/>
  <c r="AY23" i="1"/>
  <c r="AY26" i="1" s="1"/>
  <c r="AY28" i="1" s="1"/>
  <c r="BC23" i="1"/>
  <c r="BC24" i="1" s="1"/>
  <c r="BE23" i="1"/>
  <c r="BF23" i="1"/>
  <c r="AV23" i="1"/>
  <c r="AV26" i="1" s="1"/>
  <c r="AV28" i="1" s="1"/>
  <c r="BJ15" i="1"/>
  <c r="AW14" i="1"/>
  <c r="AW15" i="1" s="1"/>
  <c r="AW17" i="1" s="1"/>
  <c r="AX14" i="1"/>
  <c r="AX15" i="1" s="1"/>
  <c r="AX17" i="1" s="1"/>
  <c r="AY14" i="1"/>
  <c r="AY15" i="1" s="1"/>
  <c r="AY17" i="1" s="1"/>
  <c r="AV14" i="1"/>
  <c r="AV15" i="1" s="1"/>
  <c r="AV17" i="1" s="1"/>
  <c r="BJ10" i="1"/>
  <c r="BC31" i="1" l="1"/>
  <c r="S23"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8" authorId="0" shapeId="0">
      <text>
        <r>
          <rPr>
            <b/>
            <sz val="9"/>
            <color indexed="81"/>
            <rFont val="Tahoma"/>
            <family val="2"/>
          </rPr>
          <t>USUARIO:
1. BIEN
2. SERVICIO</t>
        </r>
        <r>
          <rPr>
            <sz val="9"/>
            <color indexed="81"/>
            <rFont val="Tahoma"/>
            <family val="2"/>
          </rPr>
          <t xml:space="preserve">
</t>
        </r>
      </text>
    </comment>
    <comment ref="AH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R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C8" authorId="1" shapeId="0">
      <text>
        <r>
          <rPr>
            <b/>
            <sz val="9"/>
            <color indexed="81"/>
            <rFont val="Tahoma"/>
            <family val="2"/>
          </rPr>
          <t>Luz Marlene Andrade:</t>
        </r>
        <r>
          <rPr>
            <sz val="9"/>
            <color indexed="81"/>
            <rFont val="Tahoma"/>
            <family val="2"/>
          </rPr>
          <t xml:space="preserve">
1. Recursos Propios - ICLD
2. SGP
3. Donaciones
</t>
        </r>
      </text>
    </comment>
    <comment ref="BH8" authorId="2" shapeId="0">
      <text>
        <r>
          <rPr>
            <sz val="9"/>
            <color indexed="81"/>
            <rFont val="Tahoma"/>
            <family val="2"/>
          </rPr>
          <t xml:space="preserve">VER ANEXO 1
</t>
        </r>
      </text>
    </comment>
    <comment ref="BI8"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<sst xmlns="http://schemas.openxmlformats.org/spreadsheetml/2006/main" count="962" uniqueCount="391">
  <si>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</si>
  <si>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</si>
  <si>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</si>
  <si>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</si>
  <si>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</si>
  <si>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</si>
  <si>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</si>
  <si>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</si>
  <si>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</si>
  <si>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</si>
  <si>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</si>
  <si>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</si>
  <si>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</si>
  <si>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</si>
  <si>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</si>
  <si>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</si>
  <si>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</si>
  <si>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</si>
  <si>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</si>
  <si>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</si>
  <si>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</si>
  <si>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</si>
  <si>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</si>
  <si>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</si>
  <si>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</si>
  <si>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</si>
  <si>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</si>
  <si>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</si>
  <si>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</si>
  <si>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</si>
  <si>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</si>
  <si>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</si>
  <si>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</si>
  <si>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</si>
  <si>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</si>
  <si>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</si>
  <si>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</si>
  <si>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</si>
  <si>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</si>
  <si>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</si>
  <si>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</si>
  <si>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</si>
  <si>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</si>
  <si>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</si>
  <si>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</si>
  <si>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</si>
  <si>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</si>
  <si>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</si>
  <si>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</si>
  <si>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</si>
  <si>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</si>
  <si>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</si>
  <si>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</si>
  <si>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</si>
  <si>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</si>
  <si>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</si>
  <si>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</si>
  <si>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</si>
  <si>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</si>
  <si>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</si>
  <si>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</si>
  <si>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</si>
  <si>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</si>
  <si>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</si>
  <si>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</si>
  <si>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</si>
  <si>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</si>
  <si>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</si>
  <si>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</si>
  <si>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</si>
  <si>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</si>
  <si>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</si>
  <si>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</si>
  <si>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</si>
  <si>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</si>
  <si>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</si>
  <si>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</si>
  <si>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</si>
  <si>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</si>
  <si>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</si>
  <si>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</si>
  <si>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</si>
  <si>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</si>
  <si>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</si>
  <si>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</si>
  <si>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</si>
  <si>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</si>
  <si>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</si>
  <si>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</si>
  <si>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</si>
  <si>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</si>
  <si>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</si>
  <si>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</si>
  <si>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</si>
  <si>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</si>
  <si>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</si>
  <si>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</si>
  <si>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</si>
  <si>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</si>
  <si>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</si>
  <si>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</si>
  <si>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</si>
  <si>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</si>
  <si>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</si>
  <si>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</si>
  <si>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</si>
  <si>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</si>
  <si>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</si>
  <si>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</si>
  <si>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</si>
  <si>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</si>
  <si>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</si>
  <si>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</si>
  <si>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</si>
  <si>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</si>
  <si>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</si>
  <si>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</si>
  <si>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</si>
  <si>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</si>
  <si>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</si>
  <si>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</si>
  <si>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</si>
  <si>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</si>
  <si>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</si>
  <si>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</si>
  <si>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</si>
  <si>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</si>
  <si>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</si>
  <si>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</si>
  <si>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</si>
  <si>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</si>
  <si>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</si>
  <si>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</si>
  <si>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</si>
  <si>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</si>
  <si>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</si>
  <si>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</si>
  <si>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</si>
  <si>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</si>
  <si>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</si>
  <si>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</si>
  <si>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</si>
  <si>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</si>
  <si>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</si>
  <si>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</si>
  <si>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</si>
  <si>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</si>
  <si>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</si>
  <si>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</si>
  <si>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</si>
  <si>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</si>
  <si>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</si>
  <si>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</si>
  <si>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</si>
  <si>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</si>
  <si>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</si>
  <si>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</si>
  <si>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</si>
  <si>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</si>
  <si>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</si>
  <si>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</si>
  <si>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</si>
  <si>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</si>
  <si>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</si>
  <si>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</si>
  <si>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</si>
  <si>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</si>
  <si>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</si>
  <si>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</si>
  <si>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</si>
  <si>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</si>
  <si>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</si>
  <si>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</si>
  <si>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</si>
  <si>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</si>
  <si>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</si>
  <si>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</si>
  <si>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</si>
  <si>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Marzo</t>
  </si>
  <si>
    <t>Diciembre</t>
  </si>
  <si>
    <t>Realizar el pago de la Energía de Cámaras de Video Vigilancia</t>
  </si>
  <si>
    <t>Energía de las cámaras de Video Vigilancias pagadas mensualmente</t>
  </si>
  <si>
    <t>Enero</t>
  </si>
  <si>
    <t>Junio</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</si>
  <si>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</si>
  <si>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</si>
  <si>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</si>
  <si>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</si>
  <si>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</si>
  <si>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</si>
  <si>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Planes de datos de los sistemas de Alarmas pagados mensualmente</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</si>
  <si>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</si>
  <si>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</si>
  <si>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</si>
  <si>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</si>
  <si>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</si>
  <si>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</si>
  <si>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</si>
  <si>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</si>
  <si>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</si>
  <si>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</si>
  <si>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</si>
  <si>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</si>
  <si>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</si>
  <si>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</si>
  <si>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Realizar la Construcción, sostenimiento y mantenimiento preventivo y correctivo de la infraestructura y señalización en playas del distrito de Cartagena</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</si>
  <si>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</si>
  <si>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</si>
  <si>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</si>
  <si>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</si>
  <si>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</si>
  <si>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</si>
  <si>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Actividad 1: Realizar la adquisición y Suministro de elementos inherentes a la aplicación del proyecto</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</si>
  <si>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</si>
  <si>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</si>
  <si>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</si>
  <si>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</si>
  <si>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</si>
  <si>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</si>
  <si>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</si>
  <si>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</si>
  <si>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</si>
  <si>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</si>
  <si>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</si>
  <si>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</si>
  <si>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</si>
  <si>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</si>
  <si>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</si>
  <si>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</si>
  <si>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</si>
  <si>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</si>
  <si>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</si>
  <si>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</si>
  <si>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</si>
  <si>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</si>
  <si>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</si>
  <si>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</si>
  <si>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</si>
  <si>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</si>
  <si>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</si>
  <si>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</si>
  <si>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</si>
  <si>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</si>
  <si>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</si>
  <si>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</si>
  <si>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</si>
  <si>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</si>
  <si>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</si>
  <si>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</si>
  <si>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</si>
  <si>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</si>
  <si>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</si>
  <si>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</si>
  <si>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</si>
  <si>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</si>
  <si>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</si>
  <si>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</si>
  <si>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</si>
  <si>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Se realizará el pago de los planes de datos de los sistemas de Alarmas Comunitarias en el Distrito de Cartagena</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</si>
  <si>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</si>
  <si>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</si>
  <si>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</si>
  <si>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</si>
  <si>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</si>
  <si>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</si>
  <si>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</si>
  <si>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</si>
  <si>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ACUERDO MARCO DE PRECIOS - TVEC</t>
  </si>
  <si>
    <t>ORDEN DE COMPRA</t>
  </si>
  <si>
    <t>Se realizará el pago de los derechos de tránsito de Distrisegurdad en manos de las entidades de seguridad, justicia y convivencia enel Distrit de Cartagena</t>
  </si>
  <si>
    <t>1.2.2.0.00-076 - ICDE TELEFONÍA CONMUTADA</t>
  </si>
  <si>
    <t>SE REALIZARÁ CONTRATACIÓN DIRECTA</t>
  </si>
  <si>
    <t>PRESTACIÓN DE SERVICIOS</t>
  </si>
  <si>
    <t>SE REALIZARÁ UN PROCESO COMPETITIVO</t>
  </si>
  <si>
    <t>Pago por convenio de recuado de la Telefonía básica conmutada</t>
  </si>
  <si>
    <t xml:space="preserve">PROCESO DE MÍNIMA CUANTÍA </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</si>
  <si>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</si>
  <si>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</si>
  <si>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</si>
  <si>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</si>
  <si>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</si>
  <si>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</si>
  <si>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</si>
  <si>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</si>
  <si>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</si>
  <si>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</si>
  <si>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</si>
  <si>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</si>
  <si>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</si>
  <si>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</si>
  <si>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</si>
  <si>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</si>
  <si>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</si>
  <si>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</si>
  <si>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</si>
  <si>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</si>
  <si>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</si>
  <si>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</si>
  <si>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</si>
  <si>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</si>
  <si>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</si>
  <si>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</si>
  <si>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</si>
  <si>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</si>
  <si>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</si>
  <si>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</si>
  <si>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</si>
  <si>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</si>
  <si>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</si>
  <si>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</si>
  <si>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</si>
  <si>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</si>
  <si>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</si>
  <si>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</si>
  <si>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</si>
  <si>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</si>
  <si>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REPORTE ACTIVIDAD DE PROYECTO
EJECUTADO DE ENERO 1 A MARZO 31 DE 2023</t>
  </si>
  <si>
    <t>REPORTE META PRODUCTO
EJECUTADO DE ENERO 1 A MARZO 31 DE 2023</t>
  </si>
  <si>
    <t xml:space="preserve">REPORTE EJECUCIÓN PRESUPUESTAL </t>
  </si>
  <si>
    <t>Codigo: FDEYP - 002</t>
  </si>
  <si>
    <t>Version: 2.1</t>
  </si>
  <si>
    <t>Fecha: 13/01/2024</t>
  </si>
  <si>
    <t>OBSERVACIONES</t>
  </si>
  <si>
    <t>Se pretende contratar en el segundo trimestre del 2023</t>
  </si>
  <si>
    <t>Se realizó el pago de los meses de Enero a Marzo de la vigencia 2023, Se anexa Evidencia de Relación de RP</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</si>
  <si>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</si>
  <si>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Se garantizó en el primer trimestre el arriendo de infraestructura para la seguridad y convivencia en el Distrito de Cartagena en las Zonas Insulares y otros.</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</si>
  <si>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</si>
  <si>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</si>
  <si>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Se realiza dicha compensación de recaudo en el tercer trimestre de 2023</t>
  </si>
  <si>
    <t>Se espera contratar en el tercer trimestre de 2023</t>
  </si>
  <si>
    <t>Contratar el servicio de Mantenimiento Preventivo Y Correctivo Del Sistema CCTV Ciudadano, que incluya bolsa de repuestos y equipos, como componente Del Sistema SIES Cartagena, En El Marco Del Proyecto “Implementación Y Sostenimiento De Herramientas Tecnológicas Para Seguridad Y Socorro”, Con Código Bpin 2021130010180”</t>
  </si>
  <si>
    <t>REPORTE ACTIVIDAD DE PROYECTO
EJECUTADO DE ABRIL 1 A JUNIO 30 DE 2023</t>
  </si>
  <si>
    <t>1.3.3.2.00-93-037 RB RENDIMIENTOS FINANCIEROS ICLD</t>
  </si>
  <si>
    <t>Se contrató La actividad en Junio de 2023 Se envía Contrato de lo propio</t>
  </si>
  <si>
    <t>Se efectua pago mensual de la factura de energía de cada mes del funcionamiento y operativiad del sistema CCTV del Distrito de Cartagea la cual se evidenciará mediante conpendio de Registros presupuestales una vez se termine la vigencia y la actividad.</t>
  </si>
  <si>
    <t>Contratar los estudios, diseños, adquisición, implementación, prueba y puesta en funcionamiento del Circuito cerrado de televisión CCTV del Centro Histórico y Getsemaní, como componente del Proyecto “Implementación Y Sostenimiento De Herramientas Tecnológicas Para Seguridad Y Socorro”, Con Código Bpin 2021130010180”</t>
  </si>
  <si>
    <t>Proyecto de CCTV Implementado</t>
  </si>
  <si>
    <t>LICITACIÓN</t>
  </si>
  <si>
    <t>SE REALIZARÁ PROCESO COMPETITIVO</t>
  </si>
  <si>
    <t xml:space="preserve">Se pretende la contratación en el tercer trimestre </t>
  </si>
  <si>
    <t>REPORTE META PRODUCTO EJECUTADO DE ABRIL 1 A JUNIO 30 DE 2023</t>
  </si>
  <si>
    <t>Se contrató La actividad en Junio de 2023 Se envía Contrato de lo propio Por un vaor de TRES MIL NOVECIENTOS OCHENTA Y CINCO MILLONES CIENTO CUARENTA Y CUATRO MIL SEISCIENTOS SETENTA Y SIETE PESOS ($3.985.144.677)</t>
  </si>
  <si>
    <t>Contratar los estudios, diseños, adquisición, implementación, prueba y puesta en funcionamiento del Circuito cerrado de televisión CCTV (LPR reconocimiento de placas y reconocimiento facial), En El Marco Del Proyecto “Implementación Y Sostenimiento De Herramientas Tecnológicas Para Seguridad Y Socorro”, Con Código Bpin 2021130010180”</t>
  </si>
  <si>
    <t>Adquisición de computadores de escritorio, licencias e instalación destinado a los organismos de seguridad y Convivencia del Distrito de Cartagena “Implementación Y Sostenimiento De Herramientas Tecnológicas Para Seguridad Y Socorro”, Con Código Bpin 2021130010180”</t>
  </si>
  <si>
    <t>Equipos Adquiridos y entregados a la Policía</t>
  </si>
  <si>
    <t>Agosto</t>
  </si>
  <si>
    <t>TIENDA VIRTUAL DEL ESTADO</t>
  </si>
  <si>
    <t>Se realizará adquisición por la tienda virtual una vez se realice se anexará la evidencia en el siguiente corte</t>
  </si>
  <si>
    <t>Se Adquirirán en el mes de Agosto de 2023</t>
  </si>
  <si>
    <t>Contratar la implementación del Sistema de seguridad Inteligente en el marco de la estrategia "ENTORNOS SEGUROS" Dentro del proyecto Implementación y Sostenimiento de las Herramientas Tecnológicas para Seguridad y Socorro en Cartagena de Indias con BPIN: 2021130010180</t>
  </si>
  <si>
    <t>Segunda fase de  ENTORNOS SEGUROS implementada</t>
  </si>
  <si>
    <t>1.3.2.3.11-084 RF DISTRISEGURIDAD</t>
  </si>
  <si>
    <t>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</si>
  <si>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Octubre</t>
  </si>
  <si>
    <t>CONRATOS DE PRESTACIÓN DE SRVICIOS APOYOA LA GESTIÓN Y PROFESIONAL</t>
  </si>
  <si>
    <t xml:space="preserve">Estudio, diseño y 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t>
  </si>
  <si>
    <t xml:space="preserve">Se cosntruyeron los CAI de Ceballos, Daniel Lemaitre y de San Francisco, lo cual se evidencia en los anexos del informe, Este año se proyecta la construcció de 6 más, para lograr meta del Plan de Desarrollo por medio de esta actividad, se firmó convenio para la construcción de 7 CAI Adicionales. </t>
  </si>
  <si>
    <t>JJUNIO</t>
  </si>
  <si>
    <t>SE REALIZÓ CONTRATO DE SUMINISTROS No. CO1.PCCNTR.4941452 de 2023. SUMINISTRO DE ALIMENTACIÓN BAJO LA MODALIDAD DE PRECIOS UNITARIOS FIJOS A LOS MIEMBROS INTEGRANTES DEL ESQUEMA DE SEGURIDAD DEL ALCALDE MAYOR EN MARCO DEL  PROYECTO DE INVERSION FORTALECIMIENTO LOGÍSTICO PARA LA SEGURIDAD, CONVIVENCIA, JUSTICIA Y SOCORRO EN CARTAGENA DE INDIAS. DURACION HASTA 31 DE DICIEMBRE DE 2023.</t>
  </si>
  <si>
    <t>INFORMES DE SUPEVISIÓN
REGISTRO FOTOGRÁFICO
 CONTRATO SECOP 2</t>
  </si>
  <si>
    <t>ÓRDENES DE COMPRA</t>
  </si>
  <si>
    <t xml:space="preserve">Adquisición de Vehículos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t>
  </si>
  <si>
    <t>Vehículos Adquiridos y entregados</t>
  </si>
  <si>
    <t>1.3.3.11.03-95-138 RB DIVIDENDOS SOCIEDAD PORTUARIA</t>
  </si>
  <si>
    <t>SE REALIZARON 3 ORDENES DE COMPRA CON LAS CUALES SE ADQUIRIERON VEHÍCULOS TIPO MOTOCICLETAS PARA LA POLICÍA E IMPEC, SE ESPERA SEAN ENTREGADAS EN EL TERCER TRIMESTRE DEL 2023. SE ANEXA ORDENES DE COMPRA</t>
  </si>
  <si>
    <t>SE ANEXA ORDENES DE COMPRA</t>
  </si>
  <si>
    <t>Se está ejecutando dicho proyecto con diferentes actividades las cuales se ha ejecutado el pago de agua de Playa azul se Contratos de Seguimiento y otras</t>
  </si>
  <si>
    <t>1.3.3.2.00-93-085 RB DELINEACION 10% DISTRISEGURIDAD</t>
  </si>
  <si>
    <t>1.3.3.2.00-95-085 RB DELINEACION 10% DISTRISEGURIDAD</t>
  </si>
  <si>
    <t>EN EL TERCER SEMESTRE SE CONTRATARÁ DICHA ACTIVIDAD</t>
  </si>
  <si>
    <t>1.3.3.2.00-95-051 RB IPU 1% DISTRISEGURIDAD</t>
  </si>
  <si>
    <t>Elaborado en un 100% y ejecutado en un 50%</t>
  </si>
  <si>
    <t>CÓDIGO</t>
  </si>
  <si>
    <t>RUBRO</t>
  </si>
  <si>
    <t>APROPIACIÓN DEFINITIVA</t>
  </si>
  <si>
    <t>EJCUCIÓN PRESUPUESTAL SEGÚN GIROS</t>
  </si>
  <si>
    <t>PORCENTAJE           EJECUTADO      %</t>
  </si>
  <si>
    <t>AVANCE METAS PRODUCTOS A 30 DE JUNIO DE 2023</t>
  </si>
  <si>
    <t xml:space="preserve">AVANCE METAS PRODUCTOS AL CUATRIENIO </t>
  </si>
  <si>
    <t>REPORTES META PRODUCTO ACUMULADA A 30 DE JUNIO DE 2023</t>
  </si>
  <si>
    <t>AVANCE DE ACTIVIDADES DE PROYECTOS A JUNIO 30 DE 2023</t>
  </si>
  <si>
    <t>AVANCE DEL PROGRAMAIMPLEMENTACIÓN Y SOSTENIMIENTO DE LAS HERRAMIENTAS TECNOLÓGICAS PARA LA SEGURIDAD Y SOCORRO</t>
  </si>
  <si>
    <t xml:space="preserve">AVANCE DEL PROYECTO </t>
  </si>
  <si>
    <t xml:space="preserve">AVANCE EJECUCCION PRESUPUESTAL </t>
  </si>
  <si>
    <t>AVANCE DEL PROGRAMA OPTIMIZACIÓN DE LA INFRAESTRUCTURA Y MOVILIDAD DE LOS ORGANISMOS DE SEGURIDAD Y SOCORRO</t>
  </si>
  <si>
    <t>AVANCE DEL PROGRAMAVIGILANCIA DE LAS PLAYAS DEL DISTRITO DE CARTAGENAA</t>
  </si>
  <si>
    <t>AVANCE DEL PROGRAMA CONVIVENCIA PARA LA SEGURIDAD</t>
  </si>
  <si>
    <t>AVANCE METAS PRODUCTOS DE PLAN DE DESARROLLO A JUNIO 30 DE 2023</t>
  </si>
  <si>
    <t>avance de los proyectos a 30 de junio 2023</t>
  </si>
  <si>
    <t>AVANCE EJECUCCION PRESUPUESTAL A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</si>
</sst>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4" formatCode="_-&quot;$&quot;\ * #,##0.00_-;\-&quot;$&quot;\ * #,##0.00_-;_-&quot;$&quot;\ * &quot;-&quot;??_-;_-@_-"/>
    <numFmt numFmtId="164" formatCode="0;[Red]0"/>
    <numFmt numFmtId="165" formatCode="&quot;$&quot;\ #,##0.00"/>
    <numFmt numFmtId="166" formatCode="_(&quot;$&quot;\ * #,##0.00_);_(&quot;$&quot;\ * \(#,##0.00\);_(&quot;$&quot;\ * &quot;-&quot;??_);_(@_)"/>
    <numFmt numFmtId="167" formatCode="0.0%"/>
    <numFmt numFmtId="168" formatCode="#,##0_ ;\-#,##0\ "/>
  </numFmts>
  <fonts count="57"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b/>
      <sz val="14"/>
      <name val="Calibri"/>
      <family val="2"/>
    </font>
    <font>
      <sz val="14"/>
      <color theme="1" tint="4.9989318521683403E-2"/>
      <name val="Calibri"/>
      <family val="2"/>
      <scheme val="minor"/>
    </font>
    <font>
      <b/>
      <sz val="14"/>
      <color theme="1" tint="4.9989318521683403E-2"/>
      <name val="Calibri"/>
      <family val="2"/>
      <scheme val="minor"/>
    </font>
  </fonts>
  <fills count="11">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xf numFmtId="166" fontId="49" fillId="0" borderId="0" applyFont="0" applyFill="0" applyBorder="0" applyAlignment="0" applyProtection="0"/>
    <xf numFmtId="44" fontId="49" fillId="0" borderId="0" applyFont="0" applyFill="0" applyBorder="0" applyAlignment="0" applyProtection="0"/>
  </cellStyleXfs>
  <cellXfs count="400">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165" fontId="37" fillId="0" borderId="1" xfId="0" applyNumberFormat="1" applyFont="1" applyBorder="1" applyAlignment="1">
      <alignment vertical="center"/>
    </xf>
    <xf numFmtId="0" fontId="37" fillId="0" borderId="1" xfId="0" applyFont="1" applyBorder="1" applyAlignment="1">
      <alignment vertical="center"/>
    </xf>
    <xf numFmtId="165" fontId="37" fillId="0" borderId="1" xfId="0" applyNumberFormat="1" applyFont="1" applyBorder="1" applyAlignment="1">
      <alignment vertical="center" wrapText="1"/>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7" fillId="5" borderId="1" xfId="0" applyFont="1" applyFill="1" applyBorder="1" applyAlignment="1">
      <alignment horizontal="center" vertical="center"/>
    </xf>
    <xf numFmtId="165" fontId="0" fillId="0" borderId="0" xfId="0" applyNumberFormat="1"/>
    <xf numFmtId="0" fontId="24" fillId="7" borderId="1" xfId="0" applyFont="1" applyFill="1" applyBorder="1" applyAlignment="1">
      <alignment horizontal="center" vertical="center"/>
    </xf>
    <xf numFmtId="0" fontId="52" fillId="6" borderId="1"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0" fontId="19" fillId="0" borderId="0" xfId="0" applyFont="1" applyAlignment="1">
      <alignment horizontal="center"/>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37" fillId="6" borderId="2" xfId="0" applyFont="1" applyFill="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42" fontId="37" fillId="0" borderId="2" xfId="0" applyNumberFormat="1" applyFont="1" applyBorder="1" applyAlignment="1">
      <alignment horizontal="center" vertical="center"/>
    </xf>
    <xf numFmtId="0" fontId="37" fillId="0" borderId="2" xfId="0" applyFont="1" applyBorder="1" applyAlignment="1">
      <alignment horizontal="left" vertical="center" wrapText="1"/>
    </xf>
    <xf numFmtId="9" fontId="37" fillId="0" borderId="2"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0" fontId="44" fillId="0" borderId="2" xfId="0" applyFont="1" applyBorder="1" applyAlignment="1">
      <alignment horizontal="center" vertical="center" wrapText="1"/>
    </xf>
    <xf numFmtId="0" fontId="52" fillId="6" borderId="8" xfId="0" applyFont="1" applyFill="1" applyBorder="1" applyAlignment="1">
      <alignment horizontal="center" vertical="center"/>
    </xf>
    <xf numFmtId="0" fontId="52" fillId="6" borderId="2" xfId="0" applyFont="1" applyFill="1" applyBorder="1" applyAlignment="1">
      <alignment horizontal="center" vertical="center"/>
    </xf>
    <xf numFmtId="9" fontId="40" fillId="8" borderId="1" xfId="0" applyNumberFormat="1" applyFont="1" applyFill="1" applyBorder="1" applyAlignment="1">
      <alignment horizontal="center" vertical="center" wrapText="1"/>
    </xf>
    <xf numFmtId="9" fontId="40" fillId="8" borderId="1" xfId="5" applyFont="1" applyFill="1" applyBorder="1" applyAlignment="1">
      <alignment horizontal="center" vertical="center" wrapText="1"/>
    </xf>
    <xf numFmtId="0" fontId="37" fillId="8" borderId="1" xfId="0" applyFont="1" applyFill="1" applyBorder="1" applyAlignment="1">
      <alignment vertical="center" wrapText="1"/>
    </xf>
    <xf numFmtId="0" fontId="37" fillId="8" borderId="1" xfId="0" applyFont="1" applyFill="1" applyBorder="1" applyAlignment="1">
      <alignment horizontal="center" vertical="center"/>
    </xf>
    <xf numFmtId="0" fontId="37" fillId="8" borderId="2" xfId="0" applyFont="1" applyFill="1" applyBorder="1" applyAlignment="1">
      <alignment horizontal="center" vertical="center"/>
    </xf>
    <xf numFmtId="0" fontId="37" fillId="8" borderId="8" xfId="0" applyFont="1" applyFill="1" applyBorder="1" applyAlignment="1">
      <alignment horizontal="center" vertical="center"/>
    </xf>
    <xf numFmtId="0" fontId="37" fillId="8" borderId="3" xfId="0" applyFont="1" applyFill="1" applyBorder="1" applyAlignment="1">
      <alignment horizontal="center" vertical="center"/>
    </xf>
    <xf numFmtId="0" fontId="1" fillId="0" borderId="9" xfId="0" applyFont="1" applyBorder="1" applyAlignment="1">
      <alignment horizontal="left" vertical="center" wrapText="1"/>
    </xf>
    <xf numFmtId="0" fontId="47" fillId="0" borderId="2"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37" fillId="8" borderId="9" xfId="0" applyFont="1" applyFill="1" applyBorder="1" applyAlignment="1">
      <alignment horizontal="center" vertical="center"/>
    </xf>
    <xf numFmtId="0" fontId="45" fillId="0" borderId="0" xfId="0" applyFont="1" applyAlignment="1">
      <alignment vertical="center" wrapText="1"/>
    </xf>
    <xf numFmtId="0" fontId="0" fillId="0" borderId="14" xfId="0" applyBorder="1" applyAlignment="1">
      <alignment horizontal="center" vertical="center" wrapText="1"/>
    </xf>
    <xf numFmtId="0" fontId="1" fillId="0" borderId="12" xfId="0" applyFont="1" applyBorder="1" applyAlignment="1">
      <alignment vertical="center" wrapText="1"/>
    </xf>
    <xf numFmtId="0" fontId="0" fillId="0" borderId="25" xfId="0" applyBorder="1"/>
    <xf numFmtId="0" fontId="47" fillId="0" borderId="24" xfId="0" applyFont="1" applyBorder="1" applyAlignment="1">
      <alignment horizontal="center" vertical="center" wrapText="1"/>
    </xf>
    <xf numFmtId="0" fontId="0" fillId="0" borderId="14" xfId="0" applyBorder="1" applyAlignment="1">
      <alignment vertical="center"/>
    </xf>
    <xf numFmtId="0" fontId="0" fillId="0" borderId="14" xfId="0" applyBorder="1" applyAlignment="1">
      <alignment vertical="center" wrapText="1"/>
    </xf>
    <xf numFmtId="0" fontId="0" fillId="0" borderId="14" xfId="0" applyBorder="1" applyAlignment="1">
      <alignment wrapText="1"/>
    </xf>
    <xf numFmtId="0" fontId="0" fillId="0" borderId="16" xfId="0" applyBorder="1" applyAlignment="1">
      <alignment vertical="center"/>
    </xf>
    <xf numFmtId="0" fontId="37" fillId="8" borderId="8" xfId="0" applyFont="1" applyFill="1" applyBorder="1" applyAlignment="1">
      <alignment horizontal="center" vertical="center" wrapText="1"/>
    </xf>
    <xf numFmtId="0" fontId="37" fillId="8" borderId="3" xfId="0" applyFont="1" applyFill="1"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17" fillId="0" borderId="1" xfId="0" applyFont="1" applyBorder="1" applyAlignment="1">
      <alignment horizontal="left" vertical="center" wrapText="1"/>
    </xf>
    <xf numFmtId="0" fontId="30" fillId="0" borderId="1" xfId="0" applyFont="1" applyBorder="1" applyAlignment="1">
      <alignment horizontal="left" vertical="center" wrapText="1"/>
    </xf>
    <xf numFmtId="0" fontId="18" fillId="0" borderId="1" xfId="0" applyFont="1" applyBorder="1" applyAlignment="1">
      <alignment horizontal="left" vertical="center" wrapText="1"/>
    </xf>
    <xf numFmtId="0" fontId="37" fillId="0" borderId="1" xfId="0" applyFont="1" applyBorder="1" applyAlignment="1">
      <alignment horizontal="center"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37" fillId="0" borderId="1" xfId="0" applyFont="1" applyBorder="1" applyAlignment="1">
      <alignment horizontal="center" vertical="center"/>
    </xf>
    <xf numFmtId="9" fontId="37"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2" xfId="0" applyFont="1" applyBorder="1" applyAlignment="1">
      <alignment horizontal="center" vertical="center"/>
    </xf>
    <xf numFmtId="3" fontId="37" fillId="8" borderId="1" xfId="0" applyNumberFormat="1" applyFont="1" applyFill="1" applyBorder="1" applyAlignment="1">
      <alignment horizontal="center" vertical="center"/>
    </xf>
    <xf numFmtId="3" fontId="19" fillId="8" borderId="1" xfId="7" applyNumberFormat="1" applyFont="1" applyFill="1" applyBorder="1" applyAlignment="1">
      <alignment horizontal="center" vertical="center" wrapText="1"/>
    </xf>
    <xf numFmtId="168" fontId="19" fillId="8" borderId="1" xfId="7" applyNumberFormat="1" applyFont="1" applyFill="1" applyBorder="1" applyAlignment="1">
      <alignment horizontal="center" vertical="center" wrapText="1"/>
    </xf>
    <xf numFmtId="10" fontId="37" fillId="8" borderId="1" xfId="5" applyNumberFormat="1" applyFont="1" applyFill="1" applyBorder="1" applyAlignment="1">
      <alignment horizontal="center" vertical="center"/>
    </xf>
    <xf numFmtId="0" fontId="37" fillId="8" borderId="2" xfId="0" applyFont="1" applyFill="1" applyBorder="1" applyAlignment="1">
      <alignment vertical="center"/>
    </xf>
    <xf numFmtId="0" fontId="0" fillId="0" borderId="24" xfId="0" applyBorder="1" applyAlignment="1">
      <alignment horizontal="center" vertical="center" wrapText="1"/>
    </xf>
    <xf numFmtId="0" fontId="37"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37" fillId="0" borderId="2" xfId="0" applyFont="1" applyBorder="1" applyAlignment="1">
      <alignment horizontal="center" vertical="center"/>
    </xf>
    <xf numFmtId="9" fontId="37" fillId="0" borderId="2"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0" fontId="37" fillId="0" borderId="1" xfId="0" applyFont="1" applyBorder="1" applyAlignment="1">
      <alignment horizontal="center" vertical="center" wrapText="1"/>
    </xf>
    <xf numFmtId="0" fontId="30" fillId="0" borderId="1" xfId="0" applyFont="1" applyBorder="1" applyAlignment="1">
      <alignment horizontal="left" vertical="center" wrapText="1"/>
    </xf>
    <xf numFmtId="0" fontId="38" fillId="0" borderId="1" xfId="0" applyFont="1" applyBorder="1" applyAlignment="1">
      <alignment horizontal="center" vertical="center" wrapText="1"/>
    </xf>
    <xf numFmtId="0" fontId="37" fillId="0" borderId="19" xfId="0" applyFont="1" applyBorder="1" applyAlignment="1">
      <alignment horizontal="center" vertical="center" wrapText="1"/>
    </xf>
    <xf numFmtId="0" fontId="7" fillId="0" borderId="2" xfId="0" applyFont="1" applyBorder="1" applyAlignment="1">
      <alignment horizontal="center" vertical="center" wrapText="1"/>
    </xf>
    <xf numFmtId="0" fontId="38" fillId="0" borderId="5" xfId="0" applyFont="1" applyBorder="1" applyAlignment="1">
      <alignment horizontal="center" vertical="center" wrapText="1"/>
    </xf>
    <xf numFmtId="9" fontId="51" fillId="6" borderId="3" xfId="5" applyFont="1" applyFill="1" applyBorder="1" applyAlignment="1">
      <alignment horizontal="center" vertical="center"/>
    </xf>
    <xf numFmtId="9" fontId="52" fillId="6" borderId="1" xfId="5" applyFont="1" applyFill="1" applyBorder="1" applyAlignment="1">
      <alignment horizontal="center" vertical="center"/>
    </xf>
    <xf numFmtId="9" fontId="52" fillId="6" borderId="3" xfId="5" applyFont="1" applyFill="1" applyBorder="1" applyAlignment="1">
      <alignment horizontal="center" vertical="center"/>
    </xf>
    <xf numFmtId="9" fontId="52" fillId="6" borderId="8" xfId="5" applyFont="1" applyFill="1" applyBorder="1" applyAlignment="1">
      <alignment horizontal="center" vertical="center"/>
    </xf>
    <xf numFmtId="9" fontId="24" fillId="7" borderId="1" xfId="5" applyFont="1" applyFill="1" applyBorder="1" applyAlignment="1">
      <alignment horizontal="center" vertical="center"/>
    </xf>
    <xf numFmtId="9" fontId="37" fillId="8" borderId="3" xfId="5" applyFont="1" applyFill="1" applyBorder="1" applyAlignment="1">
      <alignment horizontal="center" vertical="center" wrapText="1"/>
    </xf>
    <xf numFmtId="9" fontId="37" fillId="6" borderId="1" xfId="5" applyFont="1" applyFill="1" applyBorder="1" applyAlignment="1">
      <alignment horizontal="center" vertical="center"/>
    </xf>
    <xf numFmtId="9" fontId="37" fillId="6" borderId="9" xfId="5" applyFont="1" applyFill="1" applyBorder="1" applyAlignment="1">
      <alignment horizontal="center" vertical="center"/>
    </xf>
    <xf numFmtId="9" fontId="37" fillId="9" borderId="3" xfId="5" applyFont="1" applyFill="1" applyBorder="1" applyAlignment="1">
      <alignment horizontal="center" vertical="center" wrapText="1"/>
    </xf>
    <xf numFmtId="9" fontId="37" fillId="0" borderId="3" xfId="5" applyFont="1" applyFill="1" applyBorder="1" applyAlignment="1">
      <alignment horizontal="center" vertical="center" wrapText="1"/>
    </xf>
    <xf numFmtId="9" fontId="37" fillId="8" borderId="1" xfId="5" applyFont="1" applyFill="1" applyBorder="1" applyAlignment="1">
      <alignment horizontal="center" vertical="center"/>
    </xf>
    <xf numFmtId="0" fontId="37" fillId="9" borderId="1" xfId="0" applyFont="1" applyFill="1" applyBorder="1" applyAlignment="1">
      <alignment horizontal="center" vertical="center"/>
    </xf>
    <xf numFmtId="9" fontId="37" fillId="9" borderId="1" xfId="5" applyFont="1" applyFill="1" applyBorder="1" applyAlignment="1">
      <alignment horizontal="center" vertical="center"/>
    </xf>
    <xf numFmtId="9" fontId="52" fillId="6" borderId="2" xfId="5" applyFont="1" applyFill="1" applyBorder="1" applyAlignment="1">
      <alignment horizontal="center" vertical="center"/>
    </xf>
    <xf numFmtId="3" fontId="37" fillId="9" borderId="2" xfId="0" applyNumberFormat="1" applyFont="1" applyFill="1" applyBorder="1" applyAlignment="1">
      <alignment vertical="center"/>
    </xf>
    <xf numFmtId="3" fontId="37" fillId="9" borderId="1" xfId="0" applyNumberFormat="1" applyFont="1" applyFill="1" applyBorder="1" applyAlignment="1">
      <alignment horizontal="center" vertical="center"/>
    </xf>
    <xf numFmtId="0" fontId="37" fillId="9" borderId="3" xfId="0" applyFont="1" applyFill="1" applyBorder="1" applyAlignment="1">
      <alignment horizontal="center" vertical="center"/>
    </xf>
    <xf numFmtId="0" fontId="37" fillId="9" borderId="2" xfId="0" applyFont="1" applyFill="1" applyBorder="1" applyAlignment="1">
      <alignment horizontal="center" vertical="center"/>
    </xf>
    <xf numFmtId="9" fontId="37" fillId="9" borderId="2" xfId="5" applyFont="1" applyFill="1" applyBorder="1" applyAlignment="1">
      <alignment horizontal="center" vertical="center"/>
    </xf>
    <xf numFmtId="0" fontId="21"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54" fillId="0" borderId="1" xfId="0" applyFont="1" applyBorder="1" applyAlignment="1">
      <alignment horizontal="center" vertical="center"/>
    </xf>
    <xf numFmtId="0" fontId="55" fillId="5" borderId="1" xfId="0" applyFont="1" applyFill="1" applyBorder="1" applyAlignment="1">
      <alignment horizontal="center" vertical="center"/>
    </xf>
    <xf numFmtId="0" fontId="55" fillId="0" borderId="1" xfId="0" applyFont="1" applyBorder="1" applyAlignment="1">
      <alignment horizontal="center" vertical="center"/>
    </xf>
    <xf numFmtId="0" fontId="56" fillId="6" borderId="1" xfId="0" applyFont="1" applyFill="1" applyBorder="1" applyAlignment="1">
      <alignment horizontal="center" vertical="center"/>
    </xf>
    <xf numFmtId="9" fontId="56" fillId="6" borderId="1" xfId="5" applyFont="1" applyFill="1" applyBorder="1" applyAlignment="1">
      <alignment horizontal="center" vertical="center"/>
    </xf>
    <xf numFmtId="9" fontId="7" fillId="8" borderId="3" xfId="5" applyFont="1" applyFill="1" applyBorder="1" applyAlignment="1">
      <alignment horizontal="center" vertical="center" wrapText="1"/>
    </xf>
    <xf numFmtId="0" fontId="7" fillId="8" borderId="8" xfId="0" applyFont="1" applyFill="1" applyBorder="1" applyAlignment="1">
      <alignment horizontal="center" vertical="center"/>
    </xf>
    <xf numFmtId="9" fontId="21" fillId="8" borderId="1" xfId="0" applyNumberFormat="1" applyFont="1" applyFill="1" applyBorder="1" applyAlignment="1">
      <alignment horizontal="center" vertical="center" wrapText="1"/>
    </xf>
    <xf numFmtId="165" fontId="7" fillId="0" borderId="1" xfId="0" applyNumberFormat="1" applyFont="1" applyBorder="1" applyAlignment="1">
      <alignment vertical="center" wrapText="1"/>
    </xf>
    <xf numFmtId="0" fontId="7" fillId="0" borderId="0" xfId="0" applyFont="1"/>
    <xf numFmtId="167" fontId="52" fillId="6" borderId="3" xfId="5"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19" fillId="9" borderId="5"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41" fillId="9" borderId="5" xfId="0" applyFont="1" applyFill="1" applyBorder="1" applyAlignment="1">
      <alignment horizontal="center" vertical="center"/>
    </xf>
    <xf numFmtId="0" fontId="41" fillId="9" borderId="6" xfId="0" applyFont="1" applyFill="1" applyBorder="1" applyAlignment="1">
      <alignment horizontal="center" vertical="center"/>
    </xf>
    <xf numFmtId="0" fontId="41" fillId="9" borderId="7" xfId="0" applyFont="1" applyFill="1" applyBorder="1" applyAlignment="1">
      <alignment horizontal="center" vertical="center"/>
    </xf>
    <xf numFmtId="0" fontId="37" fillId="9" borderId="5" xfId="0" applyFont="1" applyFill="1" applyBorder="1" applyAlignment="1">
      <alignment horizontal="center" vertical="center"/>
    </xf>
    <xf numFmtId="0" fontId="37" fillId="9" borderId="7" xfId="0" applyFont="1" applyFill="1" applyBorder="1" applyAlignment="1">
      <alignment horizontal="center" vertical="center"/>
    </xf>
    <xf numFmtId="0" fontId="19" fillId="9" borderId="29"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19" fillId="9" borderId="31"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6" xfId="0" applyFont="1" applyFill="1" applyBorder="1" applyAlignment="1">
      <alignment horizontal="center" vertical="center" wrapText="1"/>
    </xf>
    <xf numFmtId="0" fontId="41" fillId="9" borderId="7" xfId="0" applyFont="1" applyFill="1" applyBorder="1" applyAlignment="1">
      <alignment horizontal="center" vertical="center" wrapText="1"/>
    </xf>
    <xf numFmtId="0" fontId="19" fillId="0" borderId="1" xfId="0" applyFont="1" applyBorder="1" applyAlignment="1">
      <alignment horizontal="center" vertical="center" wrapText="1"/>
    </xf>
    <xf numFmtId="0" fontId="41" fillId="0" borderId="1" xfId="0" applyFont="1" applyBorder="1"/>
    <xf numFmtId="1" fontId="28" fillId="0" borderId="1" xfId="0" applyNumberFormat="1" applyFont="1" applyBorder="1" applyAlignment="1">
      <alignment horizontal="center" vertical="center"/>
    </xf>
    <xf numFmtId="1" fontId="23" fillId="0" borderId="1" xfId="0" applyNumberFormat="1" applyFont="1" applyBorder="1"/>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 xfId="0" applyFont="1" applyBorder="1" applyAlignment="1">
      <alignment horizontal="left" vertical="center" wrapText="1"/>
    </xf>
    <xf numFmtId="0" fontId="37" fillId="0" borderId="2" xfId="0" applyFont="1" applyBorder="1" applyAlignment="1">
      <alignment horizontal="left"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8" borderId="8" xfId="0" applyFont="1" applyFill="1" applyBorder="1" applyAlignment="1">
      <alignment horizontal="center" vertical="center"/>
    </xf>
    <xf numFmtId="0" fontId="37" fillId="8" borderId="2" xfId="0" applyFont="1" applyFill="1" applyBorder="1" applyAlignment="1">
      <alignment horizontal="center" vertical="center"/>
    </xf>
    <xf numFmtId="0" fontId="37" fillId="6" borderId="3" xfId="0" applyFont="1" applyFill="1" applyBorder="1" applyAlignment="1">
      <alignment horizontal="center" vertical="center"/>
    </xf>
    <xf numFmtId="0" fontId="37" fillId="8" borderId="3" xfId="0" applyFont="1" applyFill="1" applyBorder="1" applyAlignment="1">
      <alignment horizontal="center" vertical="center"/>
    </xf>
    <xf numFmtId="0" fontId="37" fillId="0" borderId="3" xfId="0" applyFont="1" applyBorder="1" applyAlignment="1">
      <alignment horizontal="left" vertical="center" wrapText="1"/>
    </xf>
    <xf numFmtId="10" fontId="37" fillId="8" borderId="8" xfId="5" applyNumberFormat="1" applyFont="1" applyFill="1" applyBorder="1" applyAlignment="1">
      <alignment horizontal="center" vertical="center"/>
    </xf>
    <xf numFmtId="10" fontId="37" fillId="8" borderId="3" xfId="5" applyNumberFormat="1" applyFont="1" applyFill="1" applyBorder="1" applyAlignment="1">
      <alignment horizontal="center" vertical="center"/>
    </xf>
    <xf numFmtId="10" fontId="37" fillId="8" borderId="2" xfId="5" applyNumberFormat="1" applyFont="1" applyFill="1" applyBorder="1" applyAlignment="1">
      <alignment horizontal="center" vertical="center"/>
    </xf>
    <xf numFmtId="3" fontId="37" fillId="8" borderId="3" xfId="0" applyNumberFormat="1" applyFont="1" applyFill="1" applyBorder="1" applyAlignment="1">
      <alignment horizontal="center" vertical="center"/>
    </xf>
    <xf numFmtId="0" fontId="4" fillId="9" borderId="8"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3" xfId="0" applyFont="1" applyFill="1" applyBorder="1" applyAlignment="1">
      <alignment horizontal="center" vertical="center" wrapText="1"/>
    </xf>
    <xf numFmtId="0" fontId="37" fillId="8" borderId="2" xfId="0" applyFont="1" applyFill="1" applyBorder="1" applyAlignment="1">
      <alignment horizontal="center" vertical="center" wrapText="1"/>
    </xf>
    <xf numFmtId="3" fontId="37" fillId="8" borderId="8" xfId="0" applyNumberFormat="1" applyFont="1" applyFill="1" applyBorder="1" applyAlignment="1">
      <alignment horizontal="center" vertical="center" wrapText="1"/>
    </xf>
    <xf numFmtId="3" fontId="37" fillId="8" borderId="3" xfId="0" applyNumberFormat="1" applyFont="1" applyFill="1" applyBorder="1" applyAlignment="1">
      <alignment horizontal="center" vertical="center" wrapText="1"/>
    </xf>
    <xf numFmtId="3" fontId="37" fillId="8" borderId="2" xfId="0" applyNumberFormat="1" applyFont="1" applyFill="1" applyBorder="1" applyAlignment="1">
      <alignment horizontal="center" vertical="center" wrapText="1"/>
    </xf>
    <xf numFmtId="167" fontId="37" fillId="8" borderId="8" xfId="5" applyNumberFormat="1" applyFont="1" applyFill="1" applyBorder="1" applyAlignment="1">
      <alignment horizontal="center" vertical="center" wrapText="1"/>
    </xf>
    <xf numFmtId="167" fontId="37" fillId="8" borderId="3" xfId="5" applyNumberFormat="1" applyFont="1" applyFill="1" applyBorder="1" applyAlignment="1">
      <alignment horizontal="center" vertical="center" wrapText="1"/>
    </xf>
    <xf numFmtId="167" fontId="37" fillId="8" borderId="2" xfId="5"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44" fillId="0" borderId="8" xfId="0" applyFont="1" applyBorder="1" applyAlignment="1">
      <alignment horizontal="center" vertical="center" wrapText="1"/>
    </xf>
    <xf numFmtId="0" fontId="44" fillId="0" borderId="2" xfId="0" applyFont="1" applyBorder="1" applyAlignment="1">
      <alignment horizontal="center" vertical="center" wrapText="1"/>
    </xf>
    <xf numFmtId="9" fontId="37" fillId="0" borderId="8"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42" fontId="37" fillId="0" borderId="8"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1" fontId="37" fillId="0" borderId="2" xfId="0" applyNumberFormat="1" applyFont="1" applyBorder="1" applyAlignment="1">
      <alignment horizontal="center" vertical="center"/>
    </xf>
    <xf numFmtId="42" fontId="37" fillId="0" borderId="8" xfId="0" applyNumberFormat="1" applyFont="1" applyBorder="1" applyAlignment="1">
      <alignment horizontal="center" vertical="center"/>
    </xf>
    <xf numFmtId="42" fontId="37" fillId="0" borderId="2" xfId="0" applyNumberFormat="1" applyFont="1" applyBorder="1" applyAlignment="1">
      <alignment horizontal="center" vertical="center"/>
    </xf>
    <xf numFmtId="0" fontId="37" fillId="0" borderId="3" xfId="0" applyFont="1" applyBorder="1" applyAlignment="1">
      <alignment horizontal="center" vertical="center" wrapText="1"/>
    </xf>
    <xf numFmtId="0" fontId="44" fillId="0" borderId="3" xfId="0" applyFont="1" applyBorder="1" applyAlignment="1">
      <alignment horizontal="center" vertical="center" wrapText="1"/>
    </xf>
    <xf numFmtId="0" fontId="37" fillId="0" borderId="3" xfId="0" applyFont="1" applyBorder="1" applyAlignment="1">
      <alignment horizontal="center" vertical="center"/>
    </xf>
    <xf numFmtId="42" fontId="37" fillId="0" borderId="3" xfId="0" applyNumberFormat="1" applyFont="1" applyBorder="1" applyAlignment="1">
      <alignment horizontal="center" vertical="center"/>
    </xf>
    <xf numFmtId="9" fontId="37" fillId="0" borderId="3" xfId="0" applyNumberFormat="1" applyFont="1" applyBorder="1" applyAlignment="1">
      <alignment horizontal="center" vertical="center" wrapText="1"/>
    </xf>
    <xf numFmtId="42" fontId="37" fillId="0" borderId="3" xfId="0" applyNumberFormat="1" applyFont="1" applyBorder="1" applyAlignment="1">
      <alignment horizontal="center" vertical="center" wrapText="1"/>
    </xf>
    <xf numFmtId="1" fontId="37" fillId="0" borderId="3"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vertical="center"/>
    </xf>
    <xf numFmtId="0" fontId="40" fillId="0" borderId="1" xfId="0" applyFont="1" applyBorder="1" applyAlignment="1">
      <alignment horizont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7" fillId="10" borderId="1" xfId="0" applyFont="1" applyFill="1" applyBorder="1" applyAlignment="1">
      <alignment horizontal="center" vertical="center"/>
    </xf>
    <xf numFmtId="0" fontId="24"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0" fontId="38"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7" fillId="0" borderId="1" xfId="0" applyFont="1"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37" fillId="8" borderId="1" xfId="0" applyFont="1" applyFill="1" applyBorder="1" applyAlignment="1">
      <alignment horizontal="left"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1" fontId="0" fillId="0" borderId="1" xfId="0" applyNumberFormat="1" applyBorder="1" applyAlignment="1">
      <alignment horizontal="center" vertical="center" wrapText="1"/>
    </xf>
    <xf numFmtId="0" fontId="52" fillId="10" borderId="8" xfId="0" applyFont="1" applyFill="1" applyBorder="1" applyAlignment="1">
      <alignment horizontal="center" vertical="center"/>
    </xf>
    <xf numFmtId="0" fontId="52" fillId="10" borderId="2"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9" fontId="3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5" fillId="8" borderId="8"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0" fillId="0" borderId="14" xfId="0" applyBorder="1" applyAlignment="1">
      <alignment horizontal="center" vertical="center" wrapText="1"/>
    </xf>
    <xf numFmtId="0" fontId="0" fillId="0" borderId="28" xfId="0"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3" fontId="37" fillId="8" borderId="8" xfId="0" applyNumberFormat="1" applyFont="1" applyFill="1" applyBorder="1" applyAlignment="1">
      <alignment horizontal="center" vertical="center"/>
    </xf>
    <xf numFmtId="3" fontId="37" fillId="8" borderId="2" xfId="0" applyNumberFormat="1" applyFont="1" applyFill="1" applyBorder="1" applyAlignment="1">
      <alignment horizontal="center" vertical="center"/>
    </xf>
    <xf numFmtId="0" fontId="3" fillId="9" borderId="8"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8" fillId="0" borderId="5" xfId="0" applyFont="1" applyBorder="1" applyAlignment="1">
      <alignment horizontal="center" vertical="center" wrapText="1"/>
    </xf>
    <xf numFmtId="1" fontId="19" fillId="0" borderId="0" xfId="0" applyNumberFormat="1" applyFont="1" applyAlignment="1">
      <alignment horizontal="center" vertical="center" wrapText="1"/>
    </xf>
    <xf numFmtId="9" fontId="21" fillId="0" borderId="0" xfId="5" applyFont="1" applyAlignment="1">
      <alignment horizontal="center" vertical="center"/>
    </xf>
    <xf numFmtId="0" fontId="2" fillId="0" borderId="0" xfId="0" applyFont="1" applyAlignment="1">
      <alignment horizontal="center" vertical="center" wrapText="1"/>
    </xf>
    <xf numFmtId="0" fontId="19" fillId="0" borderId="0" xfId="0" applyFont="1" applyAlignment="1">
      <alignment horizontal="center" vertical="center" wrapText="1"/>
    </xf>
    <xf numFmtId="3" fontId="19" fillId="0" borderId="0" xfId="0" applyNumberFormat="1" applyFont="1" applyAlignment="1">
      <alignment horizontal="center" vertical="center"/>
    </xf>
    <xf numFmtId="3" fontId="19" fillId="0" borderId="0" xfId="0" applyNumberFormat="1" applyFont="1" applyAlignment="1">
      <alignment horizontal="center" vertical="center" wrapText="1"/>
    </xf>
    <xf numFmtId="9" fontId="19" fillId="0" borderId="0" xfId="5" applyFont="1" applyAlignment="1">
      <alignment horizontal="center" vertical="center"/>
    </xf>
  </cellXfs>
  <cellStyles count="8">
    <cellStyle name="BodyStyle" xfId="2"/>
    <cellStyle name="HeaderStyle" xfId="1"/>
    <cellStyle name="Moneda" xfId="7" builtinId="4"/>
    <cellStyle name="Moneda 2" xfId="6"/>
    <cellStyle name="Normal" xfId="0" builtinId="0"/>
    <cellStyle name="Normal 2" xfId="4"/>
    <cellStyle name="Numeric" xfId="3"/>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280811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57" zoomScale="60" zoomScaleNormal="60" workbookViewId="0">
      <selection activeCell="B68" sqref="B68"/>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205" t="s">
        <v>95</v>
      </c>
      <c r="B1" s="205"/>
      <c r="C1" s="205"/>
      <c r="D1" s="205"/>
      <c r="E1" s="205"/>
      <c r="F1" s="205"/>
      <c r="G1" s="205"/>
      <c r="H1" s="205"/>
      <c r="I1" s="205"/>
    </row>
    <row r="2" spans="1:51" ht="36.75" customHeight="1" x14ac:dyDescent="0.25">
      <c r="A2" s="205" t="s">
        <v>45</v>
      </c>
      <c r="B2" s="205"/>
      <c r="C2" s="205"/>
      <c r="D2" s="205"/>
      <c r="E2" s="205"/>
      <c r="F2" s="205"/>
      <c r="G2" s="205"/>
      <c r="H2" s="205"/>
      <c r="I2" s="205"/>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3" t="s">
        <v>49</v>
      </c>
      <c r="B3" s="220" t="s">
        <v>58</v>
      </c>
      <c r="C3" s="221"/>
      <c r="D3" s="221"/>
      <c r="E3" s="221"/>
      <c r="F3" s="221"/>
      <c r="G3" s="221"/>
      <c r="H3" s="222"/>
      <c r="I3" s="22"/>
    </row>
    <row r="4" spans="1:51" ht="31.5" customHeight="1" x14ac:dyDescent="0.25">
      <c r="A4" s="23" t="s">
        <v>1</v>
      </c>
      <c r="B4" s="220" t="s">
        <v>59</v>
      </c>
      <c r="C4" s="221"/>
      <c r="D4" s="221"/>
      <c r="E4" s="221"/>
      <c r="F4" s="221"/>
      <c r="G4" s="221"/>
      <c r="H4" s="222"/>
      <c r="I4" s="22"/>
    </row>
    <row r="5" spans="1:51" ht="40.5" customHeight="1" x14ac:dyDescent="0.25">
      <c r="A5" s="23" t="s">
        <v>2</v>
      </c>
      <c r="B5" s="220" t="s">
        <v>60</v>
      </c>
      <c r="C5" s="221"/>
      <c r="D5" s="221"/>
      <c r="E5" s="221"/>
      <c r="F5" s="221"/>
      <c r="G5" s="221"/>
      <c r="H5" s="222"/>
      <c r="I5" s="22"/>
    </row>
    <row r="6" spans="1:51" ht="56.25" customHeight="1" x14ac:dyDescent="0.25">
      <c r="A6" s="23" t="s">
        <v>3</v>
      </c>
      <c r="B6" s="220" t="s">
        <v>61</v>
      </c>
      <c r="C6" s="221"/>
      <c r="D6" s="221"/>
      <c r="E6" s="221"/>
      <c r="F6" s="221"/>
      <c r="G6" s="221"/>
      <c r="H6" s="222"/>
      <c r="I6" s="22"/>
    </row>
    <row r="7" spans="1:51" ht="30" x14ac:dyDescent="0.25">
      <c r="A7" s="23" t="s">
        <v>4</v>
      </c>
      <c r="B7" s="220" t="s">
        <v>62</v>
      </c>
      <c r="C7" s="221"/>
      <c r="D7" s="221"/>
      <c r="E7" s="221"/>
      <c r="F7" s="221"/>
      <c r="G7" s="221"/>
      <c r="H7" s="222"/>
      <c r="I7" s="22"/>
    </row>
    <row r="8" spans="1:51" ht="30" x14ac:dyDescent="0.25">
      <c r="A8" s="23" t="s">
        <v>42</v>
      </c>
      <c r="B8" s="220" t="s">
        <v>63</v>
      </c>
      <c r="C8" s="221"/>
      <c r="D8" s="221"/>
      <c r="E8" s="221"/>
      <c r="F8" s="221"/>
      <c r="G8" s="221"/>
      <c r="H8" s="222"/>
      <c r="I8" s="22"/>
    </row>
    <row r="9" spans="1:51" ht="30" x14ac:dyDescent="0.25">
      <c r="A9" s="23" t="s">
        <v>44</v>
      </c>
      <c r="B9" s="220" t="s">
        <v>64</v>
      </c>
      <c r="C9" s="221"/>
      <c r="D9" s="221"/>
      <c r="E9" s="221"/>
      <c r="F9" s="221"/>
      <c r="G9" s="221"/>
      <c r="H9" s="222"/>
      <c r="I9" s="22"/>
    </row>
    <row r="10" spans="1:51" ht="30" x14ac:dyDescent="0.25">
      <c r="A10" s="23" t="s">
        <v>43</v>
      </c>
      <c r="B10" s="220" t="s">
        <v>65</v>
      </c>
      <c r="C10" s="221"/>
      <c r="D10" s="221"/>
      <c r="E10" s="221"/>
      <c r="F10" s="221"/>
      <c r="G10" s="221"/>
      <c r="H10" s="222"/>
      <c r="I10" s="22"/>
    </row>
    <row r="11" spans="1:51" ht="30" x14ac:dyDescent="0.25">
      <c r="A11" s="23" t="s">
        <v>5</v>
      </c>
      <c r="B11" s="220" t="s">
        <v>66</v>
      </c>
      <c r="C11" s="221"/>
      <c r="D11" s="221"/>
      <c r="E11" s="221"/>
      <c r="F11" s="221"/>
      <c r="G11" s="221"/>
      <c r="H11" s="222"/>
      <c r="I11" s="22"/>
    </row>
    <row r="12" spans="1:51" ht="58.5" customHeight="1" x14ac:dyDescent="0.25">
      <c r="A12" s="23" t="s">
        <v>67</v>
      </c>
      <c r="B12" s="220" t="s">
        <v>68</v>
      </c>
      <c r="C12" s="221"/>
      <c r="D12" s="221"/>
      <c r="E12" s="221"/>
      <c r="F12" s="221"/>
      <c r="G12" s="221"/>
      <c r="H12" s="222"/>
      <c r="I12" s="22"/>
    </row>
    <row r="13" spans="1:51" ht="30" x14ac:dyDescent="0.25">
      <c r="A13" s="23" t="s">
        <v>7</v>
      </c>
      <c r="B13" s="220" t="s">
        <v>69</v>
      </c>
      <c r="C13" s="221"/>
      <c r="D13" s="221"/>
      <c r="E13" s="221"/>
      <c r="F13" s="221"/>
      <c r="G13" s="221"/>
      <c r="H13" s="222"/>
      <c r="I13" s="22"/>
    </row>
    <row r="14" spans="1:51" ht="30" x14ac:dyDescent="0.25">
      <c r="A14" s="23" t="s">
        <v>8</v>
      </c>
      <c r="B14" s="220" t="s">
        <v>70</v>
      </c>
      <c r="C14" s="221"/>
      <c r="D14" s="221"/>
      <c r="E14" s="221"/>
      <c r="F14" s="221"/>
      <c r="G14" s="221"/>
      <c r="H14" s="222"/>
      <c r="I14" s="22"/>
    </row>
    <row r="15" spans="1:51" ht="30" x14ac:dyDescent="0.25">
      <c r="A15" s="23" t="s">
        <v>9</v>
      </c>
      <c r="B15" s="220" t="s">
        <v>71</v>
      </c>
      <c r="C15" s="221"/>
      <c r="D15" s="221"/>
      <c r="E15" s="221"/>
      <c r="F15" s="221"/>
      <c r="G15" s="221"/>
      <c r="H15" s="222"/>
      <c r="I15" s="22"/>
    </row>
    <row r="16" spans="1:51" ht="30" x14ac:dyDescent="0.25">
      <c r="A16" s="23" t="s">
        <v>10</v>
      </c>
      <c r="B16" s="220" t="s">
        <v>72</v>
      </c>
      <c r="C16" s="221"/>
      <c r="D16" s="221"/>
      <c r="E16" s="221"/>
      <c r="F16" s="221"/>
      <c r="G16" s="221"/>
      <c r="H16" s="222"/>
      <c r="I16" s="22"/>
    </row>
    <row r="17" spans="1:9" ht="60" customHeight="1" x14ac:dyDescent="0.25">
      <c r="A17" s="23" t="s">
        <v>73</v>
      </c>
      <c r="B17" s="220" t="s">
        <v>74</v>
      </c>
      <c r="C17" s="221"/>
      <c r="D17" s="221"/>
      <c r="E17" s="221"/>
      <c r="F17" s="221"/>
      <c r="G17" s="221"/>
      <c r="H17" s="222"/>
      <c r="I17" s="22"/>
    </row>
    <row r="18" spans="1:9" ht="60" customHeight="1" x14ac:dyDescent="0.25">
      <c r="A18" s="23" t="s">
        <v>12</v>
      </c>
      <c r="B18" s="220" t="s">
        <v>75</v>
      </c>
      <c r="C18" s="221"/>
      <c r="D18" s="221"/>
      <c r="E18" s="221"/>
      <c r="F18" s="221"/>
      <c r="G18" s="221"/>
      <c r="H18" s="222"/>
      <c r="I18" s="22"/>
    </row>
    <row r="19" spans="1:9" ht="45.75" customHeight="1" x14ac:dyDescent="0.25">
      <c r="A19" s="23" t="s">
        <v>13</v>
      </c>
      <c r="B19" s="220" t="s">
        <v>76</v>
      </c>
      <c r="C19" s="221"/>
      <c r="D19" s="221"/>
      <c r="E19" s="221"/>
      <c r="F19" s="221"/>
      <c r="G19" s="221"/>
      <c r="H19" s="222"/>
      <c r="I19" s="22"/>
    </row>
    <row r="20" spans="1:9" ht="51.75" customHeight="1" x14ac:dyDescent="0.25">
      <c r="A20" s="23" t="s">
        <v>14</v>
      </c>
      <c r="B20" s="220" t="s">
        <v>77</v>
      </c>
      <c r="C20" s="221"/>
      <c r="D20" s="221"/>
      <c r="E20" s="221"/>
      <c r="F20" s="221"/>
      <c r="G20" s="221"/>
      <c r="H20" s="222"/>
      <c r="I20" s="22"/>
    </row>
    <row r="21" spans="1:9" ht="57.75" customHeight="1" x14ac:dyDescent="0.25">
      <c r="A21" s="23" t="s">
        <v>15</v>
      </c>
      <c r="B21" s="220" t="s">
        <v>78</v>
      </c>
      <c r="C21" s="221"/>
      <c r="D21" s="221"/>
      <c r="E21" s="221"/>
      <c r="F21" s="221"/>
      <c r="G21" s="221"/>
      <c r="H21" s="222"/>
      <c r="I21" s="22"/>
    </row>
    <row r="22" spans="1:9" x14ac:dyDescent="0.25">
      <c r="A22" s="226"/>
      <c r="B22" s="227"/>
      <c r="C22" s="227"/>
      <c r="D22" s="227"/>
      <c r="E22" s="227"/>
      <c r="F22" s="227"/>
      <c r="G22" s="227"/>
      <c r="H22" s="227"/>
      <c r="I22" s="228"/>
    </row>
    <row r="23" spans="1:9" ht="51" customHeight="1" x14ac:dyDescent="0.25">
      <c r="A23" s="205" t="s">
        <v>79</v>
      </c>
      <c r="B23" s="205"/>
      <c r="C23" s="205"/>
      <c r="D23" s="205"/>
      <c r="E23" s="205"/>
      <c r="F23" s="205"/>
      <c r="G23" s="205"/>
      <c r="H23" s="205"/>
      <c r="I23" s="205"/>
    </row>
    <row r="24" spans="1:9" ht="180" customHeight="1" x14ac:dyDescent="0.25">
      <c r="A24" s="223" t="s">
        <v>107</v>
      </c>
      <c r="B24" s="224"/>
      <c r="C24" s="224"/>
      <c r="D24" s="224"/>
      <c r="E24" s="224"/>
      <c r="F24" s="224"/>
      <c r="G24" s="224"/>
      <c r="H24" s="224"/>
      <c r="I24" s="225"/>
    </row>
    <row r="25" spans="1:9" ht="201" customHeight="1" x14ac:dyDescent="0.25">
      <c r="A25" s="24" t="s">
        <v>50</v>
      </c>
      <c r="B25" s="217" t="s">
        <v>80</v>
      </c>
      <c r="C25" s="217"/>
      <c r="D25" s="217"/>
      <c r="E25" s="217"/>
      <c r="F25" s="217"/>
      <c r="G25" s="217"/>
      <c r="H25" s="217"/>
      <c r="I25" s="217"/>
    </row>
    <row r="26" spans="1:9" ht="120.75" customHeight="1" x14ac:dyDescent="0.25">
      <c r="A26" s="24" t="s">
        <v>51</v>
      </c>
      <c r="B26" s="217" t="s">
        <v>105</v>
      </c>
      <c r="C26" s="217"/>
      <c r="D26" s="217"/>
      <c r="E26" s="217"/>
      <c r="F26" s="217"/>
      <c r="G26" s="217"/>
      <c r="H26" s="217"/>
      <c r="I26" s="217"/>
    </row>
    <row r="27" spans="1:9" ht="87" customHeight="1" x14ac:dyDescent="0.25">
      <c r="A27" s="24" t="s">
        <v>52</v>
      </c>
      <c r="B27" s="217" t="s">
        <v>81</v>
      </c>
      <c r="C27" s="217"/>
      <c r="D27" s="217"/>
      <c r="E27" s="217"/>
      <c r="F27" s="217"/>
      <c r="G27" s="217"/>
      <c r="H27" s="217"/>
      <c r="I27" s="217"/>
    </row>
    <row r="28" spans="1:9" ht="45.75" customHeight="1" x14ac:dyDescent="0.25">
      <c r="A28" s="24" t="s">
        <v>53</v>
      </c>
      <c r="B28" s="217" t="s">
        <v>108</v>
      </c>
      <c r="C28" s="217"/>
      <c r="D28" s="217"/>
      <c r="E28" s="217"/>
      <c r="F28" s="217"/>
      <c r="G28" s="217"/>
      <c r="H28" s="217"/>
      <c r="I28" s="217"/>
    </row>
    <row r="29" spans="1:9" x14ac:dyDescent="0.25">
      <c r="A29" s="229"/>
      <c r="B29" s="229"/>
      <c r="C29" s="229"/>
      <c r="D29" s="229"/>
      <c r="E29" s="229"/>
      <c r="F29" s="229"/>
      <c r="G29" s="229"/>
      <c r="H29" s="229"/>
      <c r="I29" s="229"/>
    </row>
    <row r="30" spans="1:9" ht="45" customHeight="1" x14ac:dyDescent="0.25">
      <c r="A30" s="218" t="s">
        <v>55</v>
      </c>
      <c r="B30" s="218"/>
      <c r="C30" s="218"/>
      <c r="D30" s="218"/>
      <c r="E30" s="218"/>
      <c r="F30" s="218"/>
      <c r="G30" s="218"/>
      <c r="H30" s="218"/>
      <c r="I30" s="218"/>
    </row>
    <row r="31" spans="1:9" ht="42" customHeight="1" x14ac:dyDescent="0.25">
      <c r="A31" s="219" t="s">
        <v>16</v>
      </c>
      <c r="B31" s="219"/>
      <c r="C31" s="210" t="s">
        <v>82</v>
      </c>
      <c r="D31" s="211"/>
      <c r="E31" s="211"/>
      <c r="F31" s="211"/>
      <c r="G31" s="211"/>
      <c r="H31" s="212"/>
      <c r="I31" s="21"/>
    </row>
    <row r="32" spans="1:9" ht="43.5" customHeight="1" x14ac:dyDescent="0.25">
      <c r="A32" s="219" t="s">
        <v>17</v>
      </c>
      <c r="B32" s="219"/>
      <c r="C32" s="210" t="s">
        <v>83</v>
      </c>
      <c r="D32" s="211"/>
      <c r="E32" s="211"/>
      <c r="F32" s="211"/>
      <c r="G32" s="211"/>
      <c r="H32" s="212"/>
      <c r="I32" s="21"/>
    </row>
    <row r="33" spans="1:9" ht="40.5" customHeight="1" x14ac:dyDescent="0.25">
      <c r="A33" s="219" t="s">
        <v>18</v>
      </c>
      <c r="B33" s="219"/>
      <c r="C33" s="210" t="s">
        <v>86</v>
      </c>
      <c r="D33" s="211"/>
      <c r="E33" s="211"/>
      <c r="F33" s="211"/>
      <c r="G33" s="211"/>
      <c r="H33" s="212"/>
      <c r="I33" s="21"/>
    </row>
    <row r="34" spans="1:9" ht="75.75" customHeight="1" x14ac:dyDescent="0.25">
      <c r="A34" s="207" t="s">
        <v>19</v>
      </c>
      <c r="B34" s="207"/>
      <c r="C34" s="220" t="s">
        <v>84</v>
      </c>
      <c r="D34" s="221"/>
      <c r="E34" s="221"/>
      <c r="F34" s="221"/>
      <c r="G34" s="221"/>
      <c r="H34" s="222"/>
      <c r="I34" s="21"/>
    </row>
    <row r="35" spans="1:9" ht="57.75" customHeight="1" x14ac:dyDescent="0.25">
      <c r="A35" s="207" t="s">
        <v>20</v>
      </c>
      <c r="B35" s="207"/>
      <c r="C35" s="210" t="s">
        <v>85</v>
      </c>
      <c r="D35" s="211"/>
      <c r="E35" s="211"/>
      <c r="F35" s="211"/>
      <c r="G35" s="211"/>
      <c r="H35" s="212"/>
      <c r="I35" s="21"/>
    </row>
    <row r="36" spans="1:9" ht="73.5" customHeight="1" x14ac:dyDescent="0.25">
      <c r="A36" s="207" t="s">
        <v>21</v>
      </c>
      <c r="B36" s="207"/>
      <c r="C36" s="210" t="s">
        <v>87</v>
      </c>
      <c r="D36" s="211"/>
      <c r="E36" s="211"/>
      <c r="F36" s="211"/>
      <c r="G36" s="211"/>
      <c r="H36" s="212"/>
      <c r="I36" s="21"/>
    </row>
    <row r="37" spans="1:9" ht="67.5" customHeight="1" x14ac:dyDescent="0.25">
      <c r="A37" s="207" t="s">
        <v>47</v>
      </c>
      <c r="B37" s="207"/>
      <c r="C37" s="210" t="s">
        <v>88</v>
      </c>
      <c r="D37" s="211"/>
      <c r="E37" s="211"/>
      <c r="F37" s="211"/>
      <c r="G37" s="211"/>
      <c r="H37" s="212"/>
      <c r="I37" s="21"/>
    </row>
    <row r="38" spans="1:9" ht="45.75" customHeight="1" x14ac:dyDescent="0.25">
      <c r="A38" s="207" t="s">
        <v>22</v>
      </c>
      <c r="B38" s="207"/>
      <c r="C38" s="210" t="s">
        <v>89</v>
      </c>
      <c r="D38" s="211"/>
      <c r="E38" s="211"/>
      <c r="F38" s="211"/>
      <c r="G38" s="211"/>
      <c r="H38" s="212"/>
      <c r="I38" s="21"/>
    </row>
    <row r="39" spans="1:9" ht="39.75" customHeight="1" x14ac:dyDescent="0.25">
      <c r="A39" s="207" t="s">
        <v>23</v>
      </c>
      <c r="B39" s="207"/>
      <c r="C39" s="210" t="s">
        <v>90</v>
      </c>
      <c r="D39" s="211"/>
      <c r="E39" s="211"/>
      <c r="F39" s="211"/>
      <c r="G39" s="211"/>
      <c r="H39" s="212"/>
      <c r="I39" s="21"/>
    </row>
    <row r="40" spans="1:9" ht="52.5" customHeight="1" x14ac:dyDescent="0.25">
      <c r="A40" s="208" t="s">
        <v>24</v>
      </c>
      <c r="B40" s="208"/>
      <c r="C40" s="210" t="s">
        <v>91</v>
      </c>
      <c r="D40" s="211"/>
      <c r="E40" s="211"/>
      <c r="F40" s="211"/>
      <c r="G40" s="211"/>
      <c r="H40" s="212"/>
      <c r="I40" s="21"/>
    </row>
    <row r="42" spans="1:9" ht="42.75" customHeight="1" x14ac:dyDescent="0.25">
      <c r="A42" s="209" t="s">
        <v>46</v>
      </c>
      <c r="B42" s="209"/>
      <c r="C42" s="209"/>
      <c r="D42" s="209"/>
      <c r="E42" s="209"/>
      <c r="F42" s="209"/>
      <c r="G42" s="209"/>
      <c r="H42" s="209"/>
    </row>
    <row r="43" spans="1:9" ht="53.25" customHeight="1" x14ac:dyDescent="0.25">
      <c r="A43" s="206" t="s">
        <v>25</v>
      </c>
      <c r="B43" s="206"/>
      <c r="C43" s="210" t="s">
        <v>112</v>
      </c>
      <c r="D43" s="211"/>
      <c r="E43" s="211"/>
      <c r="F43" s="211"/>
      <c r="G43" s="211"/>
      <c r="H43" s="212"/>
    </row>
    <row r="44" spans="1:9" ht="69" customHeight="1" x14ac:dyDescent="0.25">
      <c r="A44" s="206" t="s">
        <v>26</v>
      </c>
      <c r="B44" s="206"/>
      <c r="C44" s="220" t="s">
        <v>113</v>
      </c>
      <c r="D44" s="221"/>
      <c r="E44" s="221"/>
      <c r="F44" s="221"/>
      <c r="G44" s="221"/>
      <c r="H44" s="222"/>
    </row>
    <row r="45" spans="1:9" ht="56.25" customHeight="1" x14ac:dyDescent="0.25">
      <c r="A45" s="206" t="s">
        <v>27</v>
      </c>
      <c r="B45" s="206"/>
      <c r="C45" s="210" t="s">
        <v>92</v>
      </c>
      <c r="D45" s="211"/>
      <c r="E45" s="211"/>
      <c r="F45" s="211"/>
      <c r="G45" s="211"/>
      <c r="H45" s="212"/>
    </row>
    <row r="46" spans="1:9" ht="51.75" customHeight="1" x14ac:dyDescent="0.25">
      <c r="A46" s="206" t="s">
        <v>28</v>
      </c>
      <c r="B46" s="206"/>
      <c r="C46" s="210" t="s">
        <v>93</v>
      </c>
      <c r="D46" s="211"/>
      <c r="E46" s="211"/>
      <c r="F46" s="211"/>
      <c r="G46" s="211"/>
      <c r="H46" s="212"/>
    </row>
    <row r="47" spans="1:9" ht="48.75" customHeight="1" x14ac:dyDescent="0.25">
      <c r="A47" s="206" t="s">
        <v>29</v>
      </c>
      <c r="B47" s="206"/>
      <c r="C47" s="210" t="s">
        <v>94</v>
      </c>
      <c r="D47" s="211"/>
      <c r="E47" s="211"/>
      <c r="F47" s="211"/>
      <c r="G47" s="211"/>
      <c r="H47" s="212"/>
    </row>
    <row r="48" spans="1:9" x14ac:dyDescent="0.25">
      <c r="A48" s="214"/>
      <c r="B48" s="214"/>
      <c r="C48" s="214"/>
      <c r="D48" s="214"/>
      <c r="E48" s="214"/>
      <c r="F48" s="214"/>
      <c r="G48" s="214"/>
      <c r="H48" s="214"/>
    </row>
    <row r="49" spans="1:8" ht="34.5" customHeight="1" x14ac:dyDescent="0.25">
      <c r="A49" s="213" t="s">
        <v>0</v>
      </c>
      <c r="B49" s="213"/>
      <c r="C49" s="213"/>
      <c r="D49" s="213"/>
      <c r="E49" s="213"/>
      <c r="F49" s="213"/>
      <c r="G49" s="213"/>
      <c r="H49" s="213"/>
    </row>
    <row r="50" spans="1:8" ht="44.25" customHeight="1" x14ac:dyDescent="0.25">
      <c r="A50" s="206" t="s">
        <v>30</v>
      </c>
      <c r="B50" s="206"/>
      <c r="C50" s="210" t="s">
        <v>104</v>
      </c>
      <c r="D50" s="211"/>
      <c r="E50" s="211"/>
      <c r="F50" s="211"/>
      <c r="G50" s="211"/>
      <c r="H50" s="212"/>
    </row>
    <row r="51" spans="1:8" ht="90" customHeight="1" x14ac:dyDescent="0.25">
      <c r="A51" s="206" t="s">
        <v>31</v>
      </c>
      <c r="B51" s="206"/>
      <c r="C51" s="220" t="s">
        <v>109</v>
      </c>
      <c r="D51" s="211"/>
      <c r="E51" s="211"/>
      <c r="F51" s="211"/>
      <c r="G51" s="211"/>
      <c r="H51" s="212"/>
    </row>
    <row r="52" spans="1:8" ht="40.5" customHeight="1" x14ac:dyDescent="0.25">
      <c r="A52" s="206" t="s">
        <v>32</v>
      </c>
      <c r="B52" s="206"/>
      <c r="C52" s="210" t="s">
        <v>102</v>
      </c>
      <c r="D52" s="211"/>
      <c r="E52" s="211"/>
      <c r="F52" s="211"/>
      <c r="G52" s="211"/>
      <c r="H52" s="212"/>
    </row>
    <row r="53" spans="1:8" ht="32.25" customHeight="1" x14ac:dyDescent="0.25">
      <c r="A53" s="206" t="s">
        <v>33</v>
      </c>
      <c r="B53" s="206"/>
      <c r="C53" s="210" t="s">
        <v>103</v>
      </c>
      <c r="D53" s="211"/>
      <c r="E53" s="211"/>
      <c r="F53" s="211"/>
      <c r="G53" s="211"/>
      <c r="H53" s="212"/>
    </row>
    <row r="54" spans="1:8" ht="51.75" customHeight="1" x14ac:dyDescent="0.25">
      <c r="A54" s="202" t="s">
        <v>34</v>
      </c>
      <c r="B54" s="202"/>
      <c r="C54" s="210" t="s">
        <v>96</v>
      </c>
      <c r="D54" s="211"/>
      <c r="E54" s="211"/>
      <c r="F54" s="211"/>
      <c r="G54" s="211"/>
      <c r="H54" s="212"/>
    </row>
    <row r="55" spans="1:8" ht="65.25" customHeight="1" x14ac:dyDescent="0.25">
      <c r="A55" s="202" t="s">
        <v>35</v>
      </c>
      <c r="B55" s="202"/>
      <c r="C55" s="210" t="s">
        <v>97</v>
      </c>
      <c r="D55" s="211"/>
      <c r="E55" s="211"/>
      <c r="F55" s="211"/>
      <c r="G55" s="211"/>
      <c r="H55" s="212"/>
    </row>
    <row r="56" spans="1:8" ht="40.5" customHeight="1" x14ac:dyDescent="0.25">
      <c r="A56" s="202" t="s">
        <v>36</v>
      </c>
      <c r="B56" s="202"/>
      <c r="C56" s="210" t="s">
        <v>101</v>
      </c>
      <c r="D56" s="211"/>
      <c r="E56" s="211"/>
      <c r="F56" s="211"/>
      <c r="G56" s="211"/>
      <c r="H56" s="212"/>
    </row>
    <row r="57" spans="1:8" ht="60" customHeight="1" x14ac:dyDescent="0.25">
      <c r="A57" s="202" t="s">
        <v>37</v>
      </c>
      <c r="B57" s="202"/>
      <c r="C57" s="210" t="s">
        <v>106</v>
      </c>
      <c r="D57" s="211"/>
      <c r="E57" s="211"/>
      <c r="F57" s="211"/>
      <c r="G57" s="211"/>
      <c r="H57" s="212"/>
    </row>
    <row r="58" spans="1:8" ht="51.75" customHeight="1" x14ac:dyDescent="0.25">
      <c r="A58" s="202" t="s">
        <v>38</v>
      </c>
      <c r="B58" s="202"/>
      <c r="C58" s="210" t="s">
        <v>98</v>
      </c>
      <c r="D58" s="211"/>
      <c r="E58" s="211"/>
      <c r="F58" s="211"/>
      <c r="G58" s="211"/>
      <c r="H58" s="212"/>
    </row>
    <row r="59" spans="1:8" ht="54.75" customHeight="1" x14ac:dyDescent="0.25">
      <c r="A59" s="203" t="s">
        <v>39</v>
      </c>
      <c r="B59" s="203"/>
      <c r="C59" s="210" t="s">
        <v>110</v>
      </c>
      <c r="D59" s="211"/>
      <c r="E59" s="211"/>
      <c r="F59" s="211"/>
      <c r="G59" s="211"/>
      <c r="H59" s="212"/>
    </row>
    <row r="61" spans="1:8" s="21" customFormat="1" ht="182.25" customHeight="1" x14ac:dyDescent="0.25">
      <c r="A61" s="215" t="s">
        <v>100</v>
      </c>
      <c r="B61" s="216"/>
      <c r="C61" s="216"/>
      <c r="D61" s="216"/>
      <c r="E61" s="216"/>
      <c r="F61" s="216"/>
      <c r="G61" s="216"/>
      <c r="H61" s="216"/>
    </row>
    <row r="62" spans="1:8" s="21" customFormat="1" ht="64.5" customHeight="1" x14ac:dyDescent="0.25">
      <c r="A62" s="204" t="s">
        <v>56</v>
      </c>
      <c r="B62" s="204"/>
      <c r="C62" s="220" t="s">
        <v>111</v>
      </c>
      <c r="D62" s="221"/>
      <c r="E62" s="221"/>
      <c r="F62" s="221"/>
      <c r="G62" s="221"/>
      <c r="H62" s="222"/>
    </row>
    <row r="63" spans="1:8" s="21" customFormat="1" ht="69.75" customHeight="1" x14ac:dyDescent="0.25">
      <c r="A63" s="204" t="s">
        <v>57</v>
      </c>
      <c r="B63" s="204"/>
      <c r="C63" s="220" t="s">
        <v>99</v>
      </c>
      <c r="D63" s="221"/>
      <c r="E63" s="221"/>
      <c r="F63" s="221"/>
      <c r="G63" s="221"/>
      <c r="H63" s="222"/>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77"/>
  <sheetViews>
    <sheetView tabSelected="1" topLeftCell="I8" zoomScale="50" zoomScaleNormal="50" workbookViewId="0">
      <pane ySplit="2" topLeftCell="A57" activePane="bottomLeft" state="frozen"/>
      <selection activeCell="A8" sqref="A8"/>
      <selection pane="bottomLeft" activeCell="V55" sqref="V55"/>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0.85546875" customWidth="1"/>
    <col min="10" max="10" width="19.7109375" customWidth="1"/>
    <col min="11" max="11" width="21.85546875" style="14"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5" width="24" style="84" customWidth="1"/>
    <col min="26" max="26" width="38.85546875" style="6" customWidth="1"/>
    <col min="27" max="27" width="62.85546875" style="7" customWidth="1"/>
    <col min="28" max="28" width="43.85546875" style="8" bestFit="1" customWidth="1"/>
    <col min="29" max="29" width="74.7109375" style="9" customWidth="1"/>
    <col min="30" max="30" width="21.42578125" style="9" customWidth="1"/>
    <col min="31" max="31" width="25.140625" style="10" customWidth="1"/>
    <col min="32" max="32" width="22.7109375" style="10" customWidth="1"/>
    <col min="33" max="33" width="30.42578125" style="14" customWidth="1"/>
    <col min="34" max="34" width="19.7109375" style="119" customWidth="1"/>
    <col min="35" max="35" width="12.85546875" customWidth="1"/>
    <col min="36" max="36" width="14" customWidth="1"/>
    <col min="37" max="37" width="13" customWidth="1"/>
    <col min="38" max="38" width="22.5703125" customWidth="1"/>
    <col min="39" max="43" width="26.7109375" customWidth="1"/>
    <col min="44" max="44" width="34.7109375" style="11" customWidth="1"/>
    <col min="45" max="45" width="27.140625" style="12" customWidth="1"/>
    <col min="46" max="46" width="28" style="13" customWidth="1"/>
    <col min="47" max="47" width="22.28515625" customWidth="1"/>
    <col min="48" max="48" width="24.140625" customWidth="1"/>
    <col min="49" max="49" width="22" customWidth="1"/>
    <col min="50" max="50" width="23" customWidth="1"/>
    <col min="51" max="52" width="23.42578125" customWidth="1"/>
    <col min="53" max="53" width="23.42578125" style="87" customWidth="1"/>
    <col min="54" max="54" width="28.42578125" customWidth="1"/>
    <col min="55" max="55" width="25" customWidth="1"/>
    <col min="56" max="56" width="45.85546875" customWidth="1"/>
    <col min="57" max="57" width="25.7109375" customWidth="1"/>
    <col min="58" max="58" width="28.28515625" customWidth="1"/>
    <col min="59" max="59" width="63.85546875" customWidth="1"/>
    <col min="60" max="60" width="32.7109375" customWidth="1"/>
    <col min="61" max="61" width="25.85546875" customWidth="1"/>
    <col min="62" max="62" width="25.5703125" customWidth="1"/>
    <col min="63" max="63" width="39.7109375" customWidth="1"/>
    <col min="64" max="64" width="73.42578125" customWidth="1"/>
    <col min="65" max="65" width="73" customWidth="1"/>
    <col min="66" max="66" width="42.140625" customWidth="1"/>
  </cols>
  <sheetData>
    <row r="1" spans="1:66" ht="26.25" x14ac:dyDescent="0.25">
      <c r="A1" s="302" t="s">
        <v>48</v>
      </c>
      <c r="B1" s="303"/>
      <c r="C1" s="303"/>
      <c r="D1" s="355" t="s">
        <v>174</v>
      </c>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7"/>
      <c r="BN1" s="123" t="s">
        <v>319</v>
      </c>
    </row>
    <row r="2" spans="1:66" ht="26.25" x14ac:dyDescent="0.4">
      <c r="A2" s="304"/>
      <c r="B2" s="305"/>
      <c r="C2" s="305"/>
      <c r="D2" s="308" t="s">
        <v>173</v>
      </c>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58"/>
      <c r="BN2" s="55" t="s">
        <v>320</v>
      </c>
    </row>
    <row r="3" spans="1:66" ht="26.25" x14ac:dyDescent="0.4">
      <c r="A3" s="304"/>
      <c r="B3" s="305"/>
      <c r="C3" s="305"/>
      <c r="D3" s="308" t="s">
        <v>175</v>
      </c>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55"/>
      <c r="BN3" s="55" t="s">
        <v>321</v>
      </c>
    </row>
    <row r="4" spans="1:66" ht="27" thickBot="1" x14ac:dyDescent="0.3">
      <c r="A4" s="306"/>
      <c r="B4" s="307"/>
      <c r="C4" s="307"/>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116"/>
      <c r="AI4" s="91"/>
      <c r="AJ4" s="91"/>
      <c r="AK4" s="91"/>
      <c r="AL4" s="91"/>
      <c r="AM4" s="91"/>
      <c r="AN4" s="91"/>
      <c r="AO4" s="91"/>
      <c r="AP4" s="91"/>
      <c r="AQ4" s="91"/>
      <c r="AR4" s="91"/>
      <c r="AS4" s="91"/>
      <c r="AT4" s="91"/>
      <c r="AU4" s="91"/>
      <c r="AV4" s="91"/>
      <c r="AW4" s="91"/>
      <c r="AX4" s="91"/>
      <c r="AY4" s="91"/>
      <c r="AZ4" s="91"/>
      <c r="BA4" s="90"/>
      <c r="BB4" s="91"/>
      <c r="BC4" s="91"/>
      <c r="BD4" s="91"/>
      <c r="BE4" s="91"/>
      <c r="BF4" s="91"/>
      <c r="BG4" s="92"/>
      <c r="BH4" s="38"/>
      <c r="BI4" s="38"/>
      <c r="BJ4" s="38"/>
      <c r="BK4" s="38"/>
      <c r="BL4" s="38"/>
      <c r="BM4" s="93"/>
      <c r="BN4" s="124"/>
    </row>
    <row r="5" spans="1:66" ht="26.25" x14ac:dyDescent="0.25">
      <c r="A5" s="88">
        <v>1</v>
      </c>
      <c r="B5" s="89">
        <v>2</v>
      </c>
      <c r="C5" s="89">
        <v>3</v>
      </c>
      <c r="D5" s="89">
        <v>4</v>
      </c>
      <c r="E5" s="89">
        <v>5</v>
      </c>
      <c r="F5" s="89">
        <v>6</v>
      </c>
      <c r="G5" s="89">
        <v>7</v>
      </c>
      <c r="H5" s="89">
        <v>8</v>
      </c>
      <c r="I5" s="89">
        <v>9</v>
      </c>
      <c r="J5" s="89">
        <v>10</v>
      </c>
      <c r="K5" s="89">
        <v>11</v>
      </c>
      <c r="L5" s="89">
        <v>12</v>
      </c>
      <c r="M5" s="89">
        <v>13</v>
      </c>
      <c r="N5" s="89">
        <v>14</v>
      </c>
      <c r="O5" s="89">
        <v>15</v>
      </c>
      <c r="P5" s="89">
        <v>16</v>
      </c>
      <c r="Q5" s="89">
        <v>17</v>
      </c>
      <c r="R5" s="89">
        <v>18</v>
      </c>
      <c r="S5" s="89">
        <v>19</v>
      </c>
      <c r="T5" s="89">
        <v>20</v>
      </c>
      <c r="U5" s="89">
        <v>21</v>
      </c>
      <c r="V5" s="89"/>
      <c r="W5" s="89"/>
      <c r="X5" s="89"/>
      <c r="Y5" s="89"/>
      <c r="Z5" s="89">
        <v>22</v>
      </c>
      <c r="AA5" s="89">
        <v>23</v>
      </c>
      <c r="AB5" s="89">
        <v>24</v>
      </c>
      <c r="AC5" s="89">
        <v>25</v>
      </c>
      <c r="AD5" s="89">
        <v>26</v>
      </c>
      <c r="AE5" s="89">
        <v>27</v>
      </c>
      <c r="AF5" s="89">
        <v>28</v>
      </c>
      <c r="AG5" s="89">
        <v>29</v>
      </c>
      <c r="AH5" s="117">
        <v>30</v>
      </c>
      <c r="AI5" s="89">
        <v>31</v>
      </c>
      <c r="AJ5" s="89">
        <v>32</v>
      </c>
      <c r="AK5" s="89">
        <v>33</v>
      </c>
      <c r="AL5" s="89"/>
      <c r="AM5" s="89"/>
      <c r="AN5" s="89"/>
      <c r="AO5" s="89"/>
      <c r="AP5" s="89"/>
      <c r="AQ5" s="89"/>
      <c r="AR5" s="89">
        <v>34</v>
      </c>
      <c r="AS5" s="89">
        <v>35</v>
      </c>
      <c r="AT5" s="89">
        <v>36</v>
      </c>
      <c r="AU5" s="89">
        <v>37</v>
      </c>
      <c r="AV5" s="89">
        <v>38</v>
      </c>
      <c r="AW5" s="89">
        <v>39</v>
      </c>
      <c r="AX5" s="89">
        <v>40</v>
      </c>
      <c r="AY5" s="89">
        <v>41</v>
      </c>
      <c r="AZ5" s="89">
        <v>42</v>
      </c>
      <c r="BA5" s="89">
        <v>43</v>
      </c>
      <c r="BB5" s="89">
        <v>44</v>
      </c>
      <c r="BC5" s="89">
        <v>45</v>
      </c>
      <c r="BD5" s="89">
        <v>46</v>
      </c>
      <c r="BE5" s="89">
        <v>47</v>
      </c>
      <c r="BF5" s="89">
        <v>48</v>
      </c>
      <c r="BG5" s="89">
        <v>49</v>
      </c>
      <c r="BH5" s="89">
        <v>50</v>
      </c>
      <c r="BI5" s="89">
        <v>51</v>
      </c>
      <c r="BJ5" s="89">
        <v>52</v>
      </c>
      <c r="BK5" s="89">
        <v>53</v>
      </c>
      <c r="BL5" s="89">
        <v>54</v>
      </c>
      <c r="BM5" s="89">
        <v>55</v>
      </c>
      <c r="BN5" s="125">
        <v>56</v>
      </c>
    </row>
    <row r="6" spans="1:66" ht="27" thickBot="1" x14ac:dyDescent="0.3">
      <c r="A6" s="299" t="s">
        <v>314</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1"/>
      <c r="BN6" s="124"/>
    </row>
    <row r="7" spans="1:66" ht="21" x14ac:dyDescent="0.25">
      <c r="A7" s="315" t="s">
        <v>45</v>
      </c>
      <c r="B7" s="316"/>
      <c r="C7" s="316"/>
      <c r="D7" s="316"/>
      <c r="E7" s="316"/>
      <c r="F7" s="316"/>
      <c r="G7" s="316"/>
      <c r="H7" s="316"/>
      <c r="I7" s="316"/>
      <c r="J7" s="316"/>
      <c r="K7" s="316"/>
      <c r="L7" s="316"/>
      <c r="M7" s="316"/>
      <c r="N7" s="316"/>
      <c r="O7" s="316"/>
      <c r="P7" s="316"/>
      <c r="Q7" s="316"/>
      <c r="R7" s="316"/>
      <c r="S7" s="316"/>
      <c r="T7" s="316"/>
      <c r="U7" s="97"/>
      <c r="V7" s="97"/>
      <c r="W7" s="150"/>
      <c r="X7" s="150"/>
      <c r="Y7" s="150"/>
      <c r="Z7" s="317" t="s">
        <v>54</v>
      </c>
      <c r="AA7" s="317"/>
      <c r="AB7" s="317"/>
      <c r="AC7" s="317"/>
      <c r="AD7" s="317" t="s">
        <v>55</v>
      </c>
      <c r="AE7" s="317"/>
      <c r="AF7" s="317"/>
      <c r="AG7" s="317"/>
      <c r="AH7" s="317"/>
      <c r="AI7" s="317"/>
      <c r="AJ7" s="317"/>
      <c r="AK7" s="317"/>
      <c r="AL7" s="317"/>
      <c r="AM7" s="317"/>
      <c r="AN7" s="317"/>
      <c r="AO7" s="317"/>
      <c r="AP7" s="317"/>
      <c r="AQ7" s="317"/>
      <c r="AR7" s="317"/>
      <c r="AS7" s="317"/>
      <c r="AT7" s="317"/>
      <c r="AU7" s="317"/>
      <c r="AV7" s="382" t="s">
        <v>46</v>
      </c>
      <c r="AW7" s="383"/>
      <c r="AX7" s="383"/>
      <c r="AY7" s="383"/>
      <c r="AZ7" s="383"/>
      <c r="BA7" s="384"/>
      <c r="BB7" s="318" t="s">
        <v>0</v>
      </c>
      <c r="BC7" s="318"/>
      <c r="BD7" s="318"/>
      <c r="BE7" s="318"/>
      <c r="BF7" s="318"/>
      <c r="BG7" s="318"/>
      <c r="BH7" s="318"/>
      <c r="BI7" s="318"/>
      <c r="BJ7" s="318"/>
      <c r="BK7" s="318"/>
      <c r="BL7" s="311" t="s">
        <v>312</v>
      </c>
      <c r="BM7" s="312"/>
      <c r="BN7" s="378" t="s">
        <v>322</v>
      </c>
    </row>
    <row r="8" spans="1:66" s="1" customFormat="1" ht="57" customHeight="1" x14ac:dyDescent="0.2">
      <c r="A8" s="313" t="s">
        <v>49</v>
      </c>
      <c r="B8" s="204" t="s">
        <v>1</v>
      </c>
      <c r="C8" s="204" t="s">
        <v>2</v>
      </c>
      <c r="D8" s="204" t="s">
        <v>3</v>
      </c>
      <c r="E8" s="204" t="s">
        <v>4</v>
      </c>
      <c r="F8" s="204" t="s">
        <v>42</v>
      </c>
      <c r="G8" s="298" t="s">
        <v>44</v>
      </c>
      <c r="H8" s="298" t="s">
        <v>43</v>
      </c>
      <c r="I8" s="298" t="s">
        <v>5</v>
      </c>
      <c r="J8" s="204" t="s">
        <v>6</v>
      </c>
      <c r="K8" s="204" t="s">
        <v>7</v>
      </c>
      <c r="L8" s="204" t="s">
        <v>8</v>
      </c>
      <c r="M8" s="204" t="s">
        <v>9</v>
      </c>
      <c r="N8" s="204" t="s">
        <v>10</v>
      </c>
      <c r="O8" s="298" t="s">
        <v>11</v>
      </c>
      <c r="P8" s="298"/>
      <c r="Q8" s="298" t="s">
        <v>12</v>
      </c>
      <c r="R8" s="204" t="s">
        <v>13</v>
      </c>
      <c r="S8" s="204" t="s">
        <v>14</v>
      </c>
      <c r="T8" s="204" t="s">
        <v>15</v>
      </c>
      <c r="U8" s="322" t="s">
        <v>317</v>
      </c>
      <c r="V8" s="322" t="s">
        <v>341</v>
      </c>
      <c r="W8" s="390" t="s">
        <v>380</v>
      </c>
      <c r="X8" s="390" t="s">
        <v>378</v>
      </c>
      <c r="Y8" s="390" t="s">
        <v>379</v>
      </c>
      <c r="Z8" s="314" t="s">
        <v>50</v>
      </c>
      <c r="AA8" s="314" t="s">
        <v>51</v>
      </c>
      <c r="AB8" s="314" t="s">
        <v>52</v>
      </c>
      <c r="AC8" s="314" t="s">
        <v>53</v>
      </c>
      <c r="AD8" s="204" t="s">
        <v>16</v>
      </c>
      <c r="AE8" s="204" t="s">
        <v>17</v>
      </c>
      <c r="AF8" s="204" t="s">
        <v>18</v>
      </c>
      <c r="AG8" s="319" t="s">
        <v>19</v>
      </c>
      <c r="AH8" s="320" t="s">
        <v>20</v>
      </c>
      <c r="AI8" s="319" t="s">
        <v>21</v>
      </c>
      <c r="AJ8" s="364" t="s">
        <v>316</v>
      </c>
      <c r="AK8" s="376" t="s">
        <v>332</v>
      </c>
      <c r="AL8" s="268" t="s">
        <v>381</v>
      </c>
      <c r="AM8" s="268" t="s">
        <v>373</v>
      </c>
      <c r="AN8" s="268" t="s">
        <v>374</v>
      </c>
      <c r="AO8" s="268" t="s">
        <v>375</v>
      </c>
      <c r="AP8" s="268" t="s">
        <v>376</v>
      </c>
      <c r="AQ8" s="268" t="s">
        <v>377</v>
      </c>
      <c r="AR8" s="319" t="s">
        <v>47</v>
      </c>
      <c r="AS8" s="319" t="s">
        <v>22</v>
      </c>
      <c r="AT8" s="319" t="s">
        <v>23</v>
      </c>
      <c r="AU8" s="321" t="s">
        <v>24</v>
      </c>
      <c r="AV8" s="321" t="s">
        <v>25</v>
      </c>
      <c r="AW8" s="321" t="s">
        <v>26</v>
      </c>
      <c r="AX8" s="321" t="s">
        <v>27</v>
      </c>
      <c r="AY8" s="321" t="s">
        <v>28</v>
      </c>
      <c r="AZ8" s="321" t="s">
        <v>29</v>
      </c>
      <c r="BA8" s="374" t="s">
        <v>318</v>
      </c>
      <c r="BB8" s="321" t="s">
        <v>30</v>
      </c>
      <c r="BC8" s="321" t="s">
        <v>31</v>
      </c>
      <c r="BD8" s="321" t="s">
        <v>32</v>
      </c>
      <c r="BE8" s="321" t="s">
        <v>33</v>
      </c>
      <c r="BF8" s="204" t="s">
        <v>34</v>
      </c>
      <c r="BG8" s="204" t="s">
        <v>35</v>
      </c>
      <c r="BH8" s="204" t="s">
        <v>36</v>
      </c>
      <c r="BI8" s="204" t="s">
        <v>37</v>
      </c>
      <c r="BJ8" s="204" t="s">
        <v>38</v>
      </c>
      <c r="BK8" s="204" t="s">
        <v>39</v>
      </c>
      <c r="BL8" s="204" t="s">
        <v>56</v>
      </c>
      <c r="BM8" s="310" t="s">
        <v>57</v>
      </c>
      <c r="BN8" s="379"/>
    </row>
    <row r="9" spans="1:66" s="1" customFormat="1" ht="57" customHeight="1" x14ac:dyDescent="0.2">
      <c r="A9" s="313"/>
      <c r="B9" s="204"/>
      <c r="C9" s="204"/>
      <c r="D9" s="204"/>
      <c r="E9" s="204"/>
      <c r="F9" s="204"/>
      <c r="G9" s="298"/>
      <c r="H9" s="298"/>
      <c r="I9" s="298"/>
      <c r="J9" s="204"/>
      <c r="K9" s="204"/>
      <c r="L9" s="204"/>
      <c r="M9" s="204"/>
      <c r="N9" s="204"/>
      <c r="O9" s="59" t="s">
        <v>40</v>
      </c>
      <c r="P9" s="59" t="s">
        <v>41</v>
      </c>
      <c r="Q9" s="298"/>
      <c r="R9" s="204"/>
      <c r="S9" s="204"/>
      <c r="T9" s="204"/>
      <c r="U9" s="322"/>
      <c r="V9" s="322"/>
      <c r="W9" s="391"/>
      <c r="X9" s="391"/>
      <c r="Y9" s="391"/>
      <c r="Z9" s="314"/>
      <c r="AA9" s="314"/>
      <c r="AB9" s="314"/>
      <c r="AC9" s="314"/>
      <c r="AD9" s="204"/>
      <c r="AE9" s="204"/>
      <c r="AF9" s="204"/>
      <c r="AG9" s="319"/>
      <c r="AH9" s="320"/>
      <c r="AI9" s="319"/>
      <c r="AJ9" s="365"/>
      <c r="AK9" s="377"/>
      <c r="AL9" s="269"/>
      <c r="AM9" s="269"/>
      <c r="AN9" s="269"/>
      <c r="AO9" s="269"/>
      <c r="AP9" s="269"/>
      <c r="AQ9" s="269"/>
      <c r="AR9" s="319"/>
      <c r="AS9" s="319"/>
      <c r="AT9" s="319"/>
      <c r="AU9" s="321"/>
      <c r="AV9" s="321"/>
      <c r="AW9" s="321"/>
      <c r="AX9" s="321"/>
      <c r="AY9" s="321"/>
      <c r="AZ9" s="321"/>
      <c r="BA9" s="375"/>
      <c r="BB9" s="321"/>
      <c r="BC9" s="321"/>
      <c r="BD9" s="321"/>
      <c r="BE9" s="321"/>
      <c r="BF9" s="204"/>
      <c r="BG9" s="204"/>
      <c r="BH9" s="204"/>
      <c r="BI9" s="204"/>
      <c r="BJ9" s="204"/>
      <c r="BK9" s="204"/>
      <c r="BL9" s="204"/>
      <c r="BM9" s="310"/>
      <c r="BN9" s="379"/>
    </row>
    <row r="10" spans="1:66" ht="39" x14ac:dyDescent="0.25">
      <c r="A10" s="349" t="s">
        <v>259</v>
      </c>
      <c r="B10" s="323" t="s">
        <v>114</v>
      </c>
      <c r="C10" s="323" t="s">
        <v>115</v>
      </c>
      <c r="D10" s="251" t="s">
        <v>116</v>
      </c>
      <c r="E10" s="251" t="s">
        <v>117</v>
      </c>
      <c r="F10" s="251" t="s">
        <v>118</v>
      </c>
      <c r="G10" s="251">
        <v>17.02</v>
      </c>
      <c r="H10" s="251" t="s">
        <v>119</v>
      </c>
      <c r="I10" s="251">
        <v>17.02</v>
      </c>
      <c r="J10" s="244" t="s">
        <v>120</v>
      </c>
      <c r="K10" s="323" t="s">
        <v>121</v>
      </c>
      <c r="L10" s="323" t="s">
        <v>122</v>
      </c>
      <c r="M10" s="324">
        <v>609</v>
      </c>
      <c r="N10" s="323" t="s">
        <v>123</v>
      </c>
      <c r="O10" s="328" t="s">
        <v>145</v>
      </c>
      <c r="P10" s="329"/>
      <c r="Q10" s="323" t="s">
        <v>146</v>
      </c>
      <c r="R10" s="338">
        <v>107</v>
      </c>
      <c r="S10" s="335">
        <v>107</v>
      </c>
      <c r="T10" s="331">
        <v>0</v>
      </c>
      <c r="U10" s="369">
        <f>+(35*4)+(70*0.65*4)</f>
        <v>322</v>
      </c>
      <c r="V10" s="369">
        <f>((35*4)+(70*4))-U10</f>
        <v>98</v>
      </c>
      <c r="W10" s="132"/>
      <c r="X10" s="132"/>
      <c r="Y10" s="132"/>
      <c r="Z10" s="325" t="s">
        <v>167</v>
      </c>
      <c r="AA10" s="373" t="s">
        <v>169</v>
      </c>
      <c r="AB10" s="373" t="s">
        <v>171</v>
      </c>
      <c r="AC10" s="325" t="s">
        <v>172</v>
      </c>
      <c r="AD10" s="244" t="s">
        <v>151</v>
      </c>
      <c r="AE10" s="361">
        <v>2021130010181</v>
      </c>
      <c r="AF10" s="244" t="s">
        <v>176</v>
      </c>
      <c r="AG10" s="348" t="s">
        <v>331</v>
      </c>
      <c r="AH10" s="343" t="s">
        <v>177</v>
      </c>
      <c r="AI10" s="323">
        <v>1</v>
      </c>
      <c r="AJ10" s="366">
        <v>0</v>
      </c>
      <c r="AK10" s="270">
        <v>1</v>
      </c>
      <c r="AL10" s="130"/>
      <c r="AM10" s="270"/>
      <c r="AN10" s="270"/>
      <c r="AO10" s="273">
        <v>14123244006.970001</v>
      </c>
      <c r="AP10" s="273">
        <v>3118095600.6700001</v>
      </c>
      <c r="AQ10" s="276">
        <f>+AP10/AO10</f>
        <v>0.22077757766779219</v>
      </c>
      <c r="AR10" s="372">
        <v>0.1</v>
      </c>
      <c r="AS10" s="323" t="s">
        <v>183</v>
      </c>
      <c r="AT10" s="323" t="s">
        <v>179</v>
      </c>
      <c r="AU10" s="323">
        <v>306</v>
      </c>
      <c r="AV10" s="323">
        <v>1065570</v>
      </c>
      <c r="AW10" s="323">
        <v>1065570</v>
      </c>
      <c r="AX10" s="323" t="s">
        <v>174</v>
      </c>
      <c r="AY10" s="323" t="s">
        <v>244</v>
      </c>
      <c r="AZ10" s="35" t="s">
        <v>245</v>
      </c>
      <c r="BA10" s="109">
        <v>1</v>
      </c>
      <c r="BB10" s="52">
        <v>1550000000</v>
      </c>
      <c r="BC10" s="35" t="s">
        <v>249</v>
      </c>
      <c r="BD10" s="342" t="s">
        <v>282</v>
      </c>
      <c r="BE10" s="342" t="s">
        <v>276</v>
      </c>
      <c r="BF10" s="324" t="s">
        <v>250</v>
      </c>
      <c r="BG10" s="324" t="s">
        <v>251</v>
      </c>
      <c r="BH10" s="323" t="s">
        <v>252</v>
      </c>
      <c r="BI10" s="65" t="s">
        <v>245</v>
      </c>
      <c r="BJ10" s="324" t="str">
        <f>+AS10</f>
        <v>Junio</v>
      </c>
      <c r="BK10" s="343" t="s">
        <v>253</v>
      </c>
      <c r="BL10" s="341" t="s">
        <v>248</v>
      </c>
      <c r="BM10" s="392" t="s">
        <v>170</v>
      </c>
      <c r="BN10" s="380" t="s">
        <v>342</v>
      </c>
    </row>
    <row r="11" spans="1:66" ht="97.5" x14ac:dyDescent="0.25">
      <c r="A11" s="350"/>
      <c r="B11" s="323"/>
      <c r="C11" s="323"/>
      <c r="D11" s="291"/>
      <c r="E11" s="291"/>
      <c r="F11" s="291"/>
      <c r="G11" s="291"/>
      <c r="H11" s="291"/>
      <c r="I11" s="291"/>
      <c r="J11" s="244"/>
      <c r="K11" s="323"/>
      <c r="L11" s="323"/>
      <c r="M11" s="324"/>
      <c r="N11" s="323"/>
      <c r="O11" s="328"/>
      <c r="P11" s="329"/>
      <c r="Q11" s="323"/>
      <c r="R11" s="338"/>
      <c r="S11" s="335"/>
      <c r="T11" s="331"/>
      <c r="U11" s="370"/>
      <c r="V11" s="370"/>
      <c r="W11" s="133"/>
      <c r="X11" s="133"/>
      <c r="Y11" s="133"/>
      <c r="Z11" s="325"/>
      <c r="AA11" s="373"/>
      <c r="AB11" s="373"/>
      <c r="AC11" s="325"/>
      <c r="AD11" s="244"/>
      <c r="AE11" s="361"/>
      <c r="AF11" s="244"/>
      <c r="AG11" s="348"/>
      <c r="AH11" s="343"/>
      <c r="AI11" s="323"/>
      <c r="AJ11" s="367"/>
      <c r="AK11" s="271"/>
      <c r="AL11" s="131"/>
      <c r="AM11" s="271"/>
      <c r="AN11" s="271"/>
      <c r="AO11" s="274"/>
      <c r="AP11" s="274"/>
      <c r="AQ11" s="277"/>
      <c r="AR11" s="323"/>
      <c r="AS11" s="323"/>
      <c r="AT11" s="323"/>
      <c r="AU11" s="323"/>
      <c r="AV11" s="323"/>
      <c r="AW11" s="323"/>
      <c r="AX11" s="323"/>
      <c r="AY11" s="323"/>
      <c r="AZ11" s="35" t="s">
        <v>246</v>
      </c>
      <c r="BA11" s="109">
        <v>0</v>
      </c>
      <c r="BB11" s="52">
        <v>45445282.633454598</v>
      </c>
      <c r="BC11" s="35" t="s">
        <v>249</v>
      </c>
      <c r="BD11" s="342"/>
      <c r="BE11" s="342"/>
      <c r="BF11" s="324"/>
      <c r="BG11" s="324"/>
      <c r="BH11" s="323"/>
      <c r="BI11" s="65" t="s">
        <v>246</v>
      </c>
      <c r="BJ11" s="324"/>
      <c r="BK11" s="343"/>
      <c r="BL11" s="341"/>
      <c r="BM11" s="392"/>
      <c r="BN11" s="380"/>
    </row>
    <row r="12" spans="1:66" ht="78" x14ac:dyDescent="0.25">
      <c r="A12" s="350"/>
      <c r="B12" s="323"/>
      <c r="C12" s="323"/>
      <c r="D12" s="291"/>
      <c r="E12" s="291"/>
      <c r="F12" s="291"/>
      <c r="G12" s="291"/>
      <c r="H12" s="291"/>
      <c r="I12" s="291"/>
      <c r="J12" s="244"/>
      <c r="K12" s="323"/>
      <c r="L12" s="323"/>
      <c r="M12" s="324"/>
      <c r="N12" s="323"/>
      <c r="O12" s="328"/>
      <c r="P12" s="329"/>
      <c r="Q12" s="323"/>
      <c r="R12" s="338"/>
      <c r="S12" s="335"/>
      <c r="T12" s="331"/>
      <c r="U12" s="370"/>
      <c r="V12" s="370"/>
      <c r="W12" s="133"/>
      <c r="X12" s="133"/>
      <c r="Y12" s="133"/>
      <c r="Z12" s="325"/>
      <c r="AA12" s="373"/>
      <c r="AB12" s="373"/>
      <c r="AC12" s="325"/>
      <c r="AD12" s="244"/>
      <c r="AE12" s="361"/>
      <c r="AF12" s="244"/>
      <c r="AG12" s="348"/>
      <c r="AH12" s="343"/>
      <c r="AI12" s="323"/>
      <c r="AJ12" s="367"/>
      <c r="AK12" s="271"/>
      <c r="AL12" s="174">
        <f>(AK10+AJ10)/(AI10)</f>
        <v>1</v>
      </c>
      <c r="AM12" s="271"/>
      <c r="AN12" s="271"/>
      <c r="AO12" s="274"/>
      <c r="AP12" s="274"/>
      <c r="AQ12" s="277"/>
      <c r="AR12" s="323"/>
      <c r="AS12" s="323"/>
      <c r="AT12" s="323"/>
      <c r="AU12" s="323"/>
      <c r="AV12" s="323"/>
      <c r="AW12" s="323"/>
      <c r="AX12" s="323"/>
      <c r="AY12" s="323"/>
      <c r="AZ12" s="35" t="s">
        <v>247</v>
      </c>
      <c r="BA12" s="109">
        <v>0.10511899775346248</v>
      </c>
      <c r="BB12" s="52">
        <v>367821105.854545</v>
      </c>
      <c r="BC12" s="35" t="s">
        <v>249</v>
      </c>
      <c r="BD12" s="342"/>
      <c r="BE12" s="342"/>
      <c r="BF12" s="324"/>
      <c r="BG12" s="324"/>
      <c r="BH12" s="323"/>
      <c r="BI12" s="65" t="s">
        <v>247</v>
      </c>
      <c r="BJ12" s="324"/>
      <c r="BK12" s="343"/>
      <c r="BL12" s="341"/>
      <c r="BM12" s="392"/>
      <c r="BN12" s="380"/>
    </row>
    <row r="13" spans="1:66" ht="78" customHeight="1" x14ac:dyDescent="0.25">
      <c r="A13" s="350"/>
      <c r="B13" s="323"/>
      <c r="C13" s="323"/>
      <c r="D13" s="291"/>
      <c r="E13" s="291"/>
      <c r="F13" s="291"/>
      <c r="G13" s="291"/>
      <c r="H13" s="291"/>
      <c r="I13" s="291"/>
      <c r="J13" s="244"/>
      <c r="K13" s="323"/>
      <c r="L13" s="323"/>
      <c r="M13" s="324"/>
      <c r="N13" s="323"/>
      <c r="O13" s="328"/>
      <c r="P13" s="329"/>
      <c r="Q13" s="323"/>
      <c r="R13" s="338"/>
      <c r="S13" s="335"/>
      <c r="T13" s="331"/>
      <c r="U13" s="370"/>
      <c r="V13" s="370"/>
      <c r="W13" s="133"/>
      <c r="X13" s="133"/>
      <c r="Y13" s="133"/>
      <c r="Z13" s="325"/>
      <c r="AA13" s="373"/>
      <c r="AB13" s="373"/>
      <c r="AC13" s="325"/>
      <c r="AD13" s="244"/>
      <c r="AE13" s="361"/>
      <c r="AF13" s="244"/>
      <c r="AG13" s="348"/>
      <c r="AH13" s="343"/>
      <c r="AI13" s="323"/>
      <c r="AJ13" s="368"/>
      <c r="AK13" s="272"/>
      <c r="AL13" s="174"/>
      <c r="AM13" s="272"/>
      <c r="AN13" s="272"/>
      <c r="AO13" s="275"/>
      <c r="AP13" s="275"/>
      <c r="AQ13" s="278"/>
      <c r="AR13" s="323"/>
      <c r="AS13" s="323"/>
      <c r="AT13" s="323"/>
      <c r="AU13" s="323"/>
      <c r="AV13" s="323"/>
      <c r="AW13" s="323"/>
      <c r="AX13" s="323"/>
      <c r="AY13" s="323"/>
      <c r="AZ13" s="35" t="s">
        <v>333</v>
      </c>
      <c r="BA13" s="109">
        <v>0.99999999978718779</v>
      </c>
      <c r="BB13" s="52">
        <v>2396479691.5100002</v>
      </c>
      <c r="BC13" s="35" t="s">
        <v>249</v>
      </c>
      <c r="BD13" s="342"/>
      <c r="BE13" s="342"/>
      <c r="BF13" s="324"/>
      <c r="BG13" s="324"/>
      <c r="BH13" s="323"/>
      <c r="BI13" s="65" t="s">
        <v>333</v>
      </c>
      <c r="BJ13" s="324"/>
      <c r="BK13" s="343"/>
      <c r="BL13" s="341"/>
      <c r="BM13" s="392"/>
      <c r="BN13" s="380"/>
    </row>
    <row r="14" spans="1:66" ht="195" x14ac:dyDescent="0.3">
      <c r="A14" s="350"/>
      <c r="B14" s="323"/>
      <c r="C14" s="323"/>
      <c r="D14" s="291"/>
      <c r="E14" s="291"/>
      <c r="F14" s="291"/>
      <c r="G14" s="291"/>
      <c r="H14" s="291"/>
      <c r="I14" s="291"/>
      <c r="J14" s="244"/>
      <c r="K14" s="323"/>
      <c r="L14" s="323"/>
      <c r="M14" s="324"/>
      <c r="N14" s="323"/>
      <c r="O14" s="328"/>
      <c r="P14" s="329"/>
      <c r="Q14" s="323"/>
      <c r="R14" s="338"/>
      <c r="S14" s="335"/>
      <c r="T14" s="331"/>
      <c r="U14" s="370"/>
      <c r="V14" s="370"/>
      <c r="W14" s="133"/>
      <c r="X14" s="133"/>
      <c r="Y14" s="133"/>
      <c r="Z14" s="325"/>
      <c r="AA14" s="373"/>
      <c r="AB14" s="373"/>
      <c r="AC14" s="325"/>
      <c r="AD14" s="244"/>
      <c r="AE14" s="361"/>
      <c r="AF14" s="244"/>
      <c r="AG14" s="111" t="s">
        <v>180</v>
      </c>
      <c r="AH14" s="65" t="s">
        <v>181</v>
      </c>
      <c r="AI14" s="64">
        <v>12</v>
      </c>
      <c r="AJ14" s="85">
        <v>3</v>
      </c>
      <c r="AK14" s="112">
        <v>3</v>
      </c>
      <c r="AL14" s="174">
        <f>(6/12)</f>
        <v>0.5</v>
      </c>
      <c r="AM14" s="112"/>
      <c r="AN14" s="112"/>
      <c r="AO14" s="112"/>
      <c r="AP14" s="112"/>
      <c r="AQ14" s="112"/>
      <c r="AR14" s="66">
        <v>0.05</v>
      </c>
      <c r="AS14" s="68" t="s">
        <v>182</v>
      </c>
      <c r="AT14" s="64" t="s">
        <v>179</v>
      </c>
      <c r="AU14" s="67">
        <v>360</v>
      </c>
      <c r="AV14" s="61">
        <f>+AV10</f>
        <v>1065570</v>
      </c>
      <c r="AW14" s="61">
        <f t="shared" ref="AW14:AY14" si="0">+AW10</f>
        <v>1065570</v>
      </c>
      <c r="AX14" s="35" t="str">
        <f t="shared" si="0"/>
        <v>DISTRISEGURIDAD</v>
      </c>
      <c r="AY14" s="35" t="str">
        <f t="shared" si="0"/>
        <v>LUIS ENRIQUE ROA MERCHÁN</v>
      </c>
      <c r="AZ14" s="35" t="s">
        <v>246</v>
      </c>
      <c r="BA14" s="110">
        <v>0.25</v>
      </c>
      <c r="BB14" s="52">
        <v>300000000</v>
      </c>
      <c r="BC14" s="35" t="s">
        <v>249</v>
      </c>
      <c r="BD14" s="74" t="s">
        <v>282</v>
      </c>
      <c r="BE14" s="121" t="s">
        <v>277</v>
      </c>
      <c r="BF14" s="26" t="s">
        <v>254</v>
      </c>
      <c r="BG14" s="32"/>
      <c r="BH14" s="21"/>
      <c r="BI14" s="21"/>
      <c r="BJ14" s="21"/>
      <c r="BK14" s="36" t="s">
        <v>335</v>
      </c>
      <c r="BL14" s="341"/>
      <c r="BM14" s="392"/>
      <c r="BN14" s="122" t="s">
        <v>324</v>
      </c>
    </row>
    <row r="15" spans="1:66" ht="39" x14ac:dyDescent="0.25">
      <c r="A15" s="350"/>
      <c r="B15" s="323"/>
      <c r="C15" s="323"/>
      <c r="D15" s="291"/>
      <c r="E15" s="291"/>
      <c r="F15" s="291"/>
      <c r="G15" s="291"/>
      <c r="H15" s="291"/>
      <c r="I15" s="291"/>
      <c r="J15" s="244"/>
      <c r="K15" s="323"/>
      <c r="L15" s="323"/>
      <c r="M15" s="324"/>
      <c r="N15" s="323"/>
      <c r="O15" s="328"/>
      <c r="P15" s="329"/>
      <c r="Q15" s="323"/>
      <c r="R15" s="338"/>
      <c r="S15" s="335"/>
      <c r="T15" s="331"/>
      <c r="U15" s="370"/>
      <c r="V15" s="370"/>
      <c r="W15" s="133">
        <f>U10+V10</f>
        <v>420</v>
      </c>
      <c r="X15" s="169">
        <f>100%</f>
        <v>1</v>
      </c>
      <c r="Y15" s="169">
        <f>100%</f>
        <v>1</v>
      </c>
      <c r="Z15" s="325"/>
      <c r="AA15" s="373"/>
      <c r="AB15" s="373"/>
      <c r="AC15" s="325"/>
      <c r="AD15" s="244"/>
      <c r="AE15" s="361"/>
      <c r="AF15" s="244"/>
      <c r="AG15" s="270" t="s">
        <v>336</v>
      </c>
      <c r="AH15" s="253" t="s">
        <v>337</v>
      </c>
      <c r="AI15" s="255">
        <v>1</v>
      </c>
      <c r="AJ15" s="257">
        <v>0</v>
      </c>
      <c r="AK15" s="259">
        <v>1</v>
      </c>
      <c r="AL15" s="174"/>
      <c r="AM15" s="114"/>
      <c r="AN15" s="114"/>
      <c r="AO15" s="114"/>
      <c r="AP15" s="114"/>
      <c r="AQ15" s="114"/>
      <c r="AR15" s="283">
        <v>0.25</v>
      </c>
      <c r="AS15" s="285" t="s">
        <v>183</v>
      </c>
      <c r="AT15" s="255" t="s">
        <v>179</v>
      </c>
      <c r="AU15" s="287">
        <v>214</v>
      </c>
      <c r="AV15" s="287">
        <f>+AV14</f>
        <v>1065570</v>
      </c>
      <c r="AW15" s="287">
        <f t="shared" ref="AW15:AY15" si="1">+AW14</f>
        <v>1065570</v>
      </c>
      <c r="AX15" s="287" t="str">
        <f t="shared" si="1"/>
        <v>DISTRISEGURIDAD</v>
      </c>
      <c r="AY15" s="251" t="str">
        <f t="shared" si="1"/>
        <v>LUIS ENRIQUE ROA MERCHÁN</v>
      </c>
      <c r="AZ15" s="35" t="s">
        <v>245</v>
      </c>
      <c r="BA15" s="109">
        <v>0.79716397171999998</v>
      </c>
      <c r="BB15" s="52">
        <v>1000000000</v>
      </c>
      <c r="BC15" s="35" t="s">
        <v>249</v>
      </c>
      <c r="BD15" s="281" t="s">
        <v>282</v>
      </c>
      <c r="BE15" s="281" t="s">
        <v>277</v>
      </c>
      <c r="BF15" s="255" t="s">
        <v>250</v>
      </c>
      <c r="BG15" s="255" t="s">
        <v>255</v>
      </c>
      <c r="BH15" s="251" t="s">
        <v>252</v>
      </c>
      <c r="BI15" s="35" t="s">
        <v>245</v>
      </c>
      <c r="BJ15" s="289" t="str">
        <f>+AS15</f>
        <v>Junio</v>
      </c>
      <c r="BK15" s="253" t="s">
        <v>253</v>
      </c>
      <c r="BL15" s="341"/>
      <c r="BM15" s="392"/>
      <c r="BN15" s="279" t="s">
        <v>334</v>
      </c>
    </row>
    <row r="16" spans="1:66" ht="78" x14ac:dyDescent="0.25">
      <c r="A16" s="350"/>
      <c r="B16" s="323"/>
      <c r="C16" s="323"/>
      <c r="D16" s="291"/>
      <c r="E16" s="291"/>
      <c r="F16" s="291"/>
      <c r="G16" s="291"/>
      <c r="H16" s="291"/>
      <c r="I16" s="291"/>
      <c r="J16" s="244"/>
      <c r="K16" s="323"/>
      <c r="L16" s="323"/>
      <c r="M16" s="324"/>
      <c r="N16" s="323"/>
      <c r="O16" s="328"/>
      <c r="P16" s="329"/>
      <c r="Q16" s="323"/>
      <c r="R16" s="338"/>
      <c r="S16" s="335"/>
      <c r="T16" s="331"/>
      <c r="U16" s="370"/>
      <c r="V16" s="370"/>
      <c r="W16" s="133"/>
      <c r="X16" s="133"/>
      <c r="Y16" s="133"/>
      <c r="Z16" s="325"/>
      <c r="AA16" s="373"/>
      <c r="AB16" s="373"/>
      <c r="AC16" s="325"/>
      <c r="AD16" s="244"/>
      <c r="AE16" s="361"/>
      <c r="AF16" s="244"/>
      <c r="AG16" s="272"/>
      <c r="AH16" s="254"/>
      <c r="AI16" s="256"/>
      <c r="AJ16" s="258"/>
      <c r="AK16" s="260"/>
      <c r="AL16" s="174">
        <f>AK15/AI15</f>
        <v>1</v>
      </c>
      <c r="AM16" s="113"/>
      <c r="AN16" s="113"/>
      <c r="AO16" s="113"/>
      <c r="AP16" s="113"/>
      <c r="AQ16" s="113"/>
      <c r="AR16" s="284"/>
      <c r="AS16" s="286"/>
      <c r="AT16" s="256"/>
      <c r="AU16" s="288"/>
      <c r="AV16" s="288"/>
      <c r="AW16" s="288"/>
      <c r="AX16" s="288"/>
      <c r="AY16" s="252"/>
      <c r="AZ16" s="35" t="s">
        <v>333</v>
      </c>
      <c r="BA16" s="109">
        <v>1</v>
      </c>
      <c r="BB16" s="52">
        <v>3700000000</v>
      </c>
      <c r="BC16" s="35" t="s">
        <v>249</v>
      </c>
      <c r="BD16" s="282"/>
      <c r="BE16" s="282"/>
      <c r="BF16" s="256"/>
      <c r="BG16" s="256"/>
      <c r="BH16" s="252"/>
      <c r="BI16" s="35" t="s">
        <v>333</v>
      </c>
      <c r="BJ16" s="290"/>
      <c r="BK16" s="254"/>
      <c r="BL16" s="341"/>
      <c r="BM16" s="392"/>
      <c r="BN16" s="280"/>
    </row>
    <row r="17" spans="1:70" ht="39" x14ac:dyDescent="0.25">
      <c r="A17" s="350"/>
      <c r="B17" s="323"/>
      <c r="C17" s="323"/>
      <c r="D17" s="291"/>
      <c r="E17" s="291"/>
      <c r="F17" s="291"/>
      <c r="G17" s="291"/>
      <c r="H17" s="291"/>
      <c r="I17" s="291"/>
      <c r="J17" s="244"/>
      <c r="K17" s="323"/>
      <c r="L17" s="323"/>
      <c r="M17" s="324"/>
      <c r="N17" s="323"/>
      <c r="O17" s="328"/>
      <c r="P17" s="329"/>
      <c r="Q17" s="323"/>
      <c r="R17" s="338"/>
      <c r="S17" s="335"/>
      <c r="T17" s="331"/>
      <c r="U17" s="370"/>
      <c r="V17" s="370"/>
      <c r="W17" s="133"/>
      <c r="X17" s="133"/>
      <c r="Y17" s="133"/>
      <c r="Z17" s="325"/>
      <c r="AA17" s="373"/>
      <c r="AB17" s="373"/>
      <c r="AC17" s="325"/>
      <c r="AD17" s="244"/>
      <c r="AE17" s="361"/>
      <c r="AF17" s="244"/>
      <c r="AG17" s="270" t="s">
        <v>343</v>
      </c>
      <c r="AH17" s="253" t="s">
        <v>337</v>
      </c>
      <c r="AI17" s="255">
        <v>1</v>
      </c>
      <c r="AJ17" s="257">
        <v>0</v>
      </c>
      <c r="AK17" s="259">
        <v>0</v>
      </c>
      <c r="AL17" s="174"/>
      <c r="AM17" s="114"/>
      <c r="AN17" s="114"/>
      <c r="AO17" s="114"/>
      <c r="AP17" s="114"/>
      <c r="AQ17" s="114"/>
      <c r="AR17" s="283">
        <v>0.1</v>
      </c>
      <c r="AS17" s="285" t="s">
        <v>346</v>
      </c>
      <c r="AT17" s="255" t="s">
        <v>179</v>
      </c>
      <c r="AU17" s="287">
        <v>120</v>
      </c>
      <c r="AV17" s="287">
        <f>+AV15</f>
        <v>1065570</v>
      </c>
      <c r="AW17" s="287">
        <f t="shared" ref="AW17:AY17" si="2">+AW15</f>
        <v>1065570</v>
      </c>
      <c r="AX17" s="287" t="str">
        <f t="shared" si="2"/>
        <v>DISTRISEGURIDAD</v>
      </c>
      <c r="AY17" s="287" t="str">
        <f t="shared" si="2"/>
        <v>LUIS ENRIQUE ROA MERCHÁN</v>
      </c>
      <c r="AZ17" s="35" t="s">
        <v>245</v>
      </c>
      <c r="BA17" s="109">
        <v>0</v>
      </c>
      <c r="BB17" s="52">
        <v>770000000</v>
      </c>
      <c r="BC17" s="35" t="s">
        <v>249</v>
      </c>
      <c r="BD17" s="281" t="s">
        <v>282</v>
      </c>
      <c r="BE17" s="281" t="s">
        <v>277</v>
      </c>
      <c r="BF17" s="255" t="s">
        <v>250</v>
      </c>
      <c r="BG17" s="255" t="s">
        <v>339</v>
      </c>
      <c r="BH17" s="255" t="s">
        <v>338</v>
      </c>
      <c r="BI17" s="35" t="s">
        <v>245</v>
      </c>
      <c r="BJ17" s="289" t="str">
        <f>+AS17</f>
        <v>Agosto</v>
      </c>
      <c r="BK17" s="253" t="s">
        <v>253</v>
      </c>
      <c r="BL17" s="341"/>
      <c r="BM17" s="392"/>
      <c r="BN17" s="279" t="s">
        <v>340</v>
      </c>
    </row>
    <row r="18" spans="1:70" ht="78" x14ac:dyDescent="0.25">
      <c r="A18" s="350"/>
      <c r="B18" s="323"/>
      <c r="C18" s="323"/>
      <c r="D18" s="291"/>
      <c r="E18" s="291"/>
      <c r="F18" s="291"/>
      <c r="G18" s="291"/>
      <c r="H18" s="291"/>
      <c r="I18" s="291"/>
      <c r="J18" s="244"/>
      <c r="K18" s="323"/>
      <c r="L18" s="323"/>
      <c r="M18" s="324"/>
      <c r="N18" s="323"/>
      <c r="O18" s="328"/>
      <c r="P18" s="329"/>
      <c r="Q18" s="323"/>
      <c r="R18" s="338"/>
      <c r="S18" s="335"/>
      <c r="T18" s="331"/>
      <c r="U18" s="370"/>
      <c r="V18" s="370"/>
      <c r="W18" s="133"/>
      <c r="X18" s="133"/>
      <c r="Y18" s="133"/>
      <c r="Z18" s="325"/>
      <c r="AA18" s="373"/>
      <c r="AB18" s="373"/>
      <c r="AC18" s="325"/>
      <c r="AD18" s="244"/>
      <c r="AE18" s="361"/>
      <c r="AF18" s="244"/>
      <c r="AG18" s="272"/>
      <c r="AH18" s="254"/>
      <c r="AI18" s="256"/>
      <c r="AJ18" s="258"/>
      <c r="AK18" s="260"/>
      <c r="AL18" s="174"/>
      <c r="AM18" s="113"/>
      <c r="AN18" s="113"/>
      <c r="AO18" s="113"/>
      <c r="AP18" s="113"/>
      <c r="AQ18" s="113"/>
      <c r="AR18" s="284"/>
      <c r="AS18" s="286"/>
      <c r="AT18" s="256"/>
      <c r="AU18" s="288"/>
      <c r="AV18" s="288"/>
      <c r="AW18" s="288"/>
      <c r="AX18" s="288"/>
      <c r="AY18" s="288"/>
      <c r="AZ18" s="35" t="s">
        <v>333</v>
      </c>
      <c r="BA18" s="109">
        <v>0</v>
      </c>
      <c r="BB18" s="52">
        <v>203520308.49000001</v>
      </c>
      <c r="BC18" s="35" t="s">
        <v>249</v>
      </c>
      <c r="BD18" s="282"/>
      <c r="BE18" s="282"/>
      <c r="BF18" s="256"/>
      <c r="BG18" s="256"/>
      <c r="BH18" s="256"/>
      <c r="BI18" s="35" t="s">
        <v>333</v>
      </c>
      <c r="BJ18" s="290"/>
      <c r="BK18" s="254"/>
      <c r="BL18" s="341"/>
      <c r="BM18" s="392"/>
      <c r="BN18" s="280"/>
    </row>
    <row r="19" spans="1:70" ht="78" x14ac:dyDescent="0.25">
      <c r="A19" s="350"/>
      <c r="B19" s="323"/>
      <c r="C19" s="323"/>
      <c r="D19" s="291"/>
      <c r="E19" s="291"/>
      <c r="F19" s="291"/>
      <c r="G19" s="291"/>
      <c r="H19" s="291"/>
      <c r="I19" s="291"/>
      <c r="J19" s="244"/>
      <c r="K19" s="323"/>
      <c r="L19" s="323"/>
      <c r="M19" s="324"/>
      <c r="N19" s="323"/>
      <c r="O19" s="328"/>
      <c r="P19" s="329"/>
      <c r="Q19" s="323"/>
      <c r="R19" s="338"/>
      <c r="S19" s="335"/>
      <c r="T19" s="331"/>
      <c r="U19" s="370"/>
      <c r="V19" s="370"/>
      <c r="W19" s="133"/>
      <c r="X19" s="133"/>
      <c r="Y19" s="133"/>
      <c r="Z19" s="325"/>
      <c r="AA19" s="373"/>
      <c r="AB19" s="373"/>
      <c r="AC19" s="325"/>
      <c r="AD19" s="244"/>
      <c r="AE19" s="361"/>
      <c r="AF19" s="244"/>
      <c r="AG19" s="270" t="s">
        <v>350</v>
      </c>
      <c r="AH19" s="253" t="s">
        <v>351</v>
      </c>
      <c r="AI19" s="255">
        <v>1</v>
      </c>
      <c r="AJ19" s="257">
        <v>0</v>
      </c>
      <c r="AK19" s="259">
        <v>0</v>
      </c>
      <c r="AL19" s="174">
        <f t="shared" ref="AL19:AL45" si="3">(AK17+AJ17)/(AI17)</f>
        <v>0</v>
      </c>
      <c r="AM19" s="114"/>
      <c r="AN19" s="114"/>
      <c r="AO19" s="114"/>
      <c r="AP19" s="114"/>
      <c r="AQ19" s="114"/>
      <c r="AR19" s="283">
        <v>0.1</v>
      </c>
      <c r="AS19" s="285" t="s">
        <v>346</v>
      </c>
      <c r="AT19" s="255" t="s">
        <v>184</v>
      </c>
      <c r="AU19" s="287">
        <v>120</v>
      </c>
      <c r="AV19" s="251">
        <v>1065570</v>
      </c>
      <c r="AW19" s="251">
        <v>1065570</v>
      </c>
      <c r="AX19" s="251" t="s">
        <v>174</v>
      </c>
      <c r="AY19" s="251" t="s">
        <v>244</v>
      </c>
      <c r="AZ19" s="35" t="s">
        <v>247</v>
      </c>
      <c r="BA19" s="109">
        <v>0</v>
      </c>
      <c r="BB19" s="52">
        <v>1000000000</v>
      </c>
      <c r="BC19" s="35" t="s">
        <v>249</v>
      </c>
      <c r="BD19" s="281" t="s">
        <v>282</v>
      </c>
      <c r="BE19" s="281" t="s">
        <v>277</v>
      </c>
      <c r="BF19" s="251" t="s">
        <v>250</v>
      </c>
      <c r="BG19" s="255" t="s">
        <v>339</v>
      </c>
      <c r="BH19" s="251" t="str">
        <f>+BH17</f>
        <v>LICITACIÓN</v>
      </c>
      <c r="BI19" s="35" t="str">
        <f>+AZ19</f>
        <v>1.2.2.0.00-051 - ICDE DISTRISEGURIDAD 1% IPU</v>
      </c>
      <c r="BJ19" s="289" t="str">
        <f>+BJ17</f>
        <v>Agosto</v>
      </c>
      <c r="BK19" s="251" t="s">
        <v>253</v>
      </c>
      <c r="BL19" s="341"/>
      <c r="BM19" s="392"/>
      <c r="BN19" s="279" t="s">
        <v>340</v>
      </c>
    </row>
    <row r="20" spans="1:70" ht="97.5" x14ac:dyDescent="0.25">
      <c r="A20" s="350"/>
      <c r="B20" s="323"/>
      <c r="C20" s="323"/>
      <c r="D20" s="291"/>
      <c r="E20" s="291"/>
      <c r="F20" s="291"/>
      <c r="G20" s="291"/>
      <c r="H20" s="291"/>
      <c r="I20" s="291"/>
      <c r="J20" s="244"/>
      <c r="K20" s="323"/>
      <c r="L20" s="323"/>
      <c r="M20" s="324"/>
      <c r="N20" s="323"/>
      <c r="O20" s="328"/>
      <c r="P20" s="329"/>
      <c r="Q20" s="323"/>
      <c r="R20" s="338"/>
      <c r="S20" s="335"/>
      <c r="T20" s="331"/>
      <c r="U20" s="370"/>
      <c r="V20" s="370"/>
      <c r="W20" s="133"/>
      <c r="X20" s="133"/>
      <c r="Y20" s="133"/>
      <c r="Z20" s="325"/>
      <c r="AA20" s="373"/>
      <c r="AB20" s="373"/>
      <c r="AC20" s="325"/>
      <c r="AD20" s="244"/>
      <c r="AE20" s="361"/>
      <c r="AF20" s="244"/>
      <c r="AG20" s="271"/>
      <c r="AH20" s="263"/>
      <c r="AI20" s="293"/>
      <c r="AJ20" s="261"/>
      <c r="AK20" s="262"/>
      <c r="AL20" s="174"/>
      <c r="AM20" s="115"/>
      <c r="AN20" s="115"/>
      <c r="AO20" s="115"/>
      <c r="AP20" s="115"/>
      <c r="AQ20" s="115"/>
      <c r="AR20" s="295"/>
      <c r="AS20" s="296"/>
      <c r="AT20" s="293"/>
      <c r="AU20" s="297"/>
      <c r="AV20" s="291"/>
      <c r="AW20" s="291"/>
      <c r="AX20" s="291"/>
      <c r="AY20" s="291"/>
      <c r="AZ20" s="35" t="s">
        <v>246</v>
      </c>
      <c r="BA20" s="109">
        <v>0</v>
      </c>
      <c r="BB20" s="52">
        <v>55260693.966545396</v>
      </c>
      <c r="BC20" s="35" t="s">
        <v>249</v>
      </c>
      <c r="BD20" s="292"/>
      <c r="BE20" s="292"/>
      <c r="BF20" s="291"/>
      <c r="BG20" s="293"/>
      <c r="BH20" s="291"/>
      <c r="BI20" s="35" t="str">
        <f t="shared" ref="BI20:BI22" si="4">+AZ20</f>
        <v>1.2.2.0.00-085 - ICDE DISTRISEGURIDAD 10% DELINEACIÓN URBANA</v>
      </c>
      <c r="BJ20" s="294"/>
      <c r="BK20" s="291"/>
      <c r="BL20" s="341"/>
      <c r="BM20" s="392"/>
      <c r="BN20" s="381"/>
    </row>
    <row r="21" spans="1:70" ht="39" x14ac:dyDescent="0.25">
      <c r="A21" s="350"/>
      <c r="B21" s="323"/>
      <c r="C21" s="323"/>
      <c r="D21" s="291"/>
      <c r="E21" s="291"/>
      <c r="F21" s="291"/>
      <c r="G21" s="291"/>
      <c r="H21" s="291"/>
      <c r="I21" s="291"/>
      <c r="J21" s="244"/>
      <c r="K21" s="323"/>
      <c r="L21" s="323"/>
      <c r="M21" s="324"/>
      <c r="N21" s="323"/>
      <c r="O21" s="328"/>
      <c r="P21" s="329"/>
      <c r="Q21" s="323"/>
      <c r="R21" s="338"/>
      <c r="S21" s="335"/>
      <c r="T21" s="331"/>
      <c r="U21" s="370"/>
      <c r="V21" s="370"/>
      <c r="W21" s="133"/>
      <c r="X21" s="133"/>
      <c r="Y21" s="133"/>
      <c r="Z21" s="325"/>
      <c r="AA21" s="373"/>
      <c r="AB21" s="373"/>
      <c r="AC21" s="325"/>
      <c r="AD21" s="244"/>
      <c r="AE21" s="361"/>
      <c r="AF21" s="244"/>
      <c r="AG21" s="271"/>
      <c r="AH21" s="263"/>
      <c r="AI21" s="293"/>
      <c r="AJ21" s="261"/>
      <c r="AK21" s="262"/>
      <c r="AL21" s="174"/>
      <c r="AM21" s="115"/>
      <c r="AN21" s="115"/>
      <c r="AO21" s="115"/>
      <c r="AP21" s="115"/>
      <c r="AQ21" s="115"/>
      <c r="AR21" s="295"/>
      <c r="AS21" s="296"/>
      <c r="AT21" s="293"/>
      <c r="AU21" s="297"/>
      <c r="AV21" s="291"/>
      <c r="AW21" s="291"/>
      <c r="AX21" s="291"/>
      <c r="AY21" s="291"/>
      <c r="AZ21" s="35" t="s">
        <v>352</v>
      </c>
      <c r="BA21" s="109">
        <v>0</v>
      </c>
      <c r="BB21" s="52">
        <v>1427638</v>
      </c>
      <c r="BC21" s="35" t="s">
        <v>249</v>
      </c>
      <c r="BD21" s="292"/>
      <c r="BE21" s="292"/>
      <c r="BF21" s="291"/>
      <c r="BG21" s="293"/>
      <c r="BH21" s="291"/>
      <c r="BI21" s="35" t="str">
        <f t="shared" si="4"/>
        <v>1.3.2.3.11-084 RF DISTRISEGURIDAD</v>
      </c>
      <c r="BJ21" s="294"/>
      <c r="BK21" s="291"/>
      <c r="BL21" s="341"/>
      <c r="BM21" s="392"/>
      <c r="BN21" s="381"/>
    </row>
    <row r="22" spans="1:70" ht="97.5" customHeight="1" x14ac:dyDescent="0.25">
      <c r="A22" s="350"/>
      <c r="B22" s="323"/>
      <c r="C22" s="323"/>
      <c r="D22" s="291"/>
      <c r="E22" s="291"/>
      <c r="F22" s="291"/>
      <c r="G22" s="291"/>
      <c r="H22" s="291"/>
      <c r="I22" s="291"/>
      <c r="J22" s="244"/>
      <c r="K22" s="323"/>
      <c r="L22" s="323"/>
      <c r="M22" s="324"/>
      <c r="N22" s="323"/>
      <c r="O22" s="328"/>
      <c r="P22" s="329"/>
      <c r="Q22" s="323"/>
      <c r="R22" s="338"/>
      <c r="S22" s="335"/>
      <c r="T22" s="331"/>
      <c r="U22" s="371"/>
      <c r="V22" s="371"/>
      <c r="W22" s="134"/>
      <c r="X22" s="134"/>
      <c r="Y22" s="134"/>
      <c r="Z22" s="325"/>
      <c r="AA22" s="373"/>
      <c r="AB22" s="373"/>
      <c r="AC22" s="325"/>
      <c r="AD22" s="244"/>
      <c r="AE22" s="361"/>
      <c r="AF22" s="244"/>
      <c r="AG22" s="272"/>
      <c r="AH22" s="254"/>
      <c r="AI22" s="256"/>
      <c r="AJ22" s="258"/>
      <c r="AK22" s="260"/>
      <c r="AL22" s="174"/>
      <c r="AM22" s="113"/>
      <c r="AN22" s="113"/>
      <c r="AO22" s="113"/>
      <c r="AP22" s="113"/>
      <c r="AQ22" s="113"/>
      <c r="AR22" s="284"/>
      <c r="AS22" s="286"/>
      <c r="AT22" s="256"/>
      <c r="AU22" s="288"/>
      <c r="AV22" s="252"/>
      <c r="AW22" s="252"/>
      <c r="AX22" s="252"/>
      <c r="AY22" s="252"/>
      <c r="AZ22" s="35" t="s">
        <v>333</v>
      </c>
      <c r="BA22" s="109">
        <v>0</v>
      </c>
      <c r="BB22" s="54">
        <v>107345600.94</v>
      </c>
      <c r="BC22" s="35" t="s">
        <v>249</v>
      </c>
      <c r="BD22" s="282"/>
      <c r="BE22" s="282"/>
      <c r="BF22" s="252"/>
      <c r="BG22" s="256"/>
      <c r="BH22" s="252"/>
      <c r="BI22" s="35" t="str">
        <f t="shared" si="4"/>
        <v>1.3.3.2.00-93-037 RB RENDIMIENTOS FINANCIEROS ICLD</v>
      </c>
      <c r="BJ22" s="290"/>
      <c r="BK22" s="252"/>
      <c r="BL22" s="341"/>
      <c r="BM22" s="392"/>
      <c r="BN22" s="280"/>
    </row>
    <row r="23" spans="1:70" s="200" customFormat="1" ht="210" customHeight="1" x14ac:dyDescent="0.3">
      <c r="A23" s="350"/>
      <c r="B23" s="323"/>
      <c r="C23" s="323"/>
      <c r="D23" s="291"/>
      <c r="E23" s="291"/>
      <c r="F23" s="291"/>
      <c r="G23" s="291"/>
      <c r="H23" s="291"/>
      <c r="I23" s="291"/>
      <c r="J23" s="244"/>
      <c r="K23" s="189" t="s">
        <v>124</v>
      </c>
      <c r="L23" s="75" t="s">
        <v>122</v>
      </c>
      <c r="M23" s="190">
        <v>195</v>
      </c>
      <c r="N23" s="75" t="s">
        <v>125</v>
      </c>
      <c r="O23" s="188" t="s">
        <v>145</v>
      </c>
      <c r="P23" s="188"/>
      <c r="Q23" s="75" t="s">
        <v>148</v>
      </c>
      <c r="R23" s="191">
        <v>585</v>
      </c>
      <c r="S23" s="192">
        <f>+R23-M23</f>
        <v>390</v>
      </c>
      <c r="T23" s="193">
        <v>195</v>
      </c>
      <c r="U23" s="194">
        <v>0</v>
      </c>
      <c r="V23" s="194">
        <v>0</v>
      </c>
      <c r="W23" s="194">
        <f>0</f>
        <v>0</v>
      </c>
      <c r="X23" s="195">
        <f>W23/S23</f>
        <v>0</v>
      </c>
      <c r="Y23" s="195">
        <f>T23/R23</f>
        <v>0.33333333333333331</v>
      </c>
      <c r="Z23" s="325"/>
      <c r="AA23" s="373"/>
      <c r="AB23" s="373"/>
      <c r="AC23" s="325"/>
      <c r="AD23" s="244"/>
      <c r="AE23" s="361"/>
      <c r="AF23" s="244"/>
      <c r="AG23" s="251" t="s">
        <v>353</v>
      </c>
      <c r="AH23" s="253" t="s">
        <v>185</v>
      </c>
      <c r="AI23" s="255">
        <v>390</v>
      </c>
      <c r="AJ23" s="257">
        <v>0</v>
      </c>
      <c r="AK23" s="259">
        <v>0</v>
      </c>
      <c r="AL23" s="196">
        <f>0%</f>
        <v>0</v>
      </c>
      <c r="AM23" s="197"/>
      <c r="AN23" s="197"/>
      <c r="AO23" s="197"/>
      <c r="AP23" s="197"/>
      <c r="AQ23" s="197"/>
      <c r="AR23" s="283">
        <v>0.1</v>
      </c>
      <c r="AS23" s="285" t="s">
        <v>183</v>
      </c>
      <c r="AT23" s="255" t="s">
        <v>354</v>
      </c>
      <c r="AU23" s="287">
        <v>150</v>
      </c>
      <c r="AV23" s="251">
        <f>+AV19</f>
        <v>1065570</v>
      </c>
      <c r="AW23" s="251">
        <f>+AW19</f>
        <v>1065570</v>
      </c>
      <c r="AX23" s="251" t="str">
        <f>+AX19</f>
        <v>DISTRISEGURIDAD</v>
      </c>
      <c r="AY23" s="251" t="str">
        <f>+AY19</f>
        <v>LUIS ENRIQUE ROA MERCHÁN</v>
      </c>
      <c r="AZ23" s="189" t="s">
        <v>247</v>
      </c>
      <c r="BA23" s="198">
        <v>1</v>
      </c>
      <c r="BB23" s="199">
        <v>900000000</v>
      </c>
      <c r="BC23" s="189" t="str">
        <f t="shared" ref="BC23:BC24" si="5">+BC22</f>
        <v>Recursos propios</v>
      </c>
      <c r="BD23" s="281" t="s">
        <v>282</v>
      </c>
      <c r="BE23" s="281" t="str">
        <f>+BE19</f>
        <v>2.3.4501.1000.2021130010180</v>
      </c>
      <c r="BF23" s="251" t="str">
        <f>+BF19</f>
        <v>SI</v>
      </c>
      <c r="BG23" s="251" t="s">
        <v>251</v>
      </c>
      <c r="BH23" s="251" t="s">
        <v>252</v>
      </c>
      <c r="BI23" s="189" t="str">
        <f>+AZ23</f>
        <v>1.2.2.0.00-051 - ICDE DISTRISEGURIDAD 1% IPU</v>
      </c>
      <c r="BJ23" s="289" t="str">
        <f>+AS23</f>
        <v>Junio</v>
      </c>
      <c r="BK23" s="253" t="s">
        <v>253</v>
      </c>
      <c r="BL23" s="341"/>
      <c r="BM23" s="392"/>
      <c r="BN23" s="279" t="s">
        <v>334</v>
      </c>
    </row>
    <row r="24" spans="1:70" ht="78" x14ac:dyDescent="0.25">
      <c r="A24" s="350"/>
      <c r="B24" s="323"/>
      <c r="C24" s="323"/>
      <c r="D24" s="291"/>
      <c r="E24" s="291"/>
      <c r="F24" s="291"/>
      <c r="G24" s="291"/>
      <c r="H24" s="291"/>
      <c r="I24" s="291"/>
      <c r="J24" s="244"/>
      <c r="K24" s="35"/>
      <c r="L24" s="61"/>
      <c r="M24" s="64"/>
      <c r="N24" s="61"/>
      <c r="O24" s="60"/>
      <c r="P24" s="60"/>
      <c r="Q24" s="61"/>
      <c r="R24" s="63"/>
      <c r="S24" s="78"/>
      <c r="T24" s="62"/>
      <c r="U24" s="81"/>
      <c r="V24" s="81"/>
      <c r="W24" s="81"/>
      <c r="X24" s="81"/>
      <c r="Y24" s="81"/>
      <c r="Z24" s="325"/>
      <c r="AA24" s="373"/>
      <c r="AB24" s="373"/>
      <c r="AC24" s="325"/>
      <c r="AD24" s="244"/>
      <c r="AE24" s="361"/>
      <c r="AF24" s="244"/>
      <c r="AG24" s="252"/>
      <c r="AH24" s="254"/>
      <c r="AI24" s="256"/>
      <c r="AJ24" s="258"/>
      <c r="AK24" s="260"/>
      <c r="AL24" s="174"/>
      <c r="AM24" s="113"/>
      <c r="AN24" s="113"/>
      <c r="AO24" s="113"/>
      <c r="AP24" s="113"/>
      <c r="AQ24" s="113"/>
      <c r="AR24" s="284"/>
      <c r="AS24" s="286"/>
      <c r="AT24" s="256"/>
      <c r="AU24" s="288"/>
      <c r="AV24" s="252"/>
      <c r="AW24" s="252"/>
      <c r="AX24" s="252"/>
      <c r="AY24" s="252"/>
      <c r="AZ24" s="35" t="s">
        <v>333</v>
      </c>
      <c r="BA24" s="109">
        <v>3.9215057142857099E-2</v>
      </c>
      <c r="BB24" s="54">
        <v>700000000</v>
      </c>
      <c r="BC24" s="35" t="str">
        <f t="shared" si="5"/>
        <v>Recursos propios</v>
      </c>
      <c r="BD24" s="282"/>
      <c r="BE24" s="282"/>
      <c r="BF24" s="252"/>
      <c r="BG24" s="252"/>
      <c r="BH24" s="252"/>
      <c r="BI24" s="35" t="str">
        <f>+AZ24</f>
        <v>1.3.3.2.00-93-037 RB RENDIMIENTOS FINANCIEROS ICLD</v>
      </c>
      <c r="BJ24" s="290"/>
      <c r="BK24" s="254"/>
      <c r="BL24" s="341"/>
      <c r="BM24" s="392"/>
      <c r="BN24" s="280"/>
    </row>
    <row r="25" spans="1:70" ht="292.5" x14ac:dyDescent="0.25">
      <c r="A25" s="350"/>
      <c r="B25" s="323"/>
      <c r="C25" s="323"/>
      <c r="D25" s="291"/>
      <c r="E25" s="291"/>
      <c r="F25" s="291"/>
      <c r="G25" s="291"/>
      <c r="H25" s="291"/>
      <c r="I25" s="291"/>
      <c r="J25" s="244"/>
      <c r="K25" s="35" t="s">
        <v>313</v>
      </c>
      <c r="L25" s="61" t="s">
        <v>122</v>
      </c>
      <c r="M25" s="64">
        <v>1</v>
      </c>
      <c r="N25" s="61" t="s">
        <v>315</v>
      </c>
      <c r="O25" s="60" t="s">
        <v>145</v>
      </c>
      <c r="P25" s="60"/>
      <c r="Q25" s="61" t="s">
        <v>148</v>
      </c>
      <c r="R25" s="63">
        <v>1</v>
      </c>
      <c r="S25" s="78">
        <v>1</v>
      </c>
      <c r="T25" s="62">
        <v>1</v>
      </c>
      <c r="U25" s="81">
        <v>0</v>
      </c>
      <c r="V25" s="81">
        <v>1</v>
      </c>
      <c r="W25" s="81">
        <f>1</f>
        <v>1</v>
      </c>
      <c r="X25" s="170">
        <f>W25/S25</f>
        <v>1</v>
      </c>
      <c r="Y25" s="170">
        <f>100%</f>
        <v>1</v>
      </c>
      <c r="Z25" s="325"/>
      <c r="AA25" s="373"/>
      <c r="AB25" s="373"/>
      <c r="AC25" s="325"/>
      <c r="AD25" s="244"/>
      <c r="AE25" s="361"/>
      <c r="AF25" s="244"/>
      <c r="AG25" s="100" t="s">
        <v>344</v>
      </c>
      <c r="AH25" s="102" t="s">
        <v>345</v>
      </c>
      <c r="AI25" s="99">
        <v>1</v>
      </c>
      <c r="AJ25" s="98">
        <v>0</v>
      </c>
      <c r="AK25" s="113">
        <v>0</v>
      </c>
      <c r="AL25" s="174">
        <f t="shared" si="3"/>
        <v>0</v>
      </c>
      <c r="AM25" s="113"/>
      <c r="AN25" s="113"/>
      <c r="AO25" s="113"/>
      <c r="AP25" s="113"/>
      <c r="AQ25" s="113"/>
      <c r="AR25" s="103">
        <v>0.05</v>
      </c>
      <c r="AS25" s="104" t="s">
        <v>346</v>
      </c>
      <c r="AT25" s="99" t="s">
        <v>262</v>
      </c>
      <c r="AU25" s="105">
        <v>60</v>
      </c>
      <c r="AV25" s="105">
        <f>+AV18</f>
        <v>0</v>
      </c>
      <c r="AW25" s="105">
        <f t="shared" ref="AW25:AY25" si="6">+AW18</f>
        <v>0</v>
      </c>
      <c r="AX25" s="105">
        <f t="shared" si="6"/>
        <v>0</v>
      </c>
      <c r="AY25" s="105">
        <f t="shared" si="6"/>
        <v>0</v>
      </c>
      <c r="AZ25" s="35" t="s">
        <v>333</v>
      </c>
      <c r="BA25" s="109">
        <v>0</v>
      </c>
      <c r="BB25" s="52">
        <v>500000000</v>
      </c>
      <c r="BC25" s="35" t="s">
        <v>249</v>
      </c>
      <c r="BD25" s="106" t="str">
        <f>+BD19</f>
        <v>IMPLEMENTACIÓN Y SOSTENIMIENTO DE HERRAMIENTAS TECNOLÓGICAS PARA SEGURIDAD Y SOCORRO</v>
      </c>
      <c r="BE25" s="106" t="str">
        <f>+BE19</f>
        <v>2.3.4501.1000.2021130010180</v>
      </c>
      <c r="BF25" s="99" t="s">
        <v>254</v>
      </c>
      <c r="BG25" s="99" t="s">
        <v>347</v>
      </c>
      <c r="BH25" s="99" t="s">
        <v>268</v>
      </c>
      <c r="BI25" s="35" t="str">
        <f>+AZ25</f>
        <v>1.3.3.2.00-93-037 RB RENDIMIENTOS FINANCIEROS ICLD</v>
      </c>
      <c r="BJ25" s="101" t="s">
        <v>346</v>
      </c>
      <c r="BK25" s="102" t="s">
        <v>348</v>
      </c>
      <c r="BL25" s="341"/>
      <c r="BM25" s="392"/>
      <c r="BN25" s="126" t="s">
        <v>349</v>
      </c>
    </row>
    <row r="26" spans="1:70" ht="156" customHeight="1" x14ac:dyDescent="0.25">
      <c r="A26" s="350"/>
      <c r="B26" s="323"/>
      <c r="C26" s="323"/>
      <c r="D26" s="291"/>
      <c r="E26" s="291"/>
      <c r="F26" s="291"/>
      <c r="G26" s="291"/>
      <c r="H26" s="291"/>
      <c r="I26" s="291"/>
      <c r="J26" s="244"/>
      <c r="K26" s="323" t="s">
        <v>126</v>
      </c>
      <c r="L26" s="323" t="s">
        <v>122</v>
      </c>
      <c r="M26" s="324">
        <v>280</v>
      </c>
      <c r="N26" s="323" t="s">
        <v>127</v>
      </c>
      <c r="O26" s="328" t="s">
        <v>145</v>
      </c>
      <c r="P26" s="328"/>
      <c r="Q26" s="323" t="s">
        <v>148</v>
      </c>
      <c r="R26" s="333">
        <v>100</v>
      </c>
      <c r="S26" s="336">
        <v>100</v>
      </c>
      <c r="T26" s="330">
        <v>0</v>
      </c>
      <c r="U26" s="339">
        <f>35+(70*0.65)</f>
        <v>80.5</v>
      </c>
      <c r="V26" s="339">
        <f>35+(70)-U26</f>
        <v>24.5</v>
      </c>
      <c r="W26" s="135"/>
      <c r="X26" s="135"/>
      <c r="Y26" s="135"/>
      <c r="Z26" s="325"/>
      <c r="AA26" s="373"/>
      <c r="AB26" s="373"/>
      <c r="AC26" s="325"/>
      <c r="AD26" s="244"/>
      <c r="AE26" s="361"/>
      <c r="AF26" s="244"/>
      <c r="AG26" s="251" t="s">
        <v>187</v>
      </c>
      <c r="AH26" s="253" t="s">
        <v>188</v>
      </c>
      <c r="AI26" s="255">
        <v>6</v>
      </c>
      <c r="AJ26" s="257">
        <v>6</v>
      </c>
      <c r="AK26" s="259">
        <f>+AJ26</f>
        <v>6</v>
      </c>
      <c r="AL26" s="174">
        <f>100%</f>
        <v>1</v>
      </c>
      <c r="AM26" s="114"/>
      <c r="AN26" s="114"/>
      <c r="AO26" s="114"/>
      <c r="AP26" s="114"/>
      <c r="AQ26" s="114"/>
      <c r="AR26" s="283">
        <v>0.05</v>
      </c>
      <c r="AS26" s="285" t="s">
        <v>186</v>
      </c>
      <c r="AT26" s="255" t="s">
        <v>179</v>
      </c>
      <c r="AU26" s="287">
        <v>334</v>
      </c>
      <c r="AV26" s="251">
        <f>+AV23</f>
        <v>1065570</v>
      </c>
      <c r="AW26" s="251">
        <f>+AW23</f>
        <v>1065570</v>
      </c>
      <c r="AX26" s="251" t="str">
        <f>+AX23</f>
        <v>DISTRISEGURIDAD</v>
      </c>
      <c r="AY26" s="251" t="str">
        <f>+AY23</f>
        <v>LUIS ENRIQUE ROA MERCHÁN</v>
      </c>
      <c r="AZ26" s="35" t="s">
        <v>245</v>
      </c>
      <c r="BA26" s="110">
        <f>215288660/BB26</f>
        <v>0.52209590101700476</v>
      </c>
      <c r="BB26" s="52">
        <v>412354626</v>
      </c>
      <c r="BC26" s="35" t="s">
        <v>249</v>
      </c>
      <c r="BD26" s="281" t="s">
        <v>282</v>
      </c>
      <c r="BE26" s="281" t="str">
        <f>+BE25</f>
        <v>2.3.4501.1000.2021130010180</v>
      </c>
      <c r="BF26" s="281" t="s">
        <v>250</v>
      </c>
      <c r="BG26" s="251" t="s">
        <v>355</v>
      </c>
      <c r="BH26" s="251" t="s">
        <v>255</v>
      </c>
      <c r="BI26" s="35" t="str">
        <f>+AZ26</f>
        <v>1.3.2.3.11-037 - RF ICLD</v>
      </c>
      <c r="BJ26" s="289" t="str">
        <f>+AS26</f>
        <v>Febrero</v>
      </c>
      <c r="BK26" s="251" t="s">
        <v>257</v>
      </c>
      <c r="BL26" s="341"/>
      <c r="BM26" s="392"/>
      <c r="BN26" s="279" t="s">
        <v>325</v>
      </c>
      <c r="BQ26">
        <f>(70*4)+(35*4)+(70*4)</f>
        <v>700</v>
      </c>
      <c r="BR26">
        <f>+BQ26/4</f>
        <v>175</v>
      </c>
    </row>
    <row r="27" spans="1:70" ht="78" customHeight="1" x14ac:dyDescent="0.25">
      <c r="A27" s="350"/>
      <c r="B27" s="323"/>
      <c r="C27" s="323"/>
      <c r="D27" s="291"/>
      <c r="E27" s="291"/>
      <c r="F27" s="291"/>
      <c r="G27" s="291"/>
      <c r="H27" s="291"/>
      <c r="I27" s="291"/>
      <c r="J27" s="244"/>
      <c r="K27" s="323"/>
      <c r="L27" s="323"/>
      <c r="M27" s="324"/>
      <c r="N27" s="323"/>
      <c r="O27" s="328"/>
      <c r="P27" s="328"/>
      <c r="Q27" s="323"/>
      <c r="R27" s="333"/>
      <c r="S27" s="336"/>
      <c r="T27" s="330"/>
      <c r="U27" s="340"/>
      <c r="V27" s="340"/>
      <c r="W27" s="136">
        <f>(U26+V26)</f>
        <v>105</v>
      </c>
      <c r="X27" s="171">
        <f>100%</f>
        <v>1</v>
      </c>
      <c r="Y27" s="171">
        <f>100%</f>
        <v>1</v>
      </c>
      <c r="Z27" s="325"/>
      <c r="AA27" s="373"/>
      <c r="AB27" s="373"/>
      <c r="AC27" s="325"/>
      <c r="AD27" s="244"/>
      <c r="AE27" s="361"/>
      <c r="AF27" s="244"/>
      <c r="AG27" s="252"/>
      <c r="AH27" s="254"/>
      <c r="AI27" s="256"/>
      <c r="AJ27" s="258"/>
      <c r="AK27" s="260"/>
      <c r="AL27" s="174"/>
      <c r="AM27" s="113"/>
      <c r="AN27" s="113"/>
      <c r="AO27" s="113"/>
      <c r="AP27" s="113"/>
      <c r="AQ27" s="113"/>
      <c r="AR27" s="284"/>
      <c r="AS27" s="286"/>
      <c r="AT27" s="256"/>
      <c r="AU27" s="288"/>
      <c r="AV27" s="252"/>
      <c r="AW27" s="252"/>
      <c r="AX27" s="252"/>
      <c r="AY27" s="252"/>
      <c r="AZ27" s="35" t="s">
        <v>333</v>
      </c>
      <c r="BA27" s="110">
        <v>0</v>
      </c>
      <c r="BB27" s="52">
        <v>104202643.428571</v>
      </c>
      <c r="BC27" s="35" t="s">
        <v>249</v>
      </c>
      <c r="BD27" s="282"/>
      <c r="BE27" s="282"/>
      <c r="BF27" s="282"/>
      <c r="BG27" s="252"/>
      <c r="BH27" s="252"/>
      <c r="BI27" s="35" t="str">
        <f>+AZ27</f>
        <v>1.3.3.2.00-93-037 RB RENDIMIENTOS FINANCIEROS ICLD</v>
      </c>
      <c r="BJ27" s="290"/>
      <c r="BK27" s="252"/>
      <c r="BL27" s="341"/>
      <c r="BM27" s="392"/>
      <c r="BN27" s="280"/>
    </row>
    <row r="28" spans="1:70" ht="117" x14ac:dyDescent="0.3">
      <c r="A28" s="350"/>
      <c r="B28" s="323"/>
      <c r="C28" s="323"/>
      <c r="D28" s="291"/>
      <c r="E28" s="291"/>
      <c r="F28" s="291"/>
      <c r="G28" s="291"/>
      <c r="H28" s="291"/>
      <c r="I28" s="291"/>
      <c r="J28" s="244"/>
      <c r="K28" s="323"/>
      <c r="L28" s="323"/>
      <c r="M28" s="324"/>
      <c r="N28" s="323"/>
      <c r="O28" s="328"/>
      <c r="P28" s="328"/>
      <c r="Q28" s="323"/>
      <c r="R28" s="333"/>
      <c r="S28" s="336"/>
      <c r="T28" s="330"/>
      <c r="U28" s="340"/>
      <c r="V28" s="340"/>
      <c r="W28" s="136"/>
      <c r="X28" s="136"/>
      <c r="Y28" s="136"/>
      <c r="Z28" s="325"/>
      <c r="AA28" s="373"/>
      <c r="AB28" s="373"/>
      <c r="AC28" s="325"/>
      <c r="AD28" s="244"/>
      <c r="AE28" s="361"/>
      <c r="AF28" s="244"/>
      <c r="AG28" s="35" t="s">
        <v>189</v>
      </c>
      <c r="AH28" s="65" t="s">
        <v>190</v>
      </c>
      <c r="AI28" s="64">
        <v>12</v>
      </c>
      <c r="AJ28" s="85">
        <v>3</v>
      </c>
      <c r="AK28" s="112">
        <v>3</v>
      </c>
      <c r="AL28" s="174">
        <f>100%</f>
        <v>1</v>
      </c>
      <c r="AM28" s="112"/>
      <c r="AN28" s="112"/>
      <c r="AO28" s="112"/>
      <c r="AP28" s="112"/>
      <c r="AQ28" s="112"/>
      <c r="AR28" s="66">
        <v>0.05</v>
      </c>
      <c r="AS28" s="68" t="s">
        <v>182</v>
      </c>
      <c r="AT28" s="64" t="s">
        <v>179</v>
      </c>
      <c r="AU28" s="67">
        <v>360</v>
      </c>
      <c r="AV28" s="61">
        <f>+AV26</f>
        <v>1065570</v>
      </c>
      <c r="AW28" s="61">
        <f t="shared" ref="AW28" si="7">+AW26</f>
        <v>1065570</v>
      </c>
      <c r="AX28" s="35" t="str">
        <f t="shared" ref="AX28" si="8">+AX26</f>
        <v>DISTRISEGURIDAD</v>
      </c>
      <c r="AY28" s="35" t="str">
        <f t="shared" ref="AY28" si="9">+AY26</f>
        <v>LUIS ENRIQUE ROA MERCHÁN</v>
      </c>
      <c r="AZ28" s="35" t="s">
        <v>247</v>
      </c>
      <c r="BA28" s="110">
        <f>5558656.32/BB28</f>
        <v>0.59220220304123483</v>
      </c>
      <c r="BB28" s="54">
        <v>9386416.1454545502</v>
      </c>
      <c r="BC28" s="35" t="str">
        <f>+BC26</f>
        <v>Recursos propios</v>
      </c>
      <c r="BD28" s="74" t="s">
        <v>282</v>
      </c>
      <c r="BE28" s="74" t="str">
        <f t="shared" ref="BE28" si="10">+BE26</f>
        <v>2.3.4501.1000.2021130010180</v>
      </c>
      <c r="BF28" s="61" t="s">
        <v>254</v>
      </c>
      <c r="BG28" s="35"/>
      <c r="BH28" s="35"/>
      <c r="BI28" s="54"/>
      <c r="BJ28" s="64"/>
      <c r="BK28" s="36" t="s">
        <v>258</v>
      </c>
      <c r="BL28" s="341"/>
      <c r="BM28" s="392"/>
      <c r="BN28" s="127" t="s">
        <v>324</v>
      </c>
    </row>
    <row r="29" spans="1:70" ht="53.25" customHeight="1" x14ac:dyDescent="0.3">
      <c r="A29" s="350"/>
      <c r="B29" s="323"/>
      <c r="C29" s="323"/>
      <c r="D29" s="291"/>
      <c r="E29" s="291"/>
      <c r="F29" s="291"/>
      <c r="G29" s="291"/>
      <c r="H29" s="291"/>
      <c r="I29" s="291"/>
      <c r="J29" s="238" t="s">
        <v>382</v>
      </c>
      <c r="K29" s="239"/>
      <c r="L29" s="239"/>
      <c r="M29" s="239"/>
      <c r="N29" s="239"/>
      <c r="O29" s="239"/>
      <c r="P29" s="239"/>
      <c r="Q29" s="239"/>
      <c r="R29" s="239"/>
      <c r="S29" s="239"/>
      <c r="T29" s="239"/>
      <c r="U29" s="239"/>
      <c r="V29" s="239"/>
      <c r="W29" s="240"/>
      <c r="X29" s="171">
        <f>SUM(X10:X28)/(4)</f>
        <v>0.75</v>
      </c>
      <c r="Y29" s="171">
        <f>SUM(Y10:Y28)/(4)</f>
        <v>0.83333333333333326</v>
      </c>
      <c r="Z29" s="142"/>
      <c r="AA29" s="140"/>
      <c r="AB29" s="140"/>
      <c r="AC29" s="142"/>
      <c r="AD29" s="230" t="s">
        <v>383</v>
      </c>
      <c r="AE29" s="231"/>
      <c r="AF29" s="231"/>
      <c r="AG29" s="231"/>
      <c r="AH29" s="231"/>
      <c r="AI29" s="231"/>
      <c r="AJ29" s="231"/>
      <c r="AK29" s="232"/>
      <c r="AL29" s="178">
        <f>SUM(AL10:AL28)/(8)</f>
        <v>0.5625</v>
      </c>
      <c r="AM29" s="236" t="s">
        <v>384</v>
      </c>
      <c r="AN29" s="237"/>
      <c r="AO29" s="151">
        <f>$AO$10</f>
        <v>14123244006.970001</v>
      </c>
      <c r="AP29" s="151">
        <f>$AP$10</f>
        <v>3118095600.6700001</v>
      </c>
      <c r="AQ29" s="179">
        <f>AP29/AO29</f>
        <v>0.22077757766779219</v>
      </c>
      <c r="AR29" s="147"/>
      <c r="AS29" s="68"/>
      <c r="AT29" s="146"/>
      <c r="AU29" s="67"/>
      <c r="AV29" s="143"/>
      <c r="AW29" s="143"/>
      <c r="AX29" s="35"/>
      <c r="AY29" s="35"/>
      <c r="AZ29" s="35"/>
      <c r="BA29" s="110"/>
      <c r="BB29" s="54"/>
      <c r="BC29" s="35"/>
      <c r="BD29" s="148"/>
      <c r="BE29" s="148"/>
      <c r="BF29" s="143"/>
      <c r="BG29" s="35"/>
      <c r="BH29" s="35"/>
      <c r="BI29" s="54"/>
      <c r="BJ29" s="146"/>
      <c r="BK29" s="36"/>
      <c r="BL29" s="341"/>
      <c r="BM29" s="392"/>
      <c r="BN29" s="127"/>
    </row>
    <row r="30" spans="1:70" ht="156" x14ac:dyDescent="0.3">
      <c r="A30" s="350"/>
      <c r="B30" s="323"/>
      <c r="C30" s="323"/>
      <c r="D30" s="291"/>
      <c r="E30" s="291"/>
      <c r="F30" s="291"/>
      <c r="G30" s="291"/>
      <c r="H30" s="291"/>
      <c r="I30" s="291"/>
      <c r="J30" s="354" t="s">
        <v>128</v>
      </c>
      <c r="K30" s="323" t="s">
        <v>129</v>
      </c>
      <c r="L30" s="323" t="s">
        <v>122</v>
      </c>
      <c r="M30" s="324">
        <v>37</v>
      </c>
      <c r="N30" s="323" t="s">
        <v>130</v>
      </c>
      <c r="O30" s="328" t="s">
        <v>145</v>
      </c>
      <c r="P30" s="328"/>
      <c r="Q30" s="323" t="s">
        <v>149</v>
      </c>
      <c r="R30" s="333">
        <v>4</v>
      </c>
      <c r="S30" s="336">
        <v>4</v>
      </c>
      <c r="T30" s="332">
        <v>1</v>
      </c>
      <c r="U30" s="248">
        <v>0</v>
      </c>
      <c r="V30" s="248">
        <v>0</v>
      </c>
      <c r="W30" s="137"/>
      <c r="X30" s="137"/>
      <c r="Y30" s="137"/>
      <c r="Z30" s="326" t="s">
        <v>168</v>
      </c>
      <c r="AA30" s="326" t="s">
        <v>241</v>
      </c>
      <c r="AB30" s="326" t="s">
        <v>242</v>
      </c>
      <c r="AC30" s="326" t="s">
        <v>243</v>
      </c>
      <c r="AD30" s="244" t="s">
        <v>152</v>
      </c>
      <c r="AE30" s="361">
        <v>2021130010192</v>
      </c>
      <c r="AF30" s="244" t="s">
        <v>191</v>
      </c>
      <c r="AG30" s="35" t="s">
        <v>192</v>
      </c>
      <c r="AH30" s="65" t="s">
        <v>193</v>
      </c>
      <c r="AI30" s="64">
        <v>5</v>
      </c>
      <c r="AJ30" s="64">
        <v>5</v>
      </c>
      <c r="AK30" s="64">
        <v>0</v>
      </c>
      <c r="AL30" s="174">
        <f>100%</f>
        <v>1</v>
      </c>
      <c r="AM30" s="64"/>
      <c r="AN30" s="64"/>
      <c r="AO30" s="64"/>
      <c r="AP30" s="64"/>
      <c r="AQ30" s="64"/>
      <c r="AR30" s="66">
        <v>0.1</v>
      </c>
      <c r="AS30" s="68" t="s">
        <v>182</v>
      </c>
      <c r="AT30" s="64" t="s">
        <v>179</v>
      </c>
      <c r="AU30" s="67">
        <v>360</v>
      </c>
      <c r="AV30" s="61">
        <v>1065570</v>
      </c>
      <c r="AW30" s="61">
        <v>1065570</v>
      </c>
      <c r="AX30" s="35" t="s">
        <v>174</v>
      </c>
      <c r="AY30" s="35" t="s">
        <v>244</v>
      </c>
      <c r="AZ30" s="35" t="s">
        <v>247</v>
      </c>
      <c r="BA30" s="110">
        <f>181231029/BB30</f>
        <v>0.65288114556080812</v>
      </c>
      <c r="BB30" s="54">
        <v>277586556.5</v>
      </c>
      <c r="BC30" s="35" t="str">
        <f>+BC28</f>
        <v>Recursos propios</v>
      </c>
      <c r="BD30" s="74" t="s">
        <v>281</v>
      </c>
      <c r="BE30" s="75" t="s">
        <v>278</v>
      </c>
      <c r="BF30" s="61" t="s">
        <v>250</v>
      </c>
      <c r="BG30" s="61" t="s">
        <v>255</v>
      </c>
      <c r="BH30" s="61" t="s">
        <v>260</v>
      </c>
      <c r="BI30" s="36" t="str">
        <f>+AZ30</f>
        <v>1.2.2.0.00-051 - ICDE DISTRISEGURIDAD 1% IPU</v>
      </c>
      <c r="BJ30" s="64" t="s">
        <v>182</v>
      </c>
      <c r="BK30" s="35" t="s">
        <v>257</v>
      </c>
      <c r="BL30" s="341"/>
      <c r="BM30" s="392"/>
      <c r="BN30" s="122" t="s">
        <v>326</v>
      </c>
    </row>
    <row r="31" spans="1:70" ht="136.5" x14ac:dyDescent="0.3">
      <c r="A31" s="350"/>
      <c r="B31" s="323"/>
      <c r="C31" s="323"/>
      <c r="D31" s="291"/>
      <c r="E31" s="291"/>
      <c r="F31" s="291"/>
      <c r="G31" s="291"/>
      <c r="H31" s="291"/>
      <c r="I31" s="291"/>
      <c r="J31" s="354"/>
      <c r="K31" s="323"/>
      <c r="L31" s="323"/>
      <c r="M31" s="324"/>
      <c r="N31" s="323"/>
      <c r="O31" s="328"/>
      <c r="P31" s="328"/>
      <c r="Q31" s="323"/>
      <c r="R31" s="333"/>
      <c r="S31" s="336"/>
      <c r="T31" s="332"/>
      <c r="U31" s="249"/>
      <c r="V31" s="249"/>
      <c r="W31" s="138"/>
      <c r="X31" s="138"/>
      <c r="Y31" s="138"/>
      <c r="Z31" s="327"/>
      <c r="AA31" s="326"/>
      <c r="AB31" s="326"/>
      <c r="AC31" s="326"/>
      <c r="AD31" s="245"/>
      <c r="AE31" s="247"/>
      <c r="AF31" s="245"/>
      <c r="AG31" s="35" t="s">
        <v>194</v>
      </c>
      <c r="AH31" s="65" t="s">
        <v>195</v>
      </c>
      <c r="AI31" s="64">
        <v>12</v>
      </c>
      <c r="AJ31" s="85">
        <v>3</v>
      </c>
      <c r="AK31" s="112">
        <v>3</v>
      </c>
      <c r="AL31" s="174">
        <f>(AK28+AJ28)/(AI28)</f>
        <v>0.5</v>
      </c>
      <c r="AM31" s="112"/>
      <c r="AN31" s="112"/>
      <c r="AO31" s="152">
        <v>6948658667.2999992</v>
      </c>
      <c r="AP31" s="153">
        <v>1066466935.66</v>
      </c>
      <c r="AQ31" s="154">
        <f>+AP31/AO31</f>
        <v>0.15347810084250274</v>
      </c>
      <c r="AR31" s="66">
        <v>0.05</v>
      </c>
      <c r="AS31" s="68" t="s">
        <v>182</v>
      </c>
      <c r="AT31" s="64" t="s">
        <v>179</v>
      </c>
      <c r="AU31" s="67">
        <v>360</v>
      </c>
      <c r="AV31" s="61">
        <v>1065570</v>
      </c>
      <c r="AW31" s="61">
        <v>1065570</v>
      </c>
      <c r="AX31" s="35" t="s">
        <v>174</v>
      </c>
      <c r="AY31" s="35" t="s">
        <v>244</v>
      </c>
      <c r="AZ31" s="35" t="s">
        <v>247</v>
      </c>
      <c r="BA31" s="110">
        <f>28266810/BB31</f>
        <v>0.80762314285714287</v>
      </c>
      <c r="BB31" s="54">
        <v>35000000</v>
      </c>
      <c r="BC31" s="35" t="str">
        <f t="shared" ref="BC31" si="11">+BC30</f>
        <v>Recursos propios</v>
      </c>
      <c r="BD31" s="74" t="s">
        <v>281</v>
      </c>
      <c r="BE31" s="75" t="s">
        <v>278</v>
      </c>
      <c r="BF31" s="61" t="s">
        <v>254</v>
      </c>
      <c r="BG31" s="61"/>
      <c r="BH31" s="35"/>
      <c r="BI31" s="36"/>
      <c r="BJ31" s="64"/>
      <c r="BK31" s="35" t="s">
        <v>261</v>
      </c>
      <c r="BL31" s="341"/>
      <c r="BM31" s="392"/>
      <c r="BN31" s="122" t="s">
        <v>324</v>
      </c>
    </row>
    <row r="32" spans="1:70" ht="39" x14ac:dyDescent="0.25">
      <c r="A32" s="350"/>
      <c r="B32" s="323"/>
      <c r="C32" s="323"/>
      <c r="D32" s="291"/>
      <c r="E32" s="291"/>
      <c r="F32" s="291"/>
      <c r="G32" s="291"/>
      <c r="H32" s="291"/>
      <c r="I32" s="291"/>
      <c r="J32" s="354"/>
      <c r="K32" s="323"/>
      <c r="L32" s="323"/>
      <c r="M32" s="324"/>
      <c r="N32" s="323"/>
      <c r="O32" s="328"/>
      <c r="P32" s="328"/>
      <c r="Q32" s="323"/>
      <c r="R32" s="333"/>
      <c r="S32" s="336"/>
      <c r="T32" s="332"/>
      <c r="U32" s="249"/>
      <c r="V32" s="249"/>
      <c r="W32" s="138">
        <f>0</f>
        <v>0</v>
      </c>
      <c r="X32" s="171">
        <f>0%</f>
        <v>0</v>
      </c>
      <c r="Y32" s="171">
        <f>T30/R30</f>
        <v>0.25</v>
      </c>
      <c r="Z32" s="327"/>
      <c r="AA32" s="326"/>
      <c r="AB32" s="326"/>
      <c r="AC32" s="326"/>
      <c r="AD32" s="245"/>
      <c r="AE32" s="247"/>
      <c r="AF32" s="245"/>
      <c r="AG32" s="253" t="s">
        <v>356</v>
      </c>
      <c r="AH32" s="253" t="s">
        <v>196</v>
      </c>
      <c r="AI32" s="255">
        <v>6</v>
      </c>
      <c r="AJ32" s="257">
        <v>3</v>
      </c>
      <c r="AK32" s="259">
        <v>0</v>
      </c>
      <c r="AL32" s="174"/>
      <c r="AM32" s="114"/>
      <c r="AN32" s="114"/>
      <c r="AO32" s="259"/>
      <c r="AP32" s="259"/>
      <c r="AQ32" s="259"/>
      <c r="AR32" s="283">
        <v>0.5</v>
      </c>
      <c r="AS32" s="285" t="s">
        <v>183</v>
      </c>
      <c r="AT32" s="255" t="s">
        <v>262</v>
      </c>
      <c r="AU32" s="287">
        <v>153</v>
      </c>
      <c r="AV32" s="255">
        <f>+AV31</f>
        <v>1065570</v>
      </c>
      <c r="AW32" s="255">
        <f>+AW31</f>
        <v>1065570</v>
      </c>
      <c r="AX32" s="251" t="str">
        <f>+AX31</f>
        <v>DISTRISEGURIDAD</v>
      </c>
      <c r="AY32" s="251" t="str">
        <f>+AY31</f>
        <v>LUIS ENRIQUE ROA MERCHÁN</v>
      </c>
      <c r="AZ32" s="35" t="s">
        <v>245</v>
      </c>
      <c r="BA32" s="110">
        <v>1</v>
      </c>
      <c r="BB32" s="54">
        <v>2431021428</v>
      </c>
      <c r="BC32" s="255" t="s">
        <v>249</v>
      </c>
      <c r="BD32" s="281" t="s">
        <v>281</v>
      </c>
      <c r="BE32" s="385" t="s">
        <v>278</v>
      </c>
      <c r="BF32" s="255" t="s">
        <v>250</v>
      </c>
      <c r="BG32" s="255" t="s">
        <v>251</v>
      </c>
      <c r="BH32" s="251" t="s">
        <v>252</v>
      </c>
      <c r="BI32" s="35" t="s">
        <v>245</v>
      </c>
      <c r="BJ32" s="255" t="s">
        <v>358</v>
      </c>
      <c r="BK32" s="344" t="s">
        <v>263</v>
      </c>
      <c r="BL32" s="341"/>
      <c r="BM32" s="392"/>
      <c r="BN32" s="279" t="s">
        <v>357</v>
      </c>
    </row>
    <row r="33" spans="1:66" ht="78" x14ac:dyDescent="0.25">
      <c r="A33" s="350"/>
      <c r="B33" s="323"/>
      <c r="C33" s="323"/>
      <c r="D33" s="291"/>
      <c r="E33" s="291"/>
      <c r="F33" s="291"/>
      <c r="G33" s="291"/>
      <c r="H33" s="291"/>
      <c r="I33" s="291"/>
      <c r="J33" s="354"/>
      <c r="K33" s="323"/>
      <c r="L33" s="323"/>
      <c r="M33" s="324"/>
      <c r="N33" s="323"/>
      <c r="O33" s="328"/>
      <c r="P33" s="328"/>
      <c r="Q33" s="323"/>
      <c r="R33" s="333"/>
      <c r="S33" s="336"/>
      <c r="T33" s="332"/>
      <c r="U33" s="249"/>
      <c r="V33" s="249"/>
      <c r="W33" s="138"/>
      <c r="X33" s="138"/>
      <c r="Y33" s="138"/>
      <c r="Z33" s="327"/>
      <c r="AA33" s="326"/>
      <c r="AB33" s="326"/>
      <c r="AC33" s="326"/>
      <c r="AD33" s="245"/>
      <c r="AE33" s="247"/>
      <c r="AF33" s="245"/>
      <c r="AG33" s="263"/>
      <c r="AH33" s="263"/>
      <c r="AI33" s="293"/>
      <c r="AJ33" s="261"/>
      <c r="AK33" s="262"/>
      <c r="AL33" s="174"/>
      <c r="AM33" s="115"/>
      <c r="AN33" s="115"/>
      <c r="AO33" s="262"/>
      <c r="AP33" s="262"/>
      <c r="AQ33" s="262"/>
      <c r="AR33" s="295"/>
      <c r="AS33" s="296"/>
      <c r="AT33" s="293"/>
      <c r="AU33" s="297"/>
      <c r="AV33" s="293"/>
      <c r="AW33" s="293"/>
      <c r="AX33" s="291"/>
      <c r="AY33" s="291"/>
      <c r="AZ33" s="35" t="s">
        <v>247</v>
      </c>
      <c r="BA33" s="110">
        <v>0</v>
      </c>
      <c r="BB33" s="54">
        <v>88085151.099999994</v>
      </c>
      <c r="BC33" s="293"/>
      <c r="BD33" s="292"/>
      <c r="BE33" s="386"/>
      <c r="BF33" s="293"/>
      <c r="BG33" s="293"/>
      <c r="BH33" s="291"/>
      <c r="BI33" s="35" t="s">
        <v>247</v>
      </c>
      <c r="BJ33" s="293"/>
      <c r="BK33" s="345"/>
      <c r="BL33" s="341"/>
      <c r="BM33" s="392"/>
      <c r="BN33" s="381"/>
    </row>
    <row r="34" spans="1:66" ht="97.5" x14ac:dyDescent="0.25">
      <c r="A34" s="350"/>
      <c r="B34" s="323"/>
      <c r="C34" s="323"/>
      <c r="D34" s="291"/>
      <c r="E34" s="291"/>
      <c r="F34" s="291"/>
      <c r="G34" s="291"/>
      <c r="H34" s="291"/>
      <c r="I34" s="291"/>
      <c r="J34" s="354"/>
      <c r="K34" s="323"/>
      <c r="L34" s="323"/>
      <c r="M34" s="324"/>
      <c r="N34" s="323"/>
      <c r="O34" s="328"/>
      <c r="P34" s="328"/>
      <c r="Q34" s="323"/>
      <c r="R34" s="333"/>
      <c r="S34" s="336"/>
      <c r="T34" s="332"/>
      <c r="U34" s="249"/>
      <c r="V34" s="249"/>
      <c r="W34" s="138"/>
      <c r="X34" s="138"/>
      <c r="Y34" s="138"/>
      <c r="Z34" s="327"/>
      <c r="AA34" s="326"/>
      <c r="AB34" s="326"/>
      <c r="AC34" s="326"/>
      <c r="AD34" s="245"/>
      <c r="AE34" s="247"/>
      <c r="AF34" s="245"/>
      <c r="AG34" s="263"/>
      <c r="AH34" s="263"/>
      <c r="AI34" s="293"/>
      <c r="AJ34" s="261"/>
      <c r="AK34" s="262"/>
      <c r="AL34" s="174">
        <f t="shared" si="3"/>
        <v>0.5</v>
      </c>
      <c r="AM34" s="115"/>
      <c r="AN34" s="115"/>
      <c r="AO34" s="262"/>
      <c r="AP34" s="262"/>
      <c r="AQ34" s="262"/>
      <c r="AR34" s="291"/>
      <c r="AS34" s="296"/>
      <c r="AT34" s="293"/>
      <c r="AU34" s="297"/>
      <c r="AV34" s="293"/>
      <c r="AW34" s="293"/>
      <c r="AX34" s="291"/>
      <c r="AY34" s="291"/>
      <c r="AZ34" s="35" t="s">
        <v>246</v>
      </c>
      <c r="BA34" s="110">
        <v>0</v>
      </c>
      <c r="BB34" s="54">
        <v>161046392.39999998</v>
      </c>
      <c r="BC34" s="293"/>
      <c r="BD34" s="292"/>
      <c r="BE34" s="386"/>
      <c r="BF34" s="293"/>
      <c r="BG34" s="293"/>
      <c r="BH34" s="291"/>
      <c r="BI34" s="35" t="s">
        <v>246</v>
      </c>
      <c r="BJ34" s="293"/>
      <c r="BK34" s="346"/>
      <c r="BL34" s="341"/>
      <c r="BM34" s="392"/>
      <c r="BN34" s="381"/>
    </row>
    <row r="35" spans="1:66" ht="78" x14ac:dyDescent="0.25">
      <c r="A35" s="350"/>
      <c r="B35" s="323"/>
      <c r="C35" s="323"/>
      <c r="D35" s="291"/>
      <c r="E35" s="291"/>
      <c r="F35" s="291"/>
      <c r="G35" s="291"/>
      <c r="H35" s="291"/>
      <c r="I35" s="291"/>
      <c r="J35" s="354"/>
      <c r="K35" s="323"/>
      <c r="L35" s="323"/>
      <c r="M35" s="324"/>
      <c r="N35" s="323"/>
      <c r="O35" s="328"/>
      <c r="P35" s="328"/>
      <c r="Q35" s="323"/>
      <c r="R35" s="333"/>
      <c r="S35" s="336"/>
      <c r="T35" s="332"/>
      <c r="U35" s="250"/>
      <c r="V35" s="250"/>
      <c r="W35" s="139"/>
      <c r="X35" s="139"/>
      <c r="Y35" s="139"/>
      <c r="Z35" s="327"/>
      <c r="AA35" s="326"/>
      <c r="AB35" s="326"/>
      <c r="AC35" s="326"/>
      <c r="AD35" s="245"/>
      <c r="AE35" s="247"/>
      <c r="AF35" s="245"/>
      <c r="AG35" s="254"/>
      <c r="AH35" s="254"/>
      <c r="AI35" s="256"/>
      <c r="AJ35" s="258"/>
      <c r="AK35" s="260"/>
      <c r="AL35" s="174"/>
      <c r="AM35" s="113"/>
      <c r="AN35" s="113"/>
      <c r="AO35" s="260"/>
      <c r="AP35" s="260"/>
      <c r="AQ35" s="260"/>
      <c r="AR35" s="252"/>
      <c r="AS35" s="286"/>
      <c r="AT35" s="256"/>
      <c r="AU35" s="288"/>
      <c r="AV35" s="256"/>
      <c r="AW35" s="256"/>
      <c r="AX35" s="252"/>
      <c r="AY35" s="252"/>
      <c r="AZ35" s="35" t="s">
        <v>333</v>
      </c>
      <c r="BA35" s="110">
        <f>1044860215/BB35</f>
        <v>0.57579853292452809</v>
      </c>
      <c r="BB35" s="54">
        <v>1814628129.9000001</v>
      </c>
      <c r="BC35" s="256"/>
      <c r="BD35" s="282"/>
      <c r="BE35" s="387"/>
      <c r="BF35" s="256"/>
      <c r="BG35" s="256"/>
      <c r="BH35" s="252"/>
      <c r="BI35" s="35" t="s">
        <v>333</v>
      </c>
      <c r="BJ35" s="256"/>
      <c r="BK35" s="347"/>
      <c r="BL35" s="341"/>
      <c r="BM35" s="392"/>
      <c r="BN35" s="280"/>
    </row>
    <row r="36" spans="1:66" ht="165.75" x14ac:dyDescent="0.3">
      <c r="A36" s="350"/>
      <c r="B36" s="323"/>
      <c r="C36" s="323"/>
      <c r="D36" s="291"/>
      <c r="E36" s="291"/>
      <c r="F36" s="291"/>
      <c r="G36" s="291"/>
      <c r="H36" s="291"/>
      <c r="I36" s="291"/>
      <c r="J36" s="354"/>
      <c r="K36" s="323" t="s">
        <v>131</v>
      </c>
      <c r="L36" s="323" t="s">
        <v>122</v>
      </c>
      <c r="M36" s="324">
        <v>317</v>
      </c>
      <c r="N36" s="323" t="s">
        <v>132</v>
      </c>
      <c r="O36" s="328" t="s">
        <v>145</v>
      </c>
      <c r="P36" s="328"/>
      <c r="Q36" s="323" t="s">
        <v>150</v>
      </c>
      <c r="R36" s="338">
        <v>20</v>
      </c>
      <c r="S36" s="336">
        <v>2</v>
      </c>
      <c r="T36" s="332">
        <v>27</v>
      </c>
      <c r="U36" s="248">
        <v>0</v>
      </c>
      <c r="V36" s="248">
        <v>0</v>
      </c>
      <c r="W36" s="137"/>
      <c r="X36" s="137"/>
      <c r="Y36" s="137"/>
      <c r="Z36" s="327"/>
      <c r="AA36" s="326"/>
      <c r="AB36" s="326"/>
      <c r="AC36" s="326"/>
      <c r="AD36" s="245"/>
      <c r="AE36" s="247"/>
      <c r="AF36" s="245"/>
      <c r="AG36" s="35" t="s">
        <v>197</v>
      </c>
      <c r="AH36" s="65" t="s">
        <v>198</v>
      </c>
      <c r="AI36" s="64">
        <v>1</v>
      </c>
      <c r="AJ36" s="85">
        <v>1</v>
      </c>
      <c r="AK36" s="112">
        <v>0</v>
      </c>
      <c r="AL36" s="174">
        <f>100%</f>
        <v>1</v>
      </c>
      <c r="AM36" s="112"/>
      <c r="AN36" s="112"/>
      <c r="AO36" s="112"/>
      <c r="AP36" s="112"/>
      <c r="AQ36" s="112"/>
      <c r="AR36" s="66">
        <v>0.05</v>
      </c>
      <c r="AS36" s="68" t="s">
        <v>186</v>
      </c>
      <c r="AT36" s="64" t="s">
        <v>179</v>
      </c>
      <c r="AU36" s="67">
        <v>334</v>
      </c>
      <c r="AV36" s="61">
        <v>1065570</v>
      </c>
      <c r="AW36" s="61">
        <v>1065570</v>
      </c>
      <c r="AX36" s="35" t="s">
        <v>174</v>
      </c>
      <c r="AY36" s="35" t="s">
        <v>244</v>
      </c>
      <c r="AZ36" s="35" t="s">
        <v>247</v>
      </c>
      <c r="BA36" s="110">
        <f>260959163/BB36</f>
        <v>0.92740055323785497</v>
      </c>
      <c r="BB36" s="54">
        <v>281387758.60000002</v>
      </c>
      <c r="BC36" s="35" t="s">
        <v>249</v>
      </c>
      <c r="BD36" s="74" t="s">
        <v>281</v>
      </c>
      <c r="BE36" s="75" t="s">
        <v>278</v>
      </c>
      <c r="BF36" s="61" t="s">
        <v>250</v>
      </c>
      <c r="BG36" s="61" t="s">
        <v>266</v>
      </c>
      <c r="BH36" s="61" t="s">
        <v>265</v>
      </c>
      <c r="BI36" s="36" t="str">
        <f>+AZ36</f>
        <v>1.2.2.0.00-051 - ICDE DISTRISEGURIDAD 1% IPU</v>
      </c>
      <c r="BJ36" s="64" t="s">
        <v>186</v>
      </c>
      <c r="BK36" s="35" t="s">
        <v>360</v>
      </c>
      <c r="BL36" s="341"/>
      <c r="BM36" s="392"/>
      <c r="BN36" s="128" t="s">
        <v>359</v>
      </c>
    </row>
    <row r="37" spans="1:66" ht="175.5" x14ac:dyDescent="0.25">
      <c r="A37" s="350"/>
      <c r="B37" s="323"/>
      <c r="C37" s="323"/>
      <c r="D37" s="291"/>
      <c r="E37" s="291"/>
      <c r="F37" s="291"/>
      <c r="G37" s="291"/>
      <c r="H37" s="291"/>
      <c r="I37" s="291"/>
      <c r="J37" s="354"/>
      <c r="K37" s="323"/>
      <c r="L37" s="323"/>
      <c r="M37" s="324"/>
      <c r="N37" s="323"/>
      <c r="O37" s="328"/>
      <c r="P37" s="328"/>
      <c r="Q37" s="323"/>
      <c r="R37" s="338"/>
      <c r="S37" s="336"/>
      <c r="T37" s="332"/>
      <c r="U37" s="249"/>
      <c r="V37" s="249"/>
      <c r="W37" s="138"/>
      <c r="X37" s="138"/>
      <c r="Y37" s="138"/>
      <c r="Z37" s="327"/>
      <c r="AA37" s="326"/>
      <c r="AB37" s="326"/>
      <c r="AC37" s="326"/>
      <c r="AD37" s="245"/>
      <c r="AE37" s="247"/>
      <c r="AF37" s="245"/>
      <c r="AG37" s="35" t="s">
        <v>199</v>
      </c>
      <c r="AH37" s="65" t="s">
        <v>200</v>
      </c>
      <c r="AI37" s="64">
        <v>1</v>
      </c>
      <c r="AJ37" s="85">
        <v>1</v>
      </c>
      <c r="AK37" s="112">
        <v>0</v>
      </c>
      <c r="AL37" s="174">
        <f>100%</f>
        <v>1</v>
      </c>
      <c r="AM37" s="112"/>
      <c r="AN37" s="112"/>
      <c r="AO37" s="112"/>
      <c r="AP37" s="112"/>
      <c r="AQ37" s="112"/>
      <c r="AR37" s="66">
        <v>0.05</v>
      </c>
      <c r="AS37" s="68" t="s">
        <v>186</v>
      </c>
      <c r="AT37" s="64" t="s">
        <v>179</v>
      </c>
      <c r="AU37" s="67">
        <v>334</v>
      </c>
      <c r="AV37" s="61">
        <v>1065570</v>
      </c>
      <c r="AW37" s="61">
        <v>1065570</v>
      </c>
      <c r="AX37" s="35" t="s">
        <v>174</v>
      </c>
      <c r="AY37" s="35" t="s">
        <v>244</v>
      </c>
      <c r="AZ37" s="35" t="s">
        <v>247</v>
      </c>
      <c r="BA37" s="110">
        <f>34055982/BB37</f>
        <v>0.99880941713773452</v>
      </c>
      <c r="BB37" s="54">
        <v>34096576.799999997</v>
      </c>
      <c r="BC37" s="35" t="s">
        <v>249</v>
      </c>
      <c r="BD37" s="74" t="s">
        <v>281</v>
      </c>
      <c r="BE37" s="75" t="s">
        <v>278</v>
      </c>
      <c r="BF37" s="61" t="s">
        <v>254</v>
      </c>
      <c r="BG37" s="61" t="s">
        <v>268</v>
      </c>
      <c r="BH37" s="61" t="s">
        <v>267</v>
      </c>
      <c r="BI37" s="61" t="str">
        <f>+AZ37</f>
        <v>1.2.2.0.00-051 - ICDE DISTRISEGURIDAD 1% IPU</v>
      </c>
      <c r="BJ37" s="64" t="s">
        <v>186</v>
      </c>
      <c r="BK37" s="35" t="s">
        <v>361</v>
      </c>
      <c r="BL37" s="341"/>
      <c r="BM37" s="392"/>
      <c r="BN37" s="128" t="s">
        <v>327</v>
      </c>
    </row>
    <row r="38" spans="1:66" ht="175.5" customHeight="1" x14ac:dyDescent="0.25">
      <c r="A38" s="350"/>
      <c r="B38" s="323"/>
      <c r="C38" s="323"/>
      <c r="D38" s="291"/>
      <c r="E38" s="291"/>
      <c r="F38" s="291"/>
      <c r="G38" s="291"/>
      <c r="H38" s="291"/>
      <c r="I38" s="291"/>
      <c r="J38" s="354"/>
      <c r="K38" s="323"/>
      <c r="L38" s="323"/>
      <c r="M38" s="324"/>
      <c r="N38" s="323"/>
      <c r="O38" s="328"/>
      <c r="P38" s="328"/>
      <c r="Q38" s="323"/>
      <c r="R38" s="338"/>
      <c r="S38" s="336"/>
      <c r="T38" s="332"/>
      <c r="U38" s="249"/>
      <c r="V38" s="249"/>
      <c r="W38" s="138">
        <f>0</f>
        <v>0</v>
      </c>
      <c r="X38" s="171">
        <f>W38/S36</f>
        <v>0</v>
      </c>
      <c r="Y38" s="171">
        <f>100%</f>
        <v>1</v>
      </c>
      <c r="Z38" s="327"/>
      <c r="AA38" s="326"/>
      <c r="AB38" s="326"/>
      <c r="AC38" s="326"/>
      <c r="AD38" s="245"/>
      <c r="AE38" s="247"/>
      <c r="AF38" s="245"/>
      <c r="AG38" s="251" t="s">
        <v>362</v>
      </c>
      <c r="AH38" s="253" t="s">
        <v>363</v>
      </c>
      <c r="AI38" s="255">
        <v>42</v>
      </c>
      <c r="AJ38" s="257">
        <v>0</v>
      </c>
      <c r="AK38" s="259">
        <v>0</v>
      </c>
      <c r="AL38" s="174">
        <f t="shared" si="3"/>
        <v>1</v>
      </c>
      <c r="AM38" s="114"/>
      <c r="AN38" s="114"/>
      <c r="AO38" s="259"/>
      <c r="AP38" s="259"/>
      <c r="AQ38" s="259"/>
      <c r="AR38" s="283">
        <v>0.2</v>
      </c>
      <c r="AS38" s="285" t="s">
        <v>183</v>
      </c>
      <c r="AT38" s="255" t="s">
        <v>179</v>
      </c>
      <c r="AU38" s="287">
        <v>180</v>
      </c>
      <c r="AV38" s="251">
        <v>1065570</v>
      </c>
      <c r="AW38" s="251">
        <v>1065570</v>
      </c>
      <c r="AX38" s="251" t="s">
        <v>174</v>
      </c>
      <c r="AY38" s="251" t="s">
        <v>244</v>
      </c>
      <c r="AZ38" s="35" t="s">
        <v>333</v>
      </c>
      <c r="BA38" s="110">
        <f>549524243/BB38</f>
        <v>0.95313931063288537</v>
      </c>
      <c r="BB38" s="54">
        <v>576541369</v>
      </c>
      <c r="BC38" s="35" t="s">
        <v>249</v>
      </c>
      <c r="BD38" s="281" t="s">
        <v>281</v>
      </c>
      <c r="BE38" s="385" t="s">
        <v>278</v>
      </c>
      <c r="BF38" s="251" t="s">
        <v>254</v>
      </c>
      <c r="BG38" s="251" t="s">
        <v>268</v>
      </c>
      <c r="BH38" s="251" t="s">
        <v>267</v>
      </c>
      <c r="BI38" s="61" t="str">
        <f>+AZ38</f>
        <v>1.3.3.2.00-93-037 RB RENDIMIENTOS FINANCIEROS ICLD</v>
      </c>
      <c r="BJ38" s="255" t="s">
        <v>183</v>
      </c>
      <c r="BK38" s="251" t="s">
        <v>366</v>
      </c>
      <c r="BL38" s="341"/>
      <c r="BM38" s="392"/>
      <c r="BN38" s="279" t="s">
        <v>365</v>
      </c>
    </row>
    <row r="39" spans="1:66" ht="78" x14ac:dyDescent="0.25">
      <c r="A39" s="350"/>
      <c r="B39" s="323"/>
      <c r="C39" s="323"/>
      <c r="D39" s="291"/>
      <c r="E39" s="291"/>
      <c r="F39" s="291"/>
      <c r="G39" s="291"/>
      <c r="H39" s="291"/>
      <c r="I39" s="291"/>
      <c r="J39" s="354"/>
      <c r="K39" s="323"/>
      <c r="L39" s="323"/>
      <c r="M39" s="324"/>
      <c r="N39" s="323"/>
      <c r="O39" s="328"/>
      <c r="P39" s="328"/>
      <c r="Q39" s="323"/>
      <c r="R39" s="338"/>
      <c r="S39" s="336"/>
      <c r="T39" s="332"/>
      <c r="U39" s="249"/>
      <c r="V39" s="249"/>
      <c r="W39" s="138"/>
      <c r="X39" s="138"/>
      <c r="Y39" s="138"/>
      <c r="Z39" s="327"/>
      <c r="AA39" s="326"/>
      <c r="AB39" s="326"/>
      <c r="AC39" s="326"/>
      <c r="AD39" s="245"/>
      <c r="AE39" s="247"/>
      <c r="AF39" s="245"/>
      <c r="AG39" s="252"/>
      <c r="AH39" s="254"/>
      <c r="AI39" s="256"/>
      <c r="AJ39" s="258"/>
      <c r="AK39" s="260"/>
      <c r="AL39" s="174"/>
      <c r="AM39" s="113"/>
      <c r="AN39" s="113"/>
      <c r="AO39" s="260"/>
      <c r="AP39" s="260"/>
      <c r="AQ39" s="260"/>
      <c r="AR39" s="284"/>
      <c r="AS39" s="286"/>
      <c r="AT39" s="256"/>
      <c r="AU39" s="288"/>
      <c r="AV39" s="252"/>
      <c r="AW39" s="252"/>
      <c r="AX39" s="252"/>
      <c r="AY39" s="252"/>
      <c r="AZ39" s="35" t="s">
        <v>364</v>
      </c>
      <c r="BA39" s="110">
        <f>1123458631/BB39</f>
        <v>1</v>
      </c>
      <c r="BB39" s="54">
        <v>1123458631</v>
      </c>
      <c r="BC39" s="35" t="s">
        <v>249</v>
      </c>
      <c r="BD39" s="282"/>
      <c r="BE39" s="387"/>
      <c r="BF39" s="252"/>
      <c r="BG39" s="252"/>
      <c r="BH39" s="252"/>
      <c r="BI39" s="61" t="str">
        <f>+AZ39</f>
        <v>1.3.3.11.03-95-138 RB DIVIDENDOS SOCIEDAD PORTUARIA</v>
      </c>
      <c r="BJ39" s="256"/>
      <c r="BK39" s="252"/>
      <c r="BL39" s="341"/>
      <c r="BM39" s="392"/>
      <c r="BN39" s="280"/>
    </row>
    <row r="40" spans="1:66" ht="253.5" x14ac:dyDescent="0.25">
      <c r="A40" s="350"/>
      <c r="B40" s="323"/>
      <c r="C40" s="323"/>
      <c r="D40" s="291"/>
      <c r="E40" s="291"/>
      <c r="F40" s="291"/>
      <c r="G40" s="291"/>
      <c r="H40" s="291"/>
      <c r="I40" s="291"/>
      <c r="J40" s="354"/>
      <c r="K40" s="323"/>
      <c r="L40" s="323"/>
      <c r="M40" s="324"/>
      <c r="N40" s="323"/>
      <c r="O40" s="328"/>
      <c r="P40" s="328"/>
      <c r="Q40" s="323"/>
      <c r="R40" s="338"/>
      <c r="S40" s="336"/>
      <c r="T40" s="332"/>
      <c r="U40" s="250"/>
      <c r="V40" s="250"/>
      <c r="W40" s="139"/>
      <c r="X40" s="139"/>
      <c r="Y40" s="139"/>
      <c r="Z40" s="327"/>
      <c r="AA40" s="326"/>
      <c r="AB40" s="326"/>
      <c r="AC40" s="326"/>
      <c r="AD40" s="245"/>
      <c r="AE40" s="247"/>
      <c r="AF40" s="245"/>
      <c r="AG40" s="35" t="s">
        <v>264</v>
      </c>
      <c r="AH40" s="65" t="s">
        <v>201</v>
      </c>
      <c r="AI40" s="64">
        <v>1</v>
      </c>
      <c r="AJ40" s="85">
        <v>1</v>
      </c>
      <c r="AK40" s="112">
        <v>0</v>
      </c>
      <c r="AL40" s="174">
        <f>100%</f>
        <v>1</v>
      </c>
      <c r="AM40" s="112"/>
      <c r="AN40" s="112"/>
      <c r="AO40" s="112"/>
      <c r="AP40" s="112"/>
      <c r="AQ40" s="112"/>
      <c r="AR40" s="66">
        <v>0.05</v>
      </c>
      <c r="AS40" s="68" t="s">
        <v>183</v>
      </c>
      <c r="AT40" s="64" t="s">
        <v>184</v>
      </c>
      <c r="AU40" s="67">
        <v>60</v>
      </c>
      <c r="AV40" s="35">
        <v>1065570</v>
      </c>
      <c r="AW40" s="35">
        <v>1065570</v>
      </c>
      <c r="AX40" s="35" t="s">
        <v>174</v>
      </c>
      <c r="AY40" s="35" t="s">
        <v>244</v>
      </c>
      <c r="AZ40" s="35" t="s">
        <v>246</v>
      </c>
      <c r="BA40" s="110">
        <f>125806674/BB40</f>
        <v>1</v>
      </c>
      <c r="BB40" s="54">
        <v>125806674</v>
      </c>
      <c r="BC40" s="35" t="s">
        <v>249</v>
      </c>
      <c r="BD40" s="74" t="s">
        <v>281</v>
      </c>
      <c r="BE40" s="75" t="s">
        <v>278</v>
      </c>
      <c r="BF40" s="26" t="s">
        <v>254</v>
      </c>
      <c r="BG40" s="64"/>
      <c r="BH40" s="53"/>
      <c r="BI40" s="35" t="str">
        <f>+AZ40</f>
        <v>1.2.2.0.00-085 - ICDE DISTRISEGURIDAD 10% DELINEACIÓN URBANA</v>
      </c>
      <c r="BJ40" s="21"/>
      <c r="BK40" s="35"/>
      <c r="BL40" s="341"/>
      <c r="BM40" s="392"/>
      <c r="BN40" s="128" t="s">
        <v>328</v>
      </c>
    </row>
    <row r="41" spans="1:66" ht="57.75" customHeight="1" x14ac:dyDescent="0.25">
      <c r="A41" s="350"/>
      <c r="B41" s="323"/>
      <c r="C41" s="323"/>
      <c r="D41" s="291"/>
      <c r="E41" s="291"/>
      <c r="F41" s="291"/>
      <c r="G41" s="291"/>
      <c r="H41" s="291"/>
      <c r="I41" s="291"/>
      <c r="J41" s="241" t="s">
        <v>385</v>
      </c>
      <c r="K41" s="242"/>
      <c r="L41" s="242"/>
      <c r="M41" s="242"/>
      <c r="N41" s="242"/>
      <c r="O41" s="242"/>
      <c r="P41" s="242"/>
      <c r="Q41" s="242"/>
      <c r="R41" s="242"/>
      <c r="S41" s="242"/>
      <c r="T41" s="242"/>
      <c r="U41" s="242"/>
      <c r="V41" s="242"/>
      <c r="W41" s="243"/>
      <c r="X41" s="171">
        <f>SUM(X30:X40)/(2)</f>
        <v>0</v>
      </c>
      <c r="Y41" s="201">
        <f>SUM(Y30:Y40)/(2)</f>
        <v>0.625</v>
      </c>
      <c r="Z41" s="149"/>
      <c r="AA41" s="141"/>
      <c r="AB41" s="141"/>
      <c r="AC41" s="141"/>
      <c r="AD41" s="233" t="s">
        <v>383</v>
      </c>
      <c r="AE41" s="234"/>
      <c r="AF41" s="234"/>
      <c r="AG41" s="234"/>
      <c r="AH41" s="234"/>
      <c r="AI41" s="234"/>
      <c r="AJ41" s="234"/>
      <c r="AK41" s="235"/>
      <c r="AL41" s="177">
        <f>SUM(AL30:AL40)/(7)</f>
        <v>0.8571428571428571</v>
      </c>
      <c r="AM41" s="236" t="s">
        <v>384</v>
      </c>
      <c r="AN41" s="237"/>
      <c r="AO41" s="180">
        <v>6948658667.2999992</v>
      </c>
      <c r="AP41" s="180">
        <v>1066466935.66</v>
      </c>
      <c r="AQ41" s="181">
        <v>0.15347810084250274</v>
      </c>
      <c r="AR41" s="147"/>
      <c r="AS41" s="68"/>
      <c r="AT41" s="146"/>
      <c r="AU41" s="67"/>
      <c r="AV41" s="35"/>
      <c r="AW41" s="35"/>
      <c r="AX41" s="35"/>
      <c r="AY41" s="35"/>
      <c r="AZ41" s="35"/>
      <c r="BA41" s="110"/>
      <c r="BB41" s="54"/>
      <c r="BC41" s="35"/>
      <c r="BD41" s="148"/>
      <c r="BE41" s="75"/>
      <c r="BF41" s="26"/>
      <c r="BG41" s="146"/>
      <c r="BH41" s="53"/>
      <c r="BI41" s="35"/>
      <c r="BJ41" s="21"/>
      <c r="BK41" s="35"/>
      <c r="BL41" s="341"/>
      <c r="BM41" s="392"/>
      <c r="BN41" s="128"/>
    </row>
    <row r="42" spans="1:66" ht="117" x14ac:dyDescent="0.25">
      <c r="A42" s="350"/>
      <c r="B42" s="323"/>
      <c r="C42" s="323"/>
      <c r="D42" s="291"/>
      <c r="E42" s="291"/>
      <c r="F42" s="291"/>
      <c r="G42" s="291"/>
      <c r="H42" s="291"/>
      <c r="I42" s="291"/>
      <c r="J42" s="244" t="s">
        <v>133</v>
      </c>
      <c r="K42" s="323" t="s">
        <v>134</v>
      </c>
      <c r="L42" s="323" t="s">
        <v>122</v>
      </c>
      <c r="M42" s="324">
        <v>32</v>
      </c>
      <c r="N42" s="323" t="s">
        <v>135</v>
      </c>
      <c r="O42" s="328" t="s">
        <v>145</v>
      </c>
      <c r="P42" s="328"/>
      <c r="Q42" s="323"/>
      <c r="R42" s="333">
        <v>5</v>
      </c>
      <c r="S42" s="336">
        <v>5</v>
      </c>
      <c r="T42" s="330">
        <v>7</v>
      </c>
      <c r="U42" s="362">
        <v>0</v>
      </c>
      <c r="V42" s="248">
        <v>0</v>
      </c>
      <c r="W42" s="137">
        <f>U42</f>
        <v>0</v>
      </c>
      <c r="X42" s="172">
        <f>0%</f>
        <v>0</v>
      </c>
      <c r="Y42" s="172">
        <f>100%</f>
        <v>1</v>
      </c>
      <c r="Z42" s="326" t="s">
        <v>168</v>
      </c>
      <c r="AA42" s="326" t="s">
        <v>241</v>
      </c>
      <c r="AB42" s="352" t="s">
        <v>242</v>
      </c>
      <c r="AC42" s="353" t="s">
        <v>243</v>
      </c>
      <c r="AD42" s="337" t="s">
        <v>153</v>
      </c>
      <c r="AE42" s="246">
        <v>2021130010279</v>
      </c>
      <c r="AF42" s="359" t="s">
        <v>202</v>
      </c>
      <c r="AG42" s="35" t="s">
        <v>203</v>
      </c>
      <c r="AH42" s="65" t="s">
        <v>204</v>
      </c>
      <c r="AI42" s="64">
        <v>1</v>
      </c>
      <c r="AJ42" s="85">
        <v>1</v>
      </c>
      <c r="AK42" s="85">
        <v>0</v>
      </c>
      <c r="AL42" s="174">
        <f>100%</f>
        <v>1</v>
      </c>
      <c r="AM42" s="85"/>
      <c r="AN42" s="85"/>
      <c r="AO42" s="85"/>
      <c r="AP42" s="85"/>
      <c r="AQ42" s="85"/>
      <c r="AR42" s="66">
        <v>0.1</v>
      </c>
      <c r="AS42" s="68" t="s">
        <v>182</v>
      </c>
      <c r="AT42" s="64" t="s">
        <v>179</v>
      </c>
      <c r="AU42" s="67">
        <v>360</v>
      </c>
      <c r="AV42" s="35">
        <v>1065570</v>
      </c>
      <c r="AW42" s="35">
        <v>1065570</v>
      </c>
      <c r="AX42" s="35" t="s">
        <v>174</v>
      </c>
      <c r="AY42" s="35" t="s">
        <v>244</v>
      </c>
      <c r="AZ42" s="35" t="s">
        <v>270</v>
      </c>
      <c r="BA42" s="110">
        <f>31330346/BB42</f>
        <v>0.27094997202275689</v>
      </c>
      <c r="BB42" s="54">
        <v>115631479</v>
      </c>
      <c r="BC42" s="35" t="s">
        <v>249</v>
      </c>
      <c r="BD42" s="74" t="s">
        <v>153</v>
      </c>
      <c r="BE42" s="75" t="s">
        <v>279</v>
      </c>
      <c r="BF42" s="64" t="s">
        <v>250</v>
      </c>
      <c r="BG42" s="64" t="s">
        <v>271</v>
      </c>
      <c r="BH42" s="53" t="s">
        <v>272</v>
      </c>
      <c r="BI42" s="35" t="str">
        <f t="shared" ref="BI42:BI52" si="12">+AZ42</f>
        <v>1.2.2.0.00-076 - ICDE TELEFONÍA CONMUTADA</v>
      </c>
      <c r="BJ42" s="64" t="str">
        <f>+AS42</f>
        <v>Enero</v>
      </c>
      <c r="BK42" s="35" t="s">
        <v>269</v>
      </c>
      <c r="BL42" s="341"/>
      <c r="BM42" s="392"/>
      <c r="BN42" s="127" t="s">
        <v>367</v>
      </c>
    </row>
    <row r="43" spans="1:66" ht="58.5" x14ac:dyDescent="0.25">
      <c r="A43" s="350"/>
      <c r="B43" s="323"/>
      <c r="C43" s="323"/>
      <c r="D43" s="291"/>
      <c r="E43" s="291"/>
      <c r="F43" s="291"/>
      <c r="G43" s="291"/>
      <c r="H43" s="291"/>
      <c r="I43" s="291"/>
      <c r="J43" s="244"/>
      <c r="K43" s="323"/>
      <c r="L43" s="323"/>
      <c r="M43" s="324"/>
      <c r="N43" s="323"/>
      <c r="O43" s="328"/>
      <c r="P43" s="328"/>
      <c r="Q43" s="323"/>
      <c r="R43" s="333"/>
      <c r="S43" s="336"/>
      <c r="T43" s="330"/>
      <c r="U43" s="363"/>
      <c r="V43" s="250"/>
      <c r="W43" s="139"/>
      <c r="X43" s="139"/>
      <c r="Y43" s="139"/>
      <c r="Z43" s="326"/>
      <c r="AA43" s="326"/>
      <c r="AB43" s="352"/>
      <c r="AC43" s="353"/>
      <c r="AD43" s="337"/>
      <c r="AE43" s="246"/>
      <c r="AF43" s="359"/>
      <c r="AG43" s="251" t="s">
        <v>205</v>
      </c>
      <c r="AH43" s="253" t="s">
        <v>206</v>
      </c>
      <c r="AI43" s="255">
        <v>1</v>
      </c>
      <c r="AJ43" s="257">
        <v>0</v>
      </c>
      <c r="AK43" s="259">
        <v>0</v>
      </c>
      <c r="AL43" s="174"/>
      <c r="AM43" s="114"/>
      <c r="AN43" s="114"/>
      <c r="AO43" s="388">
        <v>5763995719.8299999</v>
      </c>
      <c r="AP43" s="259">
        <v>0</v>
      </c>
      <c r="AQ43" s="264">
        <f>+AP43/AO43</f>
        <v>0</v>
      </c>
      <c r="AR43" s="283">
        <v>0.6</v>
      </c>
      <c r="AS43" s="285" t="s">
        <v>354</v>
      </c>
      <c r="AT43" s="255" t="s">
        <v>179</v>
      </c>
      <c r="AU43" s="287">
        <v>90</v>
      </c>
      <c r="AV43" s="251">
        <v>1065570</v>
      </c>
      <c r="AW43" s="251">
        <v>1065570</v>
      </c>
      <c r="AX43" s="251" t="s">
        <v>174</v>
      </c>
      <c r="AY43" s="251" t="s">
        <v>244</v>
      </c>
      <c r="AZ43" s="35" t="s">
        <v>270</v>
      </c>
      <c r="BA43" s="110">
        <v>0</v>
      </c>
      <c r="BB43" s="54">
        <v>1311199451.3440001</v>
      </c>
      <c r="BC43" s="35" t="s">
        <v>249</v>
      </c>
      <c r="BD43" s="281" t="s">
        <v>153</v>
      </c>
      <c r="BE43" s="385" t="s">
        <v>279</v>
      </c>
      <c r="BF43" s="255" t="s">
        <v>250</v>
      </c>
      <c r="BG43" s="255" t="s">
        <v>266</v>
      </c>
      <c r="BH43" s="251" t="s">
        <v>338</v>
      </c>
      <c r="BI43" s="35" t="s">
        <v>270</v>
      </c>
      <c r="BJ43" s="289" t="str">
        <f>+AS43</f>
        <v>Octubre</v>
      </c>
      <c r="BK43" s="251" t="s">
        <v>257</v>
      </c>
      <c r="BL43" s="341"/>
      <c r="BM43" s="392"/>
      <c r="BN43" s="279" t="s">
        <v>370</v>
      </c>
    </row>
    <row r="44" spans="1:66" ht="78" customHeight="1" x14ac:dyDescent="0.25">
      <c r="A44" s="350"/>
      <c r="B44" s="323"/>
      <c r="C44" s="323"/>
      <c r="D44" s="291"/>
      <c r="E44" s="291"/>
      <c r="F44" s="291"/>
      <c r="G44" s="291"/>
      <c r="H44" s="291"/>
      <c r="I44" s="291"/>
      <c r="J44" s="244"/>
      <c r="K44" s="61"/>
      <c r="L44" s="61"/>
      <c r="M44" s="64"/>
      <c r="N44" s="61"/>
      <c r="O44" s="60"/>
      <c r="P44" s="60"/>
      <c r="Q44" s="61"/>
      <c r="R44" s="63"/>
      <c r="S44" s="78"/>
      <c r="T44" s="62"/>
      <c r="U44" s="108"/>
      <c r="V44" s="108"/>
      <c r="W44" s="139"/>
      <c r="X44" s="139"/>
      <c r="Y44" s="139"/>
      <c r="Z44" s="326"/>
      <c r="AA44" s="326"/>
      <c r="AB44" s="352"/>
      <c r="AC44" s="353"/>
      <c r="AD44" s="337"/>
      <c r="AE44" s="246"/>
      <c r="AF44" s="359"/>
      <c r="AG44" s="291"/>
      <c r="AH44" s="263"/>
      <c r="AI44" s="293"/>
      <c r="AJ44" s="261"/>
      <c r="AK44" s="262"/>
      <c r="AL44" s="174"/>
      <c r="AM44" s="115"/>
      <c r="AN44" s="115"/>
      <c r="AO44" s="267"/>
      <c r="AP44" s="262"/>
      <c r="AQ44" s="265"/>
      <c r="AR44" s="295"/>
      <c r="AS44" s="296"/>
      <c r="AT44" s="293"/>
      <c r="AU44" s="297"/>
      <c r="AV44" s="291"/>
      <c r="AW44" s="291"/>
      <c r="AX44" s="291"/>
      <c r="AY44" s="291"/>
      <c r="AZ44" s="35" t="s">
        <v>333</v>
      </c>
      <c r="BA44" s="110">
        <v>0</v>
      </c>
      <c r="BB44" s="54">
        <v>1409523042.6800001</v>
      </c>
      <c r="BC44" s="35" t="s">
        <v>249</v>
      </c>
      <c r="BD44" s="292"/>
      <c r="BE44" s="386"/>
      <c r="BF44" s="293"/>
      <c r="BG44" s="293"/>
      <c r="BH44" s="291"/>
      <c r="BI44" s="35" t="s">
        <v>333</v>
      </c>
      <c r="BJ44" s="294"/>
      <c r="BK44" s="291"/>
      <c r="BL44" s="341"/>
      <c r="BM44" s="392"/>
      <c r="BN44" s="381"/>
    </row>
    <row r="45" spans="1:66" ht="78" x14ac:dyDescent="0.25">
      <c r="A45" s="350"/>
      <c r="B45" s="323"/>
      <c r="C45" s="323"/>
      <c r="D45" s="291"/>
      <c r="E45" s="291"/>
      <c r="F45" s="291"/>
      <c r="G45" s="291"/>
      <c r="H45" s="291"/>
      <c r="I45" s="291"/>
      <c r="J45" s="244"/>
      <c r="K45" s="61"/>
      <c r="L45" s="61"/>
      <c r="M45" s="64"/>
      <c r="N45" s="61"/>
      <c r="O45" s="60"/>
      <c r="P45" s="60"/>
      <c r="Q45" s="61"/>
      <c r="R45" s="63"/>
      <c r="S45" s="78"/>
      <c r="T45" s="62"/>
      <c r="U45" s="108"/>
      <c r="V45" s="108"/>
      <c r="W45" s="139"/>
      <c r="X45" s="139"/>
      <c r="Y45" s="139"/>
      <c r="Z45" s="326"/>
      <c r="AA45" s="326"/>
      <c r="AB45" s="352"/>
      <c r="AC45" s="353"/>
      <c r="AD45" s="337"/>
      <c r="AE45" s="246"/>
      <c r="AF45" s="359"/>
      <c r="AG45" s="291"/>
      <c r="AH45" s="263"/>
      <c r="AI45" s="293"/>
      <c r="AJ45" s="261"/>
      <c r="AK45" s="262"/>
      <c r="AL45" s="174">
        <f t="shared" si="3"/>
        <v>0</v>
      </c>
      <c r="AM45" s="115"/>
      <c r="AN45" s="115"/>
      <c r="AO45" s="267"/>
      <c r="AP45" s="262"/>
      <c r="AQ45" s="265"/>
      <c r="AR45" s="295"/>
      <c r="AS45" s="296"/>
      <c r="AT45" s="293"/>
      <c r="AU45" s="297"/>
      <c r="AV45" s="291"/>
      <c r="AW45" s="291"/>
      <c r="AX45" s="291"/>
      <c r="AY45" s="291"/>
      <c r="AZ45" s="35" t="s">
        <v>368</v>
      </c>
      <c r="BA45" s="110">
        <v>0</v>
      </c>
      <c r="BB45" s="54">
        <v>364762979.14999998</v>
      </c>
      <c r="BC45" s="35" t="s">
        <v>249</v>
      </c>
      <c r="BD45" s="292"/>
      <c r="BE45" s="386"/>
      <c r="BF45" s="293"/>
      <c r="BG45" s="293"/>
      <c r="BH45" s="291"/>
      <c r="BI45" s="35" t="s">
        <v>368</v>
      </c>
      <c r="BJ45" s="294"/>
      <c r="BK45" s="291"/>
      <c r="BL45" s="341"/>
      <c r="BM45" s="392"/>
      <c r="BN45" s="381"/>
    </row>
    <row r="46" spans="1:66" ht="78" x14ac:dyDescent="0.25">
      <c r="A46" s="350"/>
      <c r="B46" s="323"/>
      <c r="C46" s="323"/>
      <c r="D46" s="291"/>
      <c r="E46" s="291"/>
      <c r="F46" s="291"/>
      <c r="G46" s="291"/>
      <c r="H46" s="291"/>
      <c r="I46" s="291"/>
      <c r="J46" s="244"/>
      <c r="K46" s="61"/>
      <c r="L46" s="61"/>
      <c r="M46" s="64"/>
      <c r="N46" s="61"/>
      <c r="O46" s="60"/>
      <c r="P46" s="60"/>
      <c r="Q46" s="61"/>
      <c r="R46" s="63"/>
      <c r="S46" s="78"/>
      <c r="T46" s="62"/>
      <c r="U46" s="108"/>
      <c r="V46" s="108"/>
      <c r="W46" s="139"/>
      <c r="X46" s="139"/>
      <c r="Y46" s="139"/>
      <c r="Z46" s="326"/>
      <c r="AA46" s="326"/>
      <c r="AB46" s="352"/>
      <c r="AC46" s="353"/>
      <c r="AD46" s="337"/>
      <c r="AE46" s="246"/>
      <c r="AF46" s="359"/>
      <c r="AG46" s="252"/>
      <c r="AH46" s="254"/>
      <c r="AI46" s="256"/>
      <c r="AJ46" s="258"/>
      <c r="AK46" s="260"/>
      <c r="AL46" s="174"/>
      <c r="AM46" s="113"/>
      <c r="AN46" s="113"/>
      <c r="AO46" s="389"/>
      <c r="AP46" s="260"/>
      <c r="AQ46" s="266"/>
      <c r="AR46" s="284"/>
      <c r="AS46" s="286"/>
      <c r="AT46" s="256"/>
      <c r="AU46" s="288"/>
      <c r="AV46" s="252"/>
      <c r="AW46" s="252"/>
      <c r="AX46" s="252"/>
      <c r="AY46" s="252"/>
      <c r="AZ46" s="35" t="s">
        <v>369</v>
      </c>
      <c r="BA46" s="110">
        <v>0</v>
      </c>
      <c r="BB46" s="54">
        <v>332551035</v>
      </c>
      <c r="BC46" s="35" t="s">
        <v>249</v>
      </c>
      <c r="BD46" s="282"/>
      <c r="BE46" s="387"/>
      <c r="BF46" s="256"/>
      <c r="BG46" s="256"/>
      <c r="BH46" s="252"/>
      <c r="BI46" s="35" t="s">
        <v>369</v>
      </c>
      <c r="BJ46" s="290"/>
      <c r="BK46" s="252"/>
      <c r="BL46" s="341"/>
      <c r="BM46" s="392"/>
      <c r="BN46" s="280"/>
    </row>
    <row r="47" spans="1:66" ht="156" customHeight="1" x14ac:dyDescent="0.25">
      <c r="A47" s="350"/>
      <c r="B47" s="323"/>
      <c r="C47" s="323"/>
      <c r="D47" s="291"/>
      <c r="E47" s="291"/>
      <c r="F47" s="291"/>
      <c r="G47" s="291"/>
      <c r="H47" s="291"/>
      <c r="I47" s="291"/>
      <c r="J47" s="244"/>
      <c r="K47" s="61" t="s">
        <v>136</v>
      </c>
      <c r="L47" s="61" t="s">
        <v>122</v>
      </c>
      <c r="M47" s="64">
        <v>0</v>
      </c>
      <c r="N47" s="61" t="s">
        <v>137</v>
      </c>
      <c r="O47" s="60" t="s">
        <v>145</v>
      </c>
      <c r="P47" s="60"/>
      <c r="Q47" s="64"/>
      <c r="R47" s="63">
        <v>1000</v>
      </c>
      <c r="S47" s="62">
        <v>250</v>
      </c>
      <c r="T47" s="62">
        <v>1200</v>
      </c>
      <c r="U47" s="81">
        <v>0</v>
      </c>
      <c r="V47" s="81">
        <v>0</v>
      </c>
      <c r="W47" s="81">
        <f>0</f>
        <v>0</v>
      </c>
      <c r="X47" s="170">
        <f>W47/S47</f>
        <v>0</v>
      </c>
      <c r="Y47" s="170">
        <f>100%</f>
        <v>1</v>
      </c>
      <c r="Z47" s="326"/>
      <c r="AA47" s="326"/>
      <c r="AB47" s="352"/>
      <c r="AC47" s="353"/>
      <c r="AD47" s="245"/>
      <c r="AE47" s="247"/>
      <c r="AF47" s="360"/>
      <c r="AG47" s="251" t="s">
        <v>187</v>
      </c>
      <c r="AH47" s="253" t="s">
        <v>188</v>
      </c>
      <c r="AI47" s="255">
        <v>32</v>
      </c>
      <c r="AJ47" s="257">
        <v>32</v>
      </c>
      <c r="AK47" s="259">
        <v>6</v>
      </c>
      <c r="AL47" s="174">
        <f>100%</f>
        <v>1</v>
      </c>
      <c r="AM47" s="114"/>
      <c r="AN47" s="114"/>
      <c r="AO47" s="259"/>
      <c r="AP47" s="259"/>
      <c r="AQ47" s="259"/>
      <c r="AR47" s="283">
        <v>0.2</v>
      </c>
      <c r="AS47" s="285" t="s">
        <v>182</v>
      </c>
      <c r="AT47" s="255" t="s">
        <v>179</v>
      </c>
      <c r="AU47" s="287">
        <v>360</v>
      </c>
      <c r="AV47" s="251">
        <v>1065570</v>
      </c>
      <c r="AW47" s="251">
        <v>1065570</v>
      </c>
      <c r="AX47" s="251" t="s">
        <v>174</v>
      </c>
      <c r="AY47" s="251" t="s">
        <v>244</v>
      </c>
      <c r="AZ47" s="35" t="s">
        <v>270</v>
      </c>
      <c r="BA47" s="110">
        <v>1</v>
      </c>
      <c r="BB47" s="54">
        <v>800000000</v>
      </c>
      <c r="BC47" s="35" t="s">
        <v>249</v>
      </c>
      <c r="BD47" s="74" t="s">
        <v>153</v>
      </c>
      <c r="BE47" s="385" t="s">
        <v>279</v>
      </c>
      <c r="BF47" s="255" t="s">
        <v>250</v>
      </c>
      <c r="BG47" s="251" t="s">
        <v>255</v>
      </c>
      <c r="BH47" s="251" t="s">
        <v>256</v>
      </c>
      <c r="BI47" s="35" t="s">
        <v>270</v>
      </c>
      <c r="BJ47" s="255" t="str">
        <f t="shared" ref="BJ47:BJ52" si="13">+AS47</f>
        <v>Enero</v>
      </c>
      <c r="BK47" s="251" t="s">
        <v>257</v>
      </c>
      <c r="BL47" s="341"/>
      <c r="BM47" s="392"/>
      <c r="BN47" s="279" t="s">
        <v>325</v>
      </c>
    </row>
    <row r="48" spans="1:66" ht="84" customHeight="1" x14ac:dyDescent="0.25">
      <c r="A48" s="350"/>
      <c r="B48" s="323"/>
      <c r="C48" s="323"/>
      <c r="D48" s="291"/>
      <c r="E48" s="291"/>
      <c r="F48" s="291"/>
      <c r="G48" s="291"/>
      <c r="H48" s="291"/>
      <c r="I48" s="291"/>
      <c r="J48" s="244"/>
      <c r="K48" s="61"/>
      <c r="L48" s="61"/>
      <c r="M48" s="64"/>
      <c r="N48" s="61"/>
      <c r="O48" s="60"/>
      <c r="P48" s="60"/>
      <c r="Q48" s="64"/>
      <c r="R48" s="63"/>
      <c r="S48" s="62"/>
      <c r="T48" s="62"/>
      <c r="U48" s="107"/>
      <c r="V48" s="107"/>
      <c r="W48" s="137"/>
      <c r="X48" s="137"/>
      <c r="Y48" s="137"/>
      <c r="Z48" s="326"/>
      <c r="AA48" s="326"/>
      <c r="AB48" s="352"/>
      <c r="AC48" s="353"/>
      <c r="AD48" s="245"/>
      <c r="AE48" s="247"/>
      <c r="AF48" s="360"/>
      <c r="AG48" s="252"/>
      <c r="AH48" s="254"/>
      <c r="AI48" s="256"/>
      <c r="AJ48" s="258"/>
      <c r="AK48" s="260"/>
      <c r="AL48" s="174"/>
      <c r="AM48" s="113"/>
      <c r="AN48" s="113"/>
      <c r="AO48" s="260"/>
      <c r="AP48" s="262"/>
      <c r="AQ48" s="262"/>
      <c r="AR48" s="284"/>
      <c r="AS48" s="286"/>
      <c r="AT48" s="256"/>
      <c r="AU48" s="288"/>
      <c r="AV48" s="252"/>
      <c r="AW48" s="252"/>
      <c r="AX48" s="252"/>
      <c r="AY48" s="252"/>
      <c r="AZ48" s="35" t="s">
        <v>333</v>
      </c>
      <c r="BA48" s="110">
        <f>139675444/BB48</f>
        <v>0.13967544400000001</v>
      </c>
      <c r="BB48" s="54">
        <v>1000000000</v>
      </c>
      <c r="BC48" s="35" t="s">
        <v>249</v>
      </c>
      <c r="BD48" s="74" t="str">
        <f>+BD47</f>
        <v>IMPLEMENTACIÓN DEL PROGRAMA VIGILANCIA DE LAS PLAYAS DEL DISTRITO DE  CARTAGENA DE INDIAS</v>
      </c>
      <c r="BE48" s="387"/>
      <c r="BF48" s="256"/>
      <c r="BG48" s="252"/>
      <c r="BH48" s="252"/>
      <c r="BI48" s="35" t="s">
        <v>333</v>
      </c>
      <c r="BJ48" s="256"/>
      <c r="BK48" s="252"/>
      <c r="BL48" s="341"/>
      <c r="BM48" s="392"/>
      <c r="BN48" s="280"/>
    </row>
    <row r="49" spans="1:66" ht="84" x14ac:dyDescent="0.3">
      <c r="A49" s="350"/>
      <c r="B49" s="323"/>
      <c r="C49" s="323"/>
      <c r="D49" s="291"/>
      <c r="E49" s="291"/>
      <c r="F49" s="291"/>
      <c r="G49" s="291"/>
      <c r="H49" s="291"/>
      <c r="I49" s="291"/>
      <c r="J49" s="244"/>
      <c r="K49" s="323" t="s">
        <v>138</v>
      </c>
      <c r="L49" s="323" t="s">
        <v>122</v>
      </c>
      <c r="M49" s="324">
        <v>0</v>
      </c>
      <c r="N49" s="323" t="s">
        <v>139</v>
      </c>
      <c r="O49" s="328" t="s">
        <v>145</v>
      </c>
      <c r="P49" s="328"/>
      <c r="Q49" s="324"/>
      <c r="R49" s="333">
        <v>20</v>
      </c>
      <c r="S49" s="330">
        <v>5</v>
      </c>
      <c r="T49" s="330">
        <v>20</v>
      </c>
      <c r="U49" s="248">
        <v>0</v>
      </c>
      <c r="V49" s="248">
        <v>0</v>
      </c>
      <c r="W49" s="137">
        <f>0</f>
        <v>0</v>
      </c>
      <c r="X49" s="172">
        <f>W49/S49</f>
        <v>0</v>
      </c>
      <c r="Y49" s="172">
        <f>T49/R49</f>
        <v>1</v>
      </c>
      <c r="Z49" s="326"/>
      <c r="AA49" s="326"/>
      <c r="AB49" s="352"/>
      <c r="AC49" s="353"/>
      <c r="AD49" s="245"/>
      <c r="AE49" s="247"/>
      <c r="AF49" s="360"/>
      <c r="AG49" s="35" t="s">
        <v>207</v>
      </c>
      <c r="AH49" s="65" t="s">
        <v>208</v>
      </c>
      <c r="AI49" s="64">
        <v>1</v>
      </c>
      <c r="AJ49" s="85">
        <v>0</v>
      </c>
      <c r="AK49" s="112">
        <v>0</v>
      </c>
      <c r="AL49" s="174">
        <f>100%</f>
        <v>1</v>
      </c>
      <c r="AM49" s="112"/>
      <c r="AN49" s="112"/>
      <c r="AO49" s="155"/>
      <c r="AP49" s="112"/>
      <c r="AQ49" s="112"/>
      <c r="AR49" s="66">
        <v>0.05</v>
      </c>
      <c r="AS49" s="68" t="s">
        <v>186</v>
      </c>
      <c r="AT49" s="64" t="s">
        <v>179</v>
      </c>
      <c r="AU49" s="67">
        <v>334</v>
      </c>
      <c r="AV49" s="35">
        <v>1065570</v>
      </c>
      <c r="AW49" s="35">
        <v>1065570</v>
      </c>
      <c r="AX49" s="35" t="s">
        <v>174</v>
      </c>
      <c r="AY49" s="35" t="s">
        <v>244</v>
      </c>
      <c r="AZ49" s="35" t="s">
        <v>270</v>
      </c>
      <c r="BA49" s="110">
        <v>0</v>
      </c>
      <c r="BB49" s="54">
        <v>183040000</v>
      </c>
      <c r="BC49" s="35" t="s">
        <v>249</v>
      </c>
      <c r="BD49" s="74" t="s">
        <v>153</v>
      </c>
      <c r="BE49" s="75" t="s">
        <v>279</v>
      </c>
      <c r="BF49" s="64" t="s">
        <v>250</v>
      </c>
      <c r="BG49" s="61" t="s">
        <v>273</v>
      </c>
      <c r="BH49" s="61" t="s">
        <v>265</v>
      </c>
      <c r="BI49" s="36" t="str">
        <f t="shared" si="12"/>
        <v>1.2.2.0.00-076 - ICDE TELEFONÍA CONMUTADA</v>
      </c>
      <c r="BJ49" s="64" t="str">
        <f t="shared" si="13"/>
        <v>Febrero</v>
      </c>
      <c r="BK49" s="35" t="s">
        <v>257</v>
      </c>
      <c r="BL49" s="341"/>
      <c r="BM49" s="392"/>
      <c r="BN49" s="127" t="s">
        <v>323</v>
      </c>
    </row>
    <row r="50" spans="1:66" ht="136.5" x14ac:dyDescent="0.3">
      <c r="A50" s="350"/>
      <c r="B50" s="323"/>
      <c r="C50" s="323"/>
      <c r="D50" s="291"/>
      <c r="E50" s="291"/>
      <c r="F50" s="291"/>
      <c r="G50" s="291"/>
      <c r="H50" s="291"/>
      <c r="I50" s="291"/>
      <c r="J50" s="244"/>
      <c r="K50" s="323"/>
      <c r="L50" s="323"/>
      <c r="M50" s="324"/>
      <c r="N50" s="323"/>
      <c r="O50" s="328"/>
      <c r="P50" s="328"/>
      <c r="Q50" s="324"/>
      <c r="R50" s="334"/>
      <c r="S50" s="330"/>
      <c r="T50" s="330"/>
      <c r="U50" s="250"/>
      <c r="V50" s="250"/>
      <c r="W50" s="139"/>
      <c r="X50" s="139"/>
      <c r="Y50" s="139"/>
      <c r="Z50" s="326"/>
      <c r="AA50" s="326"/>
      <c r="AB50" s="352"/>
      <c r="AC50" s="353"/>
      <c r="AD50" s="245"/>
      <c r="AE50" s="247"/>
      <c r="AF50" s="360"/>
      <c r="AG50" s="35" t="s">
        <v>209</v>
      </c>
      <c r="AH50" s="65" t="s">
        <v>210</v>
      </c>
      <c r="AI50" s="64">
        <v>1</v>
      </c>
      <c r="AJ50" s="85">
        <v>1</v>
      </c>
      <c r="AK50" s="112">
        <v>1</v>
      </c>
      <c r="AL50" s="174">
        <f>100%</f>
        <v>1</v>
      </c>
      <c r="AM50" s="112"/>
      <c r="AN50" s="112"/>
      <c r="AO50" s="155"/>
      <c r="AP50" s="112"/>
      <c r="AQ50" s="112"/>
      <c r="AR50" s="66">
        <v>0.05</v>
      </c>
      <c r="AS50" s="68" t="s">
        <v>182</v>
      </c>
      <c r="AT50" s="64" t="s">
        <v>179</v>
      </c>
      <c r="AU50" s="67">
        <v>360</v>
      </c>
      <c r="AV50" s="35">
        <v>1065570</v>
      </c>
      <c r="AW50" s="35">
        <v>1065570</v>
      </c>
      <c r="AX50" s="35" t="s">
        <v>174</v>
      </c>
      <c r="AY50" s="35" t="s">
        <v>244</v>
      </c>
      <c r="AZ50" s="35" t="s">
        <v>270</v>
      </c>
      <c r="BA50" s="110">
        <f>106271740/BB50</f>
        <v>0.42974934040838081</v>
      </c>
      <c r="BB50" s="54">
        <v>247287732.65599999</v>
      </c>
      <c r="BC50" s="35" t="s">
        <v>249</v>
      </c>
      <c r="BD50" s="74" t="s">
        <v>153</v>
      </c>
      <c r="BE50" s="75" t="s">
        <v>279</v>
      </c>
      <c r="BF50" s="64" t="s">
        <v>254</v>
      </c>
      <c r="BG50" s="37"/>
      <c r="BH50" s="37"/>
      <c r="BI50" s="36" t="str">
        <f t="shared" si="12"/>
        <v>1.2.2.0.00-076 - ICDE TELEFONÍA CONMUTADA</v>
      </c>
      <c r="BJ50" s="64" t="str">
        <f t="shared" si="13"/>
        <v>Enero</v>
      </c>
      <c r="BK50" s="35" t="s">
        <v>274</v>
      </c>
      <c r="BL50" s="341"/>
      <c r="BM50" s="392"/>
      <c r="BN50" s="127" t="s">
        <v>329</v>
      </c>
    </row>
    <row r="51" spans="1:66" ht="60.75" customHeight="1" x14ac:dyDescent="0.3">
      <c r="A51" s="350"/>
      <c r="B51" s="323"/>
      <c r="C51" s="323"/>
      <c r="D51" s="291"/>
      <c r="E51" s="291"/>
      <c r="F51" s="291"/>
      <c r="G51" s="291"/>
      <c r="H51" s="291"/>
      <c r="I51" s="291"/>
      <c r="J51" s="230" t="s">
        <v>386</v>
      </c>
      <c r="K51" s="231"/>
      <c r="L51" s="231"/>
      <c r="M51" s="231"/>
      <c r="N51" s="231"/>
      <c r="O51" s="231"/>
      <c r="P51" s="231"/>
      <c r="Q51" s="231"/>
      <c r="R51" s="231"/>
      <c r="S51" s="231"/>
      <c r="T51" s="231"/>
      <c r="U51" s="231"/>
      <c r="V51" s="231"/>
      <c r="W51" s="232"/>
      <c r="X51" s="182">
        <f>SUM(X42:X50)/(3)</f>
        <v>0</v>
      </c>
      <c r="Y51" s="182">
        <f>SUM(Y42:Y50)/(3)</f>
        <v>1</v>
      </c>
      <c r="Z51" s="141"/>
      <c r="AA51" s="141"/>
      <c r="AB51" s="144"/>
      <c r="AC51" s="145"/>
      <c r="AD51" s="233" t="s">
        <v>383</v>
      </c>
      <c r="AE51" s="234"/>
      <c r="AF51" s="234"/>
      <c r="AG51" s="234"/>
      <c r="AH51" s="234"/>
      <c r="AI51" s="234"/>
      <c r="AJ51" s="234"/>
      <c r="AK51" s="235"/>
      <c r="AL51" s="177">
        <f>SUM(AL42:AL50)/(5)</f>
        <v>0.8</v>
      </c>
      <c r="AM51" s="236" t="s">
        <v>384</v>
      </c>
      <c r="AN51" s="237"/>
      <c r="AO51" s="183">
        <f t="shared" ref="AO51:AQ53" si="14">AO43</f>
        <v>5763995719.8299999</v>
      </c>
      <c r="AP51" s="184">
        <f t="shared" si="14"/>
        <v>0</v>
      </c>
      <c r="AQ51" s="181">
        <f t="shared" si="14"/>
        <v>0</v>
      </c>
      <c r="AR51" s="147"/>
      <c r="AS51" s="68"/>
      <c r="AT51" s="146"/>
      <c r="AU51" s="67"/>
      <c r="AV51" s="35"/>
      <c r="AW51" s="35"/>
      <c r="AX51" s="35"/>
      <c r="AY51" s="35"/>
      <c r="AZ51" s="35"/>
      <c r="BA51" s="110"/>
      <c r="BB51" s="54"/>
      <c r="BC51" s="35"/>
      <c r="BD51" s="148"/>
      <c r="BE51" s="75"/>
      <c r="BF51" s="146"/>
      <c r="BG51" s="37"/>
      <c r="BH51" s="37"/>
      <c r="BI51" s="36"/>
      <c r="BJ51" s="146"/>
      <c r="BK51" s="35"/>
      <c r="BL51" s="341"/>
      <c r="BM51" s="392"/>
      <c r="BN51" s="127"/>
    </row>
    <row r="52" spans="1:66" ht="136.5" x14ac:dyDescent="0.25">
      <c r="A52" s="350"/>
      <c r="B52" s="323"/>
      <c r="C52" s="323"/>
      <c r="D52" s="291"/>
      <c r="E52" s="291"/>
      <c r="F52" s="291"/>
      <c r="G52" s="291"/>
      <c r="H52" s="291"/>
      <c r="I52" s="291"/>
      <c r="J52" s="244" t="s">
        <v>140</v>
      </c>
      <c r="K52" s="35" t="s">
        <v>141</v>
      </c>
      <c r="L52" s="61" t="s">
        <v>122</v>
      </c>
      <c r="M52" s="64">
        <v>18570</v>
      </c>
      <c r="N52" s="61" t="s">
        <v>142</v>
      </c>
      <c r="O52" s="60"/>
      <c r="P52" s="60" t="s">
        <v>145</v>
      </c>
      <c r="Q52" s="61" t="s">
        <v>147</v>
      </c>
      <c r="R52" s="63">
        <v>20000</v>
      </c>
      <c r="S52" s="62">
        <v>5000</v>
      </c>
      <c r="T52" s="62">
        <v>29273</v>
      </c>
      <c r="U52" s="80">
        <f>1196+1781+571</f>
        <v>3548</v>
      </c>
      <c r="V52" s="80">
        <v>3370</v>
      </c>
      <c r="W52" s="80">
        <f>(U52+V52)</f>
        <v>6918</v>
      </c>
      <c r="X52" s="173">
        <f>100%</f>
        <v>1</v>
      </c>
      <c r="Y52" s="173">
        <f>100%</f>
        <v>1</v>
      </c>
      <c r="Z52" s="326" t="s">
        <v>168</v>
      </c>
      <c r="AA52" s="326" t="s">
        <v>241</v>
      </c>
      <c r="AB52" s="326" t="s">
        <v>242</v>
      </c>
      <c r="AC52" s="326" t="s">
        <v>243</v>
      </c>
      <c r="AD52" s="244" t="s">
        <v>154</v>
      </c>
      <c r="AE52" s="361">
        <v>2021130010176</v>
      </c>
      <c r="AF52" s="244" t="s">
        <v>211</v>
      </c>
      <c r="AG52" s="35" t="s">
        <v>212</v>
      </c>
      <c r="AH52" s="65" t="s">
        <v>213</v>
      </c>
      <c r="AI52" s="61">
        <v>1</v>
      </c>
      <c r="AJ52" s="85">
        <v>0</v>
      </c>
      <c r="AK52" s="112">
        <v>0</v>
      </c>
      <c r="AL52" s="174">
        <f>(AK49+AJ49)/(AI49)</f>
        <v>0</v>
      </c>
      <c r="AM52" s="112"/>
      <c r="AN52" s="112"/>
      <c r="AO52" s="152">
        <f t="shared" si="14"/>
        <v>0</v>
      </c>
      <c r="AP52" s="151">
        <f t="shared" si="14"/>
        <v>0</v>
      </c>
      <c r="AQ52" s="154">
        <f t="shared" si="14"/>
        <v>0</v>
      </c>
      <c r="AR52" s="66">
        <v>0.15</v>
      </c>
      <c r="AS52" s="68" t="s">
        <v>178</v>
      </c>
      <c r="AT52" s="64" t="s">
        <v>178</v>
      </c>
      <c r="AU52" s="67">
        <v>30</v>
      </c>
      <c r="AV52" s="35">
        <v>1065570</v>
      </c>
      <c r="AW52" s="35">
        <v>1065570</v>
      </c>
      <c r="AX52" s="35" t="s">
        <v>174</v>
      </c>
      <c r="AY52" s="35" t="s">
        <v>244</v>
      </c>
      <c r="AZ52" s="35" t="s">
        <v>245</v>
      </c>
      <c r="BA52" s="110">
        <v>0</v>
      </c>
      <c r="BB52" s="54">
        <v>31000000</v>
      </c>
      <c r="BC52" s="35" t="s">
        <v>249</v>
      </c>
      <c r="BD52" s="74" t="s">
        <v>154</v>
      </c>
      <c r="BE52" s="75" t="s">
        <v>280</v>
      </c>
      <c r="BF52" s="64" t="s">
        <v>250</v>
      </c>
      <c r="BG52" s="61" t="s">
        <v>273</v>
      </c>
      <c r="BH52" s="61" t="s">
        <v>275</v>
      </c>
      <c r="BI52" s="35" t="str">
        <f t="shared" si="12"/>
        <v>1.3.2.3.11-037 - RF ICLD</v>
      </c>
      <c r="BJ52" s="64" t="str">
        <f t="shared" si="13"/>
        <v>Marzo</v>
      </c>
      <c r="BK52" s="21"/>
      <c r="BL52" s="341"/>
      <c r="BM52" s="392"/>
      <c r="BN52" s="127" t="s">
        <v>330</v>
      </c>
    </row>
    <row r="53" spans="1:66" ht="39" x14ac:dyDescent="0.25">
      <c r="A53" s="350"/>
      <c r="B53" s="323"/>
      <c r="C53" s="323"/>
      <c r="D53" s="291"/>
      <c r="E53" s="291"/>
      <c r="F53" s="291"/>
      <c r="G53" s="291"/>
      <c r="H53" s="291"/>
      <c r="I53" s="291"/>
      <c r="J53" s="244"/>
      <c r="K53" s="35"/>
      <c r="L53" s="61"/>
      <c r="M53" s="64"/>
      <c r="N53" s="61"/>
      <c r="O53" s="60"/>
      <c r="P53" s="60"/>
      <c r="Q53" s="61"/>
      <c r="R53" s="63"/>
      <c r="S53" s="62"/>
      <c r="T53" s="62"/>
      <c r="U53" s="80"/>
      <c r="V53" s="80"/>
      <c r="W53" s="80"/>
      <c r="X53" s="80"/>
      <c r="Y53" s="80"/>
      <c r="Z53" s="326"/>
      <c r="AA53" s="326"/>
      <c r="AB53" s="326"/>
      <c r="AC53" s="326"/>
      <c r="AD53" s="244"/>
      <c r="AE53" s="361"/>
      <c r="AF53" s="244"/>
      <c r="AG53" s="253" t="s">
        <v>214</v>
      </c>
      <c r="AH53" s="253" t="s">
        <v>188</v>
      </c>
      <c r="AI53" s="251">
        <v>9</v>
      </c>
      <c r="AJ53" s="257">
        <v>15</v>
      </c>
      <c r="AK53" s="259">
        <v>0</v>
      </c>
      <c r="AL53" s="174"/>
      <c r="AM53" s="114"/>
      <c r="AN53" s="114"/>
      <c r="AO53" s="267">
        <f t="shared" si="14"/>
        <v>0</v>
      </c>
      <c r="AP53" s="267">
        <f t="shared" si="14"/>
        <v>0</v>
      </c>
      <c r="AQ53" s="267">
        <f t="shared" si="14"/>
        <v>0</v>
      </c>
      <c r="AR53" s="283">
        <v>0.85</v>
      </c>
      <c r="AS53" s="285" t="s">
        <v>182</v>
      </c>
      <c r="AT53" s="255" t="s">
        <v>179</v>
      </c>
      <c r="AU53" s="287">
        <v>360</v>
      </c>
      <c r="AV53" s="251">
        <v>1065570</v>
      </c>
      <c r="AW53" s="251">
        <v>1065570</v>
      </c>
      <c r="AX53" s="251" t="s">
        <v>174</v>
      </c>
      <c r="AY53" s="251" t="s">
        <v>244</v>
      </c>
      <c r="AZ53" s="35" t="s">
        <v>245</v>
      </c>
      <c r="BA53" s="110">
        <v>0.99</v>
      </c>
      <c r="BB53" s="54">
        <v>269000000</v>
      </c>
      <c r="BC53" s="35" t="s">
        <v>249</v>
      </c>
      <c r="BD53" s="281" t="s">
        <v>154</v>
      </c>
      <c r="BE53" s="385" t="s">
        <v>280</v>
      </c>
      <c r="BF53" s="255" t="s">
        <v>250</v>
      </c>
      <c r="BG53" s="251" t="s">
        <v>255</v>
      </c>
      <c r="BH53" s="251" t="s">
        <v>256</v>
      </c>
      <c r="BI53" s="35" t="s">
        <v>245</v>
      </c>
      <c r="BJ53" s="255" t="str">
        <f>+AS53</f>
        <v>Enero</v>
      </c>
      <c r="BK53" s="251" t="s">
        <v>257</v>
      </c>
      <c r="BL53" s="341"/>
      <c r="BM53" s="392"/>
      <c r="BN53" s="279" t="s">
        <v>325</v>
      </c>
    </row>
    <row r="54" spans="1:66" ht="78" x14ac:dyDescent="0.25">
      <c r="A54" s="350"/>
      <c r="B54" s="323"/>
      <c r="C54" s="323"/>
      <c r="D54" s="291"/>
      <c r="E54" s="291"/>
      <c r="F54" s="291"/>
      <c r="G54" s="291"/>
      <c r="H54" s="291"/>
      <c r="I54" s="291"/>
      <c r="J54" s="244"/>
      <c r="K54" s="35"/>
      <c r="L54" s="61"/>
      <c r="M54" s="64"/>
      <c r="N54" s="61"/>
      <c r="O54" s="60"/>
      <c r="P54" s="60"/>
      <c r="Q54" s="61"/>
      <c r="R54" s="63"/>
      <c r="S54" s="62"/>
      <c r="T54" s="62"/>
      <c r="U54" s="80"/>
      <c r="V54" s="80"/>
      <c r="W54" s="80"/>
      <c r="X54" s="80"/>
      <c r="Y54" s="80"/>
      <c r="Z54" s="326"/>
      <c r="AA54" s="326"/>
      <c r="AB54" s="326"/>
      <c r="AC54" s="326"/>
      <c r="AD54" s="244"/>
      <c r="AE54" s="361"/>
      <c r="AF54" s="244"/>
      <c r="AG54" s="263"/>
      <c r="AH54" s="263"/>
      <c r="AI54" s="291"/>
      <c r="AJ54" s="261"/>
      <c r="AK54" s="262"/>
      <c r="AL54" s="174">
        <f>100%</f>
        <v>1</v>
      </c>
      <c r="AM54" s="115"/>
      <c r="AN54" s="115"/>
      <c r="AO54" s="262"/>
      <c r="AP54" s="262"/>
      <c r="AQ54" s="262"/>
      <c r="AR54" s="295"/>
      <c r="AS54" s="296"/>
      <c r="AT54" s="293"/>
      <c r="AU54" s="297"/>
      <c r="AV54" s="291"/>
      <c r="AW54" s="291"/>
      <c r="AX54" s="291"/>
      <c r="AY54" s="291"/>
      <c r="AZ54" s="35" t="s">
        <v>368</v>
      </c>
      <c r="BA54" s="110">
        <v>0</v>
      </c>
      <c r="BB54" s="54">
        <v>112965000.84999999</v>
      </c>
      <c r="BC54" s="35" t="s">
        <v>249</v>
      </c>
      <c r="BD54" s="292"/>
      <c r="BE54" s="386"/>
      <c r="BF54" s="293"/>
      <c r="BG54" s="291"/>
      <c r="BH54" s="291"/>
      <c r="BI54" s="35" t="s">
        <v>368</v>
      </c>
      <c r="BJ54" s="293"/>
      <c r="BK54" s="291"/>
      <c r="BL54" s="341"/>
      <c r="BM54" s="392"/>
      <c r="BN54" s="381"/>
    </row>
    <row r="55" spans="1:66" ht="117" x14ac:dyDescent="0.25">
      <c r="A55" s="351"/>
      <c r="B55" s="323"/>
      <c r="C55" s="323"/>
      <c r="D55" s="252"/>
      <c r="E55" s="252"/>
      <c r="F55" s="252"/>
      <c r="G55" s="252"/>
      <c r="H55" s="252"/>
      <c r="I55" s="252"/>
      <c r="J55" s="244"/>
      <c r="K55" s="35" t="s">
        <v>143</v>
      </c>
      <c r="L55" s="61" t="s">
        <v>122</v>
      </c>
      <c r="M55" s="64">
        <v>0</v>
      </c>
      <c r="N55" s="61" t="s">
        <v>144</v>
      </c>
      <c r="O55" s="60"/>
      <c r="P55" s="60" t="s">
        <v>145</v>
      </c>
      <c r="Q55" s="61" t="s">
        <v>147</v>
      </c>
      <c r="R55" s="63">
        <v>2000</v>
      </c>
      <c r="S55" s="62">
        <v>500</v>
      </c>
      <c r="T55" s="62">
        <v>4451</v>
      </c>
      <c r="U55" s="80">
        <f>372+269+44</f>
        <v>685</v>
      </c>
      <c r="V55" s="80">
        <v>767</v>
      </c>
      <c r="W55" s="80">
        <f>(U55+V55)</f>
        <v>1452</v>
      </c>
      <c r="X55" s="173">
        <f>100%</f>
        <v>1</v>
      </c>
      <c r="Y55" s="173">
        <f>100%</f>
        <v>1</v>
      </c>
      <c r="Z55" s="326"/>
      <c r="AA55" s="326"/>
      <c r="AB55" s="326"/>
      <c r="AC55" s="326"/>
      <c r="AD55" s="245"/>
      <c r="AE55" s="247"/>
      <c r="AF55" s="245"/>
      <c r="AG55" s="254"/>
      <c r="AH55" s="254"/>
      <c r="AI55" s="252"/>
      <c r="AJ55" s="258"/>
      <c r="AK55" s="260"/>
      <c r="AL55" s="174"/>
      <c r="AM55" s="113"/>
      <c r="AN55" s="113"/>
      <c r="AO55" s="260"/>
      <c r="AP55" s="260"/>
      <c r="AQ55" s="260"/>
      <c r="AR55" s="284"/>
      <c r="AS55" s="286"/>
      <c r="AT55" s="256"/>
      <c r="AU55" s="288"/>
      <c r="AV55" s="252"/>
      <c r="AW55" s="252"/>
      <c r="AX55" s="252"/>
      <c r="AY55" s="252"/>
      <c r="AZ55" s="35" t="s">
        <v>371</v>
      </c>
      <c r="BA55" s="110">
        <f>28131054/BB55</f>
        <v>0.23808648238816429</v>
      </c>
      <c r="BB55" s="54">
        <v>118154771.81999999</v>
      </c>
      <c r="BC55" s="35" t="s">
        <v>249</v>
      </c>
      <c r="BD55" s="282"/>
      <c r="BE55" s="387"/>
      <c r="BF55" s="256"/>
      <c r="BG55" s="252"/>
      <c r="BH55" s="252"/>
      <c r="BI55" s="35" t="s">
        <v>371</v>
      </c>
      <c r="BJ55" s="256"/>
      <c r="BK55" s="252"/>
      <c r="BL55" s="341"/>
      <c r="BM55" s="392"/>
      <c r="BN55" s="280"/>
    </row>
    <row r="56" spans="1:66" ht="52.5" customHeight="1" x14ac:dyDescent="0.25">
      <c r="A56" s="166"/>
      <c r="B56" s="163"/>
      <c r="C56" s="163"/>
      <c r="D56" s="157"/>
      <c r="E56" s="157"/>
      <c r="F56" s="157"/>
      <c r="G56" s="157"/>
      <c r="H56" s="157"/>
      <c r="I56" s="157"/>
      <c r="J56" s="230" t="s">
        <v>387</v>
      </c>
      <c r="K56" s="231"/>
      <c r="L56" s="231"/>
      <c r="M56" s="231"/>
      <c r="N56" s="231"/>
      <c r="O56" s="231"/>
      <c r="P56" s="231"/>
      <c r="Q56" s="231"/>
      <c r="R56" s="231"/>
      <c r="S56" s="231"/>
      <c r="T56" s="231"/>
      <c r="U56" s="231"/>
      <c r="V56" s="231"/>
      <c r="W56" s="232"/>
      <c r="X56" s="173">
        <f>SUM(X52:X55)/(2)</f>
        <v>1</v>
      </c>
      <c r="Y56" s="173">
        <f>SUM(Y52:Y55)/(2)</f>
        <v>1</v>
      </c>
      <c r="Z56" s="164"/>
      <c r="AA56" s="164"/>
      <c r="AB56" s="164"/>
      <c r="AC56" s="164"/>
      <c r="AD56" s="233" t="s">
        <v>383</v>
      </c>
      <c r="AE56" s="234"/>
      <c r="AF56" s="234"/>
      <c r="AG56" s="234"/>
      <c r="AH56" s="234"/>
      <c r="AI56" s="234"/>
      <c r="AJ56" s="234"/>
      <c r="AK56" s="235"/>
      <c r="AL56" s="177">
        <f>SUM(AL52:AL55)/(2)</f>
        <v>0.5</v>
      </c>
      <c r="AM56" s="236" t="s">
        <v>384</v>
      </c>
      <c r="AN56" s="237"/>
      <c r="AO56" s="185">
        <v>0</v>
      </c>
      <c r="AP56" s="186">
        <v>0</v>
      </c>
      <c r="AQ56" s="187">
        <v>0</v>
      </c>
      <c r="AR56" s="160"/>
      <c r="AS56" s="161"/>
      <c r="AT56" s="159"/>
      <c r="AU56" s="162"/>
      <c r="AV56" s="157"/>
      <c r="AW56" s="157"/>
      <c r="AX56" s="157"/>
      <c r="AY56" s="157"/>
      <c r="AZ56" s="35"/>
      <c r="BA56" s="110"/>
      <c r="BB56" s="54"/>
      <c r="BC56" s="35"/>
      <c r="BD56" s="158"/>
      <c r="BE56" s="167"/>
      <c r="BF56" s="159"/>
      <c r="BG56" s="157"/>
      <c r="BH56" s="157"/>
      <c r="BI56" s="35"/>
      <c r="BJ56" s="159"/>
      <c r="BK56" s="157"/>
      <c r="BL56" s="165"/>
      <c r="BM56" s="168"/>
      <c r="BN56" s="156"/>
    </row>
    <row r="57" spans="1:66" ht="351" x14ac:dyDescent="0.35">
      <c r="A57" s="56"/>
      <c r="B57" s="21"/>
      <c r="C57" s="21"/>
      <c r="D57" s="31"/>
      <c r="E57" s="31"/>
      <c r="F57" s="31"/>
      <c r="G57" s="31"/>
      <c r="H57" s="31"/>
      <c r="I57" s="31"/>
      <c r="J57" s="21"/>
      <c r="K57" s="35"/>
      <c r="L57" s="61"/>
      <c r="M57" s="64"/>
      <c r="N57" s="61"/>
      <c r="O57" s="64"/>
      <c r="P57" s="64"/>
      <c r="Q57" s="64"/>
      <c r="R57" s="27"/>
      <c r="S57" s="28"/>
      <c r="T57" s="28"/>
      <c r="U57" s="82"/>
      <c r="V57" s="82"/>
      <c r="W57" s="82"/>
      <c r="X57" s="82"/>
      <c r="Y57" s="82"/>
      <c r="Z57" s="69" t="s">
        <v>283</v>
      </c>
      <c r="AA57" s="69" t="s">
        <v>284</v>
      </c>
      <c r="AB57" s="69" t="s">
        <v>285</v>
      </c>
      <c r="AC57" s="69" t="s">
        <v>286</v>
      </c>
      <c r="AD57" s="29" t="s">
        <v>155</v>
      </c>
      <c r="AE57" s="33" t="s">
        <v>215</v>
      </c>
      <c r="AF57" s="34" t="s">
        <v>216</v>
      </c>
      <c r="AG57" s="35" t="s">
        <v>217</v>
      </c>
      <c r="AH57" s="65" t="s">
        <v>218</v>
      </c>
      <c r="AI57" s="64">
        <v>1</v>
      </c>
      <c r="AJ57" s="85">
        <v>1</v>
      </c>
      <c r="AK57" s="85">
        <v>0</v>
      </c>
      <c r="AL57" s="175">
        <f>100%</f>
        <v>1</v>
      </c>
      <c r="AM57" s="85"/>
      <c r="AN57" s="85"/>
      <c r="AO57" s="259"/>
      <c r="AP57" s="85"/>
      <c r="AQ57" s="85"/>
      <c r="AR57" s="66">
        <v>1</v>
      </c>
      <c r="AS57" s="68" t="s">
        <v>182</v>
      </c>
      <c r="AT57" s="64" t="s">
        <v>182</v>
      </c>
      <c r="AU57" s="67">
        <v>30</v>
      </c>
      <c r="AV57" s="64" t="s">
        <v>215</v>
      </c>
      <c r="AW57" s="64" t="s">
        <v>215</v>
      </c>
      <c r="AX57" s="61" t="s">
        <v>174</v>
      </c>
      <c r="AY57" s="61" t="s">
        <v>244</v>
      </c>
      <c r="AZ57" s="64" t="s">
        <v>215</v>
      </c>
      <c r="BA57" s="112" t="s">
        <v>215</v>
      </c>
      <c r="BB57" s="64" t="s">
        <v>215</v>
      </c>
      <c r="BC57" s="64" t="s">
        <v>215</v>
      </c>
      <c r="BD57" s="64" t="s">
        <v>215</v>
      </c>
      <c r="BE57" s="64" t="s">
        <v>215</v>
      </c>
      <c r="BF57" s="64" t="s">
        <v>254</v>
      </c>
      <c r="BG57" s="37"/>
      <c r="BH57" s="37"/>
      <c r="BI57" s="21"/>
      <c r="BJ57" s="21"/>
      <c r="BK57" s="21"/>
      <c r="BL57" s="70" t="s">
        <v>287</v>
      </c>
      <c r="BM57" s="94" t="s">
        <v>288</v>
      </c>
      <c r="BN57" s="126" t="s">
        <v>372</v>
      </c>
    </row>
    <row r="58" spans="1:66" ht="409.5" x14ac:dyDescent="0.35">
      <c r="A58" s="56"/>
      <c r="B58" s="21"/>
      <c r="C58" s="21"/>
      <c r="D58" s="31"/>
      <c r="E58" s="31"/>
      <c r="F58" s="31"/>
      <c r="G58" s="31"/>
      <c r="H58" s="31"/>
      <c r="I58" s="31"/>
      <c r="J58" s="21"/>
      <c r="K58" s="35"/>
      <c r="L58" s="61"/>
      <c r="M58" s="64"/>
      <c r="N58" s="61"/>
      <c r="O58" s="64"/>
      <c r="P58" s="64"/>
      <c r="Q58" s="64"/>
      <c r="R58" s="27"/>
      <c r="S58" s="28"/>
      <c r="T58" s="28"/>
      <c r="U58" s="82"/>
      <c r="V58" s="82"/>
      <c r="W58" s="82"/>
      <c r="X58" s="82"/>
      <c r="Y58" s="82"/>
      <c r="Z58" s="69" t="s">
        <v>289</v>
      </c>
      <c r="AA58" s="69" t="s">
        <v>290</v>
      </c>
      <c r="AB58" s="69" t="s">
        <v>291</v>
      </c>
      <c r="AC58" s="71" t="s">
        <v>292</v>
      </c>
      <c r="AD58" s="29" t="s">
        <v>156</v>
      </c>
      <c r="AE58" s="33" t="s">
        <v>215</v>
      </c>
      <c r="AF58" s="34" t="s">
        <v>216</v>
      </c>
      <c r="AG58" s="35" t="s">
        <v>219</v>
      </c>
      <c r="AH58" s="65" t="s">
        <v>220</v>
      </c>
      <c r="AI58" s="64">
        <v>1</v>
      </c>
      <c r="AJ58" s="85">
        <v>1</v>
      </c>
      <c r="AK58" s="85">
        <v>0</v>
      </c>
      <c r="AL58" s="175">
        <f>100%</f>
        <v>1</v>
      </c>
      <c r="AM58" s="85"/>
      <c r="AN58" s="85"/>
      <c r="AO58" s="262"/>
      <c r="AP58" s="85"/>
      <c r="AQ58" s="85"/>
      <c r="AR58" s="61">
        <v>1</v>
      </c>
      <c r="AS58" s="68" t="s">
        <v>182</v>
      </c>
      <c r="AT58" s="64" t="s">
        <v>182</v>
      </c>
      <c r="AU58" s="67">
        <v>30</v>
      </c>
      <c r="AV58" s="64" t="s">
        <v>215</v>
      </c>
      <c r="AW58" s="64" t="s">
        <v>215</v>
      </c>
      <c r="AX58" s="61" t="s">
        <v>174</v>
      </c>
      <c r="AY58" s="61" t="s">
        <v>244</v>
      </c>
      <c r="AZ58" s="64" t="s">
        <v>215</v>
      </c>
      <c r="BA58" s="112" t="s">
        <v>215</v>
      </c>
      <c r="BB58" s="64" t="s">
        <v>215</v>
      </c>
      <c r="BC58" s="64" t="s">
        <v>215</v>
      </c>
      <c r="BD58" s="64" t="s">
        <v>215</v>
      </c>
      <c r="BE58" s="64" t="s">
        <v>215</v>
      </c>
      <c r="BF58" s="64" t="s">
        <v>254</v>
      </c>
      <c r="BG58" s="37"/>
      <c r="BH58" s="37"/>
      <c r="BI58" s="21"/>
      <c r="BJ58" s="21"/>
      <c r="BK58" s="21"/>
      <c r="BL58" s="61" t="s">
        <v>293</v>
      </c>
      <c r="BM58" s="95" t="s">
        <v>294</v>
      </c>
      <c r="BN58" s="126" t="s">
        <v>372</v>
      </c>
    </row>
    <row r="59" spans="1:66" ht="273" x14ac:dyDescent="0.35">
      <c r="A59" s="56"/>
      <c r="B59" s="21"/>
      <c r="C59" s="21"/>
      <c r="D59" s="31"/>
      <c r="E59" s="31"/>
      <c r="F59" s="31"/>
      <c r="G59" s="31"/>
      <c r="H59" s="31"/>
      <c r="I59" s="31"/>
      <c r="J59" s="21"/>
      <c r="K59" s="25"/>
      <c r="L59" s="30"/>
      <c r="M59" s="26"/>
      <c r="N59" s="30"/>
      <c r="O59" s="26"/>
      <c r="P59" s="26"/>
      <c r="Q59" s="26"/>
      <c r="R59" s="27"/>
      <c r="S59" s="28"/>
      <c r="T59" s="28"/>
      <c r="U59" s="82"/>
      <c r="V59" s="82"/>
      <c r="W59" s="82"/>
      <c r="X59" s="82"/>
      <c r="Y59" s="82"/>
      <c r="Z59" s="72" t="s">
        <v>295</v>
      </c>
      <c r="AA59" s="72" t="s">
        <v>296</v>
      </c>
      <c r="AB59" s="72" t="s">
        <v>297</v>
      </c>
      <c r="AC59" s="73" t="s">
        <v>298</v>
      </c>
      <c r="AD59" s="29" t="s">
        <v>157</v>
      </c>
      <c r="AE59" s="33" t="s">
        <v>215</v>
      </c>
      <c r="AF59" s="34" t="s">
        <v>216</v>
      </c>
      <c r="AG59" s="35" t="s">
        <v>221</v>
      </c>
      <c r="AH59" s="65" t="s">
        <v>222</v>
      </c>
      <c r="AI59" s="64">
        <v>1</v>
      </c>
      <c r="AJ59" s="85">
        <v>1</v>
      </c>
      <c r="AK59" s="85">
        <v>0</v>
      </c>
      <c r="AL59" s="175">
        <f>100%</f>
        <v>1</v>
      </c>
      <c r="AM59" s="85"/>
      <c r="AN59" s="85"/>
      <c r="AO59" s="262"/>
      <c r="AP59" s="85"/>
      <c r="AQ59" s="85"/>
      <c r="AR59" s="61">
        <v>1</v>
      </c>
      <c r="AS59" s="68" t="s">
        <v>182</v>
      </c>
      <c r="AT59" s="64" t="s">
        <v>182</v>
      </c>
      <c r="AU59" s="67">
        <v>30</v>
      </c>
      <c r="AV59" s="64" t="s">
        <v>215</v>
      </c>
      <c r="AW59" s="64" t="s">
        <v>215</v>
      </c>
      <c r="AX59" s="61" t="s">
        <v>174</v>
      </c>
      <c r="AY59" s="61" t="s">
        <v>244</v>
      </c>
      <c r="AZ59" s="64" t="s">
        <v>215</v>
      </c>
      <c r="BA59" s="112" t="s">
        <v>215</v>
      </c>
      <c r="BB59" s="64" t="s">
        <v>215</v>
      </c>
      <c r="BC59" s="64" t="s">
        <v>215</v>
      </c>
      <c r="BD59" s="64" t="s">
        <v>215</v>
      </c>
      <c r="BE59" s="64" t="s">
        <v>215</v>
      </c>
      <c r="BF59" s="64" t="s">
        <v>254</v>
      </c>
      <c r="BG59" s="37"/>
      <c r="BH59" s="37"/>
      <c r="BI59" s="21"/>
      <c r="BJ59" s="21"/>
      <c r="BK59" s="21"/>
      <c r="BL59" s="70" t="s">
        <v>299</v>
      </c>
      <c r="BM59" s="94" t="s">
        <v>300</v>
      </c>
      <c r="BN59" s="126" t="s">
        <v>372</v>
      </c>
    </row>
    <row r="60" spans="1:66" ht="273" x14ac:dyDescent="0.35">
      <c r="A60" s="56"/>
      <c r="B60" s="21"/>
      <c r="C60" s="21"/>
      <c r="D60" s="31"/>
      <c r="E60" s="31"/>
      <c r="F60" s="31"/>
      <c r="G60" s="31"/>
      <c r="H60" s="31"/>
      <c r="I60" s="31"/>
      <c r="J60" s="21"/>
      <c r="K60" s="25"/>
      <c r="L60" s="30"/>
      <c r="M60" s="26"/>
      <c r="N60" s="30"/>
      <c r="O60" s="26"/>
      <c r="P60" s="26"/>
      <c r="Q60" s="26"/>
      <c r="R60" s="27"/>
      <c r="S60" s="28"/>
      <c r="T60" s="28"/>
      <c r="U60" s="82"/>
      <c r="V60" s="82"/>
      <c r="W60" s="82"/>
      <c r="X60" s="82"/>
      <c r="Y60" s="82"/>
      <c r="Z60" s="72" t="s">
        <v>295</v>
      </c>
      <c r="AA60" s="72" t="s">
        <v>296</v>
      </c>
      <c r="AB60" s="72" t="s">
        <v>297</v>
      </c>
      <c r="AC60" s="73" t="s">
        <v>298</v>
      </c>
      <c r="AD60" s="29" t="s">
        <v>158</v>
      </c>
      <c r="AE60" s="33" t="s">
        <v>215</v>
      </c>
      <c r="AF60" s="34" t="s">
        <v>216</v>
      </c>
      <c r="AG60" s="35" t="s">
        <v>223</v>
      </c>
      <c r="AH60" s="65" t="s">
        <v>224</v>
      </c>
      <c r="AI60" s="64">
        <v>1</v>
      </c>
      <c r="AJ60" s="85">
        <v>1</v>
      </c>
      <c r="AK60" s="85">
        <v>0</v>
      </c>
      <c r="AL60" s="175">
        <f>100%</f>
        <v>1</v>
      </c>
      <c r="AM60" s="85"/>
      <c r="AN60" s="85"/>
      <c r="AO60" s="260"/>
      <c r="AP60" s="85"/>
      <c r="AQ60" s="85"/>
      <c r="AR60" s="61">
        <v>1</v>
      </c>
      <c r="AS60" s="68" t="s">
        <v>182</v>
      </c>
      <c r="AT60" s="64" t="s">
        <v>182</v>
      </c>
      <c r="AU60" s="67">
        <v>30</v>
      </c>
      <c r="AV60" s="64" t="s">
        <v>215</v>
      </c>
      <c r="AW60" s="64" t="s">
        <v>215</v>
      </c>
      <c r="AX60" s="61" t="s">
        <v>174</v>
      </c>
      <c r="AY60" s="61" t="s">
        <v>244</v>
      </c>
      <c r="AZ60" s="64" t="s">
        <v>215</v>
      </c>
      <c r="BA60" s="112" t="s">
        <v>215</v>
      </c>
      <c r="BB60" s="64" t="s">
        <v>215</v>
      </c>
      <c r="BC60" s="64" t="s">
        <v>215</v>
      </c>
      <c r="BD60" s="64" t="s">
        <v>215</v>
      </c>
      <c r="BE60" s="64" t="s">
        <v>215</v>
      </c>
      <c r="BF60" s="64" t="s">
        <v>254</v>
      </c>
      <c r="BG60" s="21"/>
      <c r="BH60" s="21"/>
      <c r="BI60" s="21"/>
      <c r="BJ60" s="21"/>
      <c r="BK60" s="21"/>
      <c r="BL60" s="70" t="s">
        <v>299</v>
      </c>
      <c r="BM60" s="94" t="s">
        <v>300</v>
      </c>
      <c r="BN60" s="126" t="s">
        <v>372</v>
      </c>
    </row>
    <row r="61" spans="1:66" ht="273" x14ac:dyDescent="0.35">
      <c r="A61" s="56"/>
      <c r="B61" s="21"/>
      <c r="C61" s="21"/>
      <c r="D61" s="31"/>
      <c r="E61" s="31"/>
      <c r="F61" s="31"/>
      <c r="G61" s="31"/>
      <c r="H61" s="31"/>
      <c r="I61" s="31"/>
      <c r="J61" s="21"/>
      <c r="K61" s="25"/>
      <c r="L61" s="30"/>
      <c r="M61" s="26"/>
      <c r="N61" s="30"/>
      <c r="O61" s="26"/>
      <c r="P61" s="26"/>
      <c r="Q61" s="26"/>
      <c r="R61" s="27"/>
      <c r="S61" s="28"/>
      <c r="T61" s="28"/>
      <c r="U61" s="82"/>
      <c r="V61" s="82"/>
      <c r="W61" s="82"/>
      <c r="X61" s="82"/>
      <c r="Y61" s="82"/>
      <c r="Z61" s="72" t="s">
        <v>295</v>
      </c>
      <c r="AA61" s="72" t="s">
        <v>296</v>
      </c>
      <c r="AB61" s="72" t="s">
        <v>297</v>
      </c>
      <c r="AC61" s="73" t="s">
        <v>298</v>
      </c>
      <c r="AD61" s="29" t="s">
        <v>159</v>
      </c>
      <c r="AE61" s="33" t="s">
        <v>215</v>
      </c>
      <c r="AF61" s="34" t="s">
        <v>216</v>
      </c>
      <c r="AG61" s="35" t="s">
        <v>225</v>
      </c>
      <c r="AH61" s="65" t="s">
        <v>226</v>
      </c>
      <c r="AI61" s="64">
        <v>1</v>
      </c>
      <c r="AJ61" s="85">
        <v>1</v>
      </c>
      <c r="AK61" s="85">
        <v>0</v>
      </c>
      <c r="AL61" s="175">
        <f>100%</f>
        <v>1</v>
      </c>
      <c r="AM61" s="85"/>
      <c r="AN61" s="85"/>
      <c r="AO61" s="259"/>
      <c r="AP61" s="85"/>
      <c r="AQ61" s="85"/>
      <c r="AR61" s="61">
        <v>1</v>
      </c>
      <c r="AS61" s="68" t="s">
        <v>182</v>
      </c>
      <c r="AT61" s="64" t="s">
        <v>182</v>
      </c>
      <c r="AU61" s="67">
        <v>30</v>
      </c>
      <c r="AV61" s="64" t="s">
        <v>215</v>
      </c>
      <c r="AW61" s="64" t="s">
        <v>215</v>
      </c>
      <c r="AX61" s="61" t="s">
        <v>174</v>
      </c>
      <c r="AY61" s="61" t="s">
        <v>244</v>
      </c>
      <c r="AZ61" s="64" t="s">
        <v>215</v>
      </c>
      <c r="BA61" s="112" t="s">
        <v>215</v>
      </c>
      <c r="BB61" s="64" t="s">
        <v>215</v>
      </c>
      <c r="BC61" s="64" t="s">
        <v>215</v>
      </c>
      <c r="BD61" s="64" t="s">
        <v>215</v>
      </c>
      <c r="BE61" s="64" t="s">
        <v>215</v>
      </c>
      <c r="BF61" s="64" t="s">
        <v>254</v>
      </c>
      <c r="BG61" s="21"/>
      <c r="BH61" s="21"/>
      <c r="BI61" s="21"/>
      <c r="BJ61" s="21"/>
      <c r="BK61" s="21"/>
      <c r="BL61" s="70" t="s">
        <v>299</v>
      </c>
      <c r="BM61" s="94" t="s">
        <v>300</v>
      </c>
      <c r="BN61" s="126" t="s">
        <v>372</v>
      </c>
    </row>
    <row r="62" spans="1:66" ht="273" x14ac:dyDescent="0.35">
      <c r="A62" s="56"/>
      <c r="B62" s="21"/>
      <c r="C62" s="21"/>
      <c r="D62" s="31"/>
      <c r="E62" s="31"/>
      <c r="F62" s="31"/>
      <c r="G62" s="31"/>
      <c r="H62" s="31"/>
      <c r="I62" s="31"/>
      <c r="J62" s="21"/>
      <c r="K62" s="25"/>
      <c r="L62" s="30"/>
      <c r="M62" s="26"/>
      <c r="N62" s="30"/>
      <c r="O62" s="26"/>
      <c r="P62" s="26"/>
      <c r="Q62" s="26"/>
      <c r="R62" s="27"/>
      <c r="S62" s="28"/>
      <c r="T62" s="28"/>
      <c r="U62" s="82"/>
      <c r="V62" s="82"/>
      <c r="W62" s="82"/>
      <c r="X62" s="82"/>
      <c r="Y62" s="82"/>
      <c r="Z62" s="72" t="s">
        <v>295</v>
      </c>
      <c r="AA62" s="72" t="s">
        <v>296</v>
      </c>
      <c r="AB62" s="72" t="s">
        <v>297</v>
      </c>
      <c r="AC62" s="73" t="s">
        <v>298</v>
      </c>
      <c r="AD62" s="29" t="s">
        <v>160</v>
      </c>
      <c r="AE62" s="33" t="s">
        <v>215</v>
      </c>
      <c r="AF62" s="34" t="s">
        <v>216</v>
      </c>
      <c r="AG62" s="35" t="s">
        <v>227</v>
      </c>
      <c r="AH62" s="65" t="s">
        <v>228</v>
      </c>
      <c r="AI62" s="64">
        <v>1</v>
      </c>
      <c r="AJ62" s="85">
        <v>1</v>
      </c>
      <c r="AK62" s="85">
        <v>0</v>
      </c>
      <c r="AL62" s="85">
        <f>100%</f>
        <v>1</v>
      </c>
      <c r="AM62" s="85"/>
      <c r="AN62" s="85"/>
      <c r="AO62" s="262"/>
      <c r="AP62" s="85"/>
      <c r="AQ62" s="85"/>
      <c r="AR62" s="61">
        <v>1</v>
      </c>
      <c r="AS62" s="68" t="s">
        <v>182</v>
      </c>
      <c r="AT62" s="64" t="s">
        <v>182</v>
      </c>
      <c r="AU62" s="67">
        <v>30</v>
      </c>
      <c r="AV62" s="64" t="s">
        <v>215</v>
      </c>
      <c r="AW62" s="64" t="s">
        <v>215</v>
      </c>
      <c r="AX62" s="61" t="s">
        <v>174</v>
      </c>
      <c r="AY62" s="61" t="s">
        <v>244</v>
      </c>
      <c r="AZ62" s="64" t="s">
        <v>215</v>
      </c>
      <c r="BA62" s="112" t="s">
        <v>215</v>
      </c>
      <c r="BB62" s="64" t="s">
        <v>215</v>
      </c>
      <c r="BC62" s="64" t="s">
        <v>215</v>
      </c>
      <c r="BD62" s="64" t="s">
        <v>215</v>
      </c>
      <c r="BE62" s="64" t="s">
        <v>215</v>
      </c>
      <c r="BF62" s="64" t="s">
        <v>254</v>
      </c>
      <c r="BG62" s="21"/>
      <c r="BH62" s="21"/>
      <c r="BI62" s="21"/>
      <c r="BJ62" s="21"/>
      <c r="BK62" s="21"/>
      <c r="BL62" s="70" t="s">
        <v>299</v>
      </c>
      <c r="BM62" s="94" t="s">
        <v>300</v>
      </c>
      <c r="BN62" s="126" t="s">
        <v>372</v>
      </c>
    </row>
    <row r="63" spans="1:66" ht="273" x14ac:dyDescent="0.35">
      <c r="A63" s="56"/>
      <c r="B63" s="21"/>
      <c r="C63" s="21"/>
      <c r="D63" s="31"/>
      <c r="E63" s="31"/>
      <c r="F63" s="31"/>
      <c r="G63" s="31"/>
      <c r="H63" s="31"/>
      <c r="I63" s="31"/>
      <c r="J63" s="21"/>
      <c r="K63" s="25"/>
      <c r="L63" s="30"/>
      <c r="M63" s="26"/>
      <c r="N63" s="30"/>
      <c r="O63" s="26"/>
      <c r="P63" s="26"/>
      <c r="Q63" s="26"/>
      <c r="R63" s="27"/>
      <c r="S63" s="28"/>
      <c r="T63" s="28"/>
      <c r="U63" s="82"/>
      <c r="V63" s="82"/>
      <c r="W63" s="82"/>
      <c r="X63" s="82"/>
      <c r="Y63" s="82"/>
      <c r="Z63" s="72" t="s">
        <v>295</v>
      </c>
      <c r="AA63" s="72" t="s">
        <v>296</v>
      </c>
      <c r="AB63" s="72" t="s">
        <v>297</v>
      </c>
      <c r="AC63" s="73" t="s">
        <v>298</v>
      </c>
      <c r="AD63" s="29" t="s">
        <v>161</v>
      </c>
      <c r="AE63" s="33" t="s">
        <v>215</v>
      </c>
      <c r="AF63" s="34" t="s">
        <v>216</v>
      </c>
      <c r="AG63" s="35" t="s">
        <v>229</v>
      </c>
      <c r="AH63" s="65" t="s">
        <v>230</v>
      </c>
      <c r="AI63" s="64">
        <v>1</v>
      </c>
      <c r="AJ63" s="85">
        <v>1</v>
      </c>
      <c r="AK63" s="85">
        <v>0</v>
      </c>
      <c r="AL63" s="175">
        <f>100%</f>
        <v>1</v>
      </c>
      <c r="AM63" s="85"/>
      <c r="AN63" s="85"/>
      <c r="AO63" s="262"/>
      <c r="AP63" s="85"/>
      <c r="AQ63" s="85"/>
      <c r="AR63" s="61">
        <v>1</v>
      </c>
      <c r="AS63" s="68" t="s">
        <v>182</v>
      </c>
      <c r="AT63" s="64" t="s">
        <v>182</v>
      </c>
      <c r="AU63" s="67">
        <v>30</v>
      </c>
      <c r="AV63" s="64" t="s">
        <v>215</v>
      </c>
      <c r="AW63" s="64" t="s">
        <v>215</v>
      </c>
      <c r="AX63" s="61" t="s">
        <v>174</v>
      </c>
      <c r="AY63" s="61" t="s">
        <v>244</v>
      </c>
      <c r="AZ63" s="64" t="s">
        <v>215</v>
      </c>
      <c r="BA63" s="112" t="s">
        <v>215</v>
      </c>
      <c r="BB63" s="64" t="s">
        <v>215</v>
      </c>
      <c r="BC63" s="64" t="s">
        <v>215</v>
      </c>
      <c r="BD63" s="64" t="s">
        <v>215</v>
      </c>
      <c r="BE63" s="64" t="s">
        <v>215</v>
      </c>
      <c r="BF63" s="64" t="s">
        <v>254</v>
      </c>
      <c r="BG63" s="21"/>
      <c r="BH63" s="21"/>
      <c r="BI63" s="21"/>
      <c r="BJ63" s="21"/>
      <c r="BK63" s="21"/>
      <c r="BL63" s="70" t="s">
        <v>299</v>
      </c>
      <c r="BM63" s="94" t="s">
        <v>300</v>
      </c>
      <c r="BN63" s="126" t="s">
        <v>372</v>
      </c>
    </row>
    <row r="64" spans="1:66" ht="273" x14ac:dyDescent="0.35">
      <c r="A64" s="56"/>
      <c r="B64" s="21"/>
      <c r="C64" s="21"/>
      <c r="D64" s="31"/>
      <c r="E64" s="31"/>
      <c r="F64" s="31"/>
      <c r="G64" s="31"/>
      <c r="H64" s="31"/>
      <c r="I64" s="31"/>
      <c r="J64" s="21"/>
      <c r="K64" s="25"/>
      <c r="L64" s="30"/>
      <c r="M64" s="26"/>
      <c r="N64" s="30"/>
      <c r="O64" s="26"/>
      <c r="P64" s="26"/>
      <c r="Q64" s="26"/>
      <c r="R64" s="27"/>
      <c r="S64" s="28"/>
      <c r="T64" s="28"/>
      <c r="U64" s="82"/>
      <c r="V64" s="82"/>
      <c r="W64" s="82"/>
      <c r="X64" s="82"/>
      <c r="Y64" s="82"/>
      <c r="Z64" s="72" t="s">
        <v>295</v>
      </c>
      <c r="AA64" s="72" t="s">
        <v>296</v>
      </c>
      <c r="AB64" s="72" t="s">
        <v>297</v>
      </c>
      <c r="AC64" s="73" t="s">
        <v>298</v>
      </c>
      <c r="AD64" s="29" t="s">
        <v>162</v>
      </c>
      <c r="AE64" s="33" t="s">
        <v>215</v>
      </c>
      <c r="AF64" s="34" t="s">
        <v>216</v>
      </c>
      <c r="AG64" s="35" t="s">
        <v>231</v>
      </c>
      <c r="AH64" s="65" t="s">
        <v>232</v>
      </c>
      <c r="AI64" s="64">
        <v>1</v>
      </c>
      <c r="AJ64" s="85">
        <v>1</v>
      </c>
      <c r="AK64" s="85">
        <v>0</v>
      </c>
      <c r="AL64" s="175">
        <f>100%</f>
        <v>1</v>
      </c>
      <c r="AM64" s="85"/>
      <c r="AN64" s="85"/>
      <c r="AO64" s="260"/>
      <c r="AP64" s="85"/>
      <c r="AQ64" s="85"/>
      <c r="AR64" s="61">
        <v>1</v>
      </c>
      <c r="AS64" s="68" t="s">
        <v>182</v>
      </c>
      <c r="AT64" s="64" t="s">
        <v>182</v>
      </c>
      <c r="AU64" s="67">
        <v>30</v>
      </c>
      <c r="AV64" s="64" t="s">
        <v>215</v>
      </c>
      <c r="AW64" s="64" t="s">
        <v>215</v>
      </c>
      <c r="AX64" s="61" t="s">
        <v>174</v>
      </c>
      <c r="AY64" s="61" t="s">
        <v>244</v>
      </c>
      <c r="AZ64" s="64" t="s">
        <v>215</v>
      </c>
      <c r="BA64" s="112" t="s">
        <v>215</v>
      </c>
      <c r="BB64" s="64" t="s">
        <v>215</v>
      </c>
      <c r="BC64" s="64" t="s">
        <v>215</v>
      </c>
      <c r="BD64" s="64" t="s">
        <v>215</v>
      </c>
      <c r="BE64" s="64" t="s">
        <v>215</v>
      </c>
      <c r="BF64" s="64" t="s">
        <v>254</v>
      </c>
      <c r="BG64" s="21"/>
      <c r="BH64" s="21"/>
      <c r="BI64" s="21"/>
      <c r="BJ64" s="21"/>
      <c r="BK64" s="21"/>
      <c r="BL64" s="70" t="s">
        <v>299</v>
      </c>
      <c r="BM64" s="94" t="s">
        <v>300</v>
      </c>
      <c r="BN64" s="126" t="s">
        <v>372</v>
      </c>
    </row>
    <row r="65" spans="1:66" ht="175.5" x14ac:dyDescent="0.35">
      <c r="A65" s="56"/>
      <c r="B65" s="21"/>
      <c r="C65" s="21"/>
      <c r="D65" s="31"/>
      <c r="E65" s="31"/>
      <c r="F65" s="31"/>
      <c r="G65" s="31"/>
      <c r="H65" s="31"/>
      <c r="I65" s="31"/>
      <c r="J65" s="21"/>
      <c r="K65" s="25"/>
      <c r="L65" s="30"/>
      <c r="M65" s="26"/>
      <c r="N65" s="30"/>
      <c r="O65" s="26"/>
      <c r="P65" s="26"/>
      <c r="Q65" s="26"/>
      <c r="R65" s="27"/>
      <c r="S65" s="28"/>
      <c r="T65" s="28"/>
      <c r="U65" s="82"/>
      <c r="V65" s="82"/>
      <c r="W65" s="82"/>
      <c r="X65" s="82"/>
      <c r="Y65" s="82"/>
      <c r="Z65" s="69" t="s">
        <v>301</v>
      </c>
      <c r="AA65" s="69" t="s">
        <v>290</v>
      </c>
      <c r="AB65" s="69" t="s">
        <v>302</v>
      </c>
      <c r="AC65" s="71" t="s">
        <v>303</v>
      </c>
      <c r="AD65" s="29" t="s">
        <v>163</v>
      </c>
      <c r="AE65" s="33" t="s">
        <v>215</v>
      </c>
      <c r="AF65" s="34" t="s">
        <v>216</v>
      </c>
      <c r="AG65" s="35" t="s">
        <v>233</v>
      </c>
      <c r="AH65" s="65" t="s">
        <v>234</v>
      </c>
      <c r="AI65" s="64">
        <v>1</v>
      </c>
      <c r="AJ65" s="85">
        <v>1</v>
      </c>
      <c r="AK65" s="85">
        <v>0</v>
      </c>
      <c r="AL65" s="175">
        <f>100%</f>
        <v>1</v>
      </c>
      <c r="AM65" s="85"/>
      <c r="AN65" s="85"/>
      <c r="AO65" s="259"/>
      <c r="AP65" s="85"/>
      <c r="AQ65" s="85"/>
      <c r="AR65" s="61">
        <v>1</v>
      </c>
      <c r="AS65" s="68" t="s">
        <v>182</v>
      </c>
      <c r="AT65" s="64" t="s">
        <v>182</v>
      </c>
      <c r="AU65" s="67">
        <v>30</v>
      </c>
      <c r="AV65" s="64" t="s">
        <v>215</v>
      </c>
      <c r="AW65" s="64" t="s">
        <v>215</v>
      </c>
      <c r="AX65" s="61" t="s">
        <v>174</v>
      </c>
      <c r="AY65" s="61" t="s">
        <v>244</v>
      </c>
      <c r="AZ65" s="64" t="s">
        <v>215</v>
      </c>
      <c r="BA65" s="112" t="s">
        <v>215</v>
      </c>
      <c r="BB65" s="64" t="s">
        <v>215</v>
      </c>
      <c r="BC65" s="64" t="s">
        <v>215</v>
      </c>
      <c r="BD65" s="64" t="s">
        <v>215</v>
      </c>
      <c r="BE65" s="64" t="s">
        <v>215</v>
      </c>
      <c r="BF65" s="64" t="s">
        <v>254</v>
      </c>
      <c r="BG65" s="21"/>
      <c r="BH65" s="21"/>
      <c r="BI65" s="21"/>
      <c r="BJ65" s="21"/>
      <c r="BK65" s="21"/>
      <c r="BL65" s="61" t="s">
        <v>304</v>
      </c>
      <c r="BM65" s="95" t="s">
        <v>305</v>
      </c>
      <c r="BN65" s="126" t="s">
        <v>372</v>
      </c>
    </row>
    <row r="66" spans="1:66" ht="409.5" x14ac:dyDescent="0.35">
      <c r="A66" s="56"/>
      <c r="B66" s="21"/>
      <c r="C66" s="21"/>
      <c r="D66" s="31"/>
      <c r="E66" s="31"/>
      <c r="F66" s="31"/>
      <c r="G66" s="31"/>
      <c r="H66" s="31"/>
      <c r="I66" s="31"/>
      <c r="J66" s="21"/>
      <c r="K66" s="25"/>
      <c r="L66" s="30"/>
      <c r="M66" s="26"/>
      <c r="N66" s="30"/>
      <c r="O66" s="26"/>
      <c r="P66" s="26"/>
      <c r="Q66" s="26"/>
      <c r="R66" s="27"/>
      <c r="S66" s="28"/>
      <c r="T66" s="28"/>
      <c r="U66" s="82"/>
      <c r="V66" s="82"/>
      <c r="W66" s="82"/>
      <c r="X66" s="82"/>
      <c r="Y66" s="82"/>
      <c r="Z66" s="69" t="s">
        <v>306</v>
      </c>
      <c r="AA66" s="71" t="s">
        <v>307</v>
      </c>
      <c r="AB66" s="71" t="s">
        <v>308</v>
      </c>
      <c r="AC66" s="71" t="s">
        <v>309</v>
      </c>
      <c r="AD66" s="29" t="s">
        <v>164</v>
      </c>
      <c r="AE66" s="33" t="s">
        <v>215</v>
      </c>
      <c r="AF66" s="34" t="s">
        <v>216</v>
      </c>
      <c r="AG66" s="35" t="s">
        <v>235</v>
      </c>
      <c r="AH66" s="65" t="s">
        <v>236</v>
      </c>
      <c r="AI66" s="64">
        <v>1</v>
      </c>
      <c r="AJ66" s="85">
        <v>1</v>
      </c>
      <c r="AK66" s="85">
        <v>0</v>
      </c>
      <c r="AL66" s="175">
        <f>100%</f>
        <v>1</v>
      </c>
      <c r="AM66" s="85"/>
      <c r="AN66" s="85"/>
      <c r="AO66" s="262"/>
      <c r="AP66" s="85"/>
      <c r="AQ66" s="85"/>
      <c r="AR66" s="61">
        <v>1</v>
      </c>
      <c r="AS66" s="68" t="s">
        <v>182</v>
      </c>
      <c r="AT66" s="64" t="s">
        <v>182</v>
      </c>
      <c r="AU66" s="67">
        <v>30</v>
      </c>
      <c r="AV66" s="64" t="s">
        <v>215</v>
      </c>
      <c r="AW66" s="64" t="s">
        <v>215</v>
      </c>
      <c r="AX66" s="61" t="s">
        <v>174</v>
      </c>
      <c r="AY66" s="61" t="s">
        <v>244</v>
      </c>
      <c r="AZ66" s="64" t="s">
        <v>215</v>
      </c>
      <c r="BA66" s="112" t="s">
        <v>215</v>
      </c>
      <c r="BB66" s="64" t="s">
        <v>215</v>
      </c>
      <c r="BC66" s="64" t="s">
        <v>215</v>
      </c>
      <c r="BD66" s="64" t="s">
        <v>215</v>
      </c>
      <c r="BE66" s="64" t="s">
        <v>215</v>
      </c>
      <c r="BF66" s="64" t="s">
        <v>254</v>
      </c>
      <c r="BG66" s="21"/>
      <c r="BH66" s="21"/>
      <c r="BI66" s="21"/>
      <c r="BJ66" s="21"/>
      <c r="BK66" s="21"/>
      <c r="BL66" s="61" t="s">
        <v>310</v>
      </c>
      <c r="BM66" s="95" t="s">
        <v>311</v>
      </c>
      <c r="BN66" s="126" t="s">
        <v>372</v>
      </c>
    </row>
    <row r="67" spans="1:66" ht="409.5" x14ac:dyDescent="0.35">
      <c r="A67" s="56"/>
      <c r="B67" s="21"/>
      <c r="C67" s="21"/>
      <c r="D67" s="31"/>
      <c r="E67" s="31"/>
      <c r="F67" s="31"/>
      <c r="G67" s="31"/>
      <c r="H67" s="31"/>
      <c r="I67" s="31"/>
      <c r="J67" s="21"/>
      <c r="K67" s="25"/>
      <c r="L67" s="30"/>
      <c r="M67" s="26"/>
      <c r="N67" s="30"/>
      <c r="O67" s="26"/>
      <c r="P67" s="26"/>
      <c r="Q67" s="26"/>
      <c r="R67" s="27"/>
      <c r="S67" s="28"/>
      <c r="T67" s="28"/>
      <c r="U67" s="82"/>
      <c r="V67" s="82"/>
      <c r="W67" s="82"/>
      <c r="X67" s="82"/>
      <c r="Y67" s="82"/>
      <c r="Z67" s="69" t="s">
        <v>306</v>
      </c>
      <c r="AA67" s="71" t="s">
        <v>307</v>
      </c>
      <c r="AB67" s="71" t="s">
        <v>308</v>
      </c>
      <c r="AC67" s="71" t="s">
        <v>309</v>
      </c>
      <c r="AD67" s="29" t="s">
        <v>165</v>
      </c>
      <c r="AE67" s="33" t="s">
        <v>215</v>
      </c>
      <c r="AF67" s="34" t="s">
        <v>216</v>
      </c>
      <c r="AG67" s="35" t="s">
        <v>237</v>
      </c>
      <c r="AH67" s="65" t="s">
        <v>238</v>
      </c>
      <c r="AI67" s="64">
        <v>1</v>
      </c>
      <c r="AJ67" s="85">
        <v>1</v>
      </c>
      <c r="AK67" s="85">
        <v>0</v>
      </c>
      <c r="AL67" s="175">
        <f>100%</f>
        <v>1</v>
      </c>
      <c r="AM67" s="85"/>
      <c r="AN67" s="85"/>
      <c r="AO67" s="262"/>
      <c r="AP67" s="85"/>
      <c r="AQ67" s="85"/>
      <c r="AR67" s="61">
        <v>1</v>
      </c>
      <c r="AS67" s="68" t="s">
        <v>182</v>
      </c>
      <c r="AT67" s="64" t="s">
        <v>182</v>
      </c>
      <c r="AU67" s="67">
        <v>30</v>
      </c>
      <c r="AV67" s="64" t="s">
        <v>215</v>
      </c>
      <c r="AW67" s="64" t="s">
        <v>215</v>
      </c>
      <c r="AX67" s="61" t="s">
        <v>174</v>
      </c>
      <c r="AY67" s="61" t="s">
        <v>244</v>
      </c>
      <c r="AZ67" s="64" t="s">
        <v>215</v>
      </c>
      <c r="BA67" s="112" t="s">
        <v>215</v>
      </c>
      <c r="BB67" s="64" t="s">
        <v>215</v>
      </c>
      <c r="BC67" s="64" t="s">
        <v>215</v>
      </c>
      <c r="BD67" s="64" t="s">
        <v>215</v>
      </c>
      <c r="BE67" s="64" t="s">
        <v>215</v>
      </c>
      <c r="BF67" s="64" t="s">
        <v>254</v>
      </c>
      <c r="BG67" s="21"/>
      <c r="BH67" s="21"/>
      <c r="BI67" s="21"/>
      <c r="BJ67" s="21"/>
      <c r="BK67" s="21"/>
      <c r="BL67" s="61" t="s">
        <v>310</v>
      </c>
      <c r="BM67" s="95" t="s">
        <v>311</v>
      </c>
      <c r="BN67" s="126" t="s">
        <v>372</v>
      </c>
    </row>
    <row r="68" spans="1:66" ht="409.6" thickBot="1" x14ac:dyDescent="0.4">
      <c r="A68" s="57"/>
      <c r="B68" s="38"/>
      <c r="C68" s="38"/>
      <c r="D68" s="58"/>
      <c r="E68" s="58"/>
      <c r="F68" s="58"/>
      <c r="G68" s="58"/>
      <c r="H68" s="58"/>
      <c r="I68" s="58"/>
      <c r="J68" s="38"/>
      <c r="K68" s="39"/>
      <c r="L68" s="40"/>
      <c r="M68" s="41"/>
      <c r="N68" s="40"/>
      <c r="O68" s="41"/>
      <c r="P68" s="41"/>
      <c r="Q68" s="41"/>
      <c r="R68" s="42"/>
      <c r="S68" s="43"/>
      <c r="T68" s="43"/>
      <c r="U68" s="83"/>
      <c r="V68" s="83"/>
      <c r="W68" s="83"/>
      <c r="X68" s="83"/>
      <c r="Y68" s="83"/>
      <c r="Z68" s="76" t="s">
        <v>306</v>
      </c>
      <c r="AA68" s="77" t="s">
        <v>307</v>
      </c>
      <c r="AB68" s="77" t="s">
        <v>308</v>
      </c>
      <c r="AC68" s="77" t="s">
        <v>309</v>
      </c>
      <c r="AD68" s="44" t="s">
        <v>166</v>
      </c>
      <c r="AE68" s="45" t="s">
        <v>215</v>
      </c>
      <c r="AF68" s="46" t="s">
        <v>216</v>
      </c>
      <c r="AG68" s="47" t="s">
        <v>239</v>
      </c>
      <c r="AH68" s="118" t="s">
        <v>240</v>
      </c>
      <c r="AI68" s="48">
        <v>1</v>
      </c>
      <c r="AJ68" s="86">
        <v>1</v>
      </c>
      <c r="AK68" s="86">
        <v>0</v>
      </c>
      <c r="AL68" s="176">
        <f>100%</f>
        <v>1</v>
      </c>
      <c r="AM68" s="86"/>
      <c r="AN68" s="86"/>
      <c r="AO68" s="260"/>
      <c r="AP68" s="86"/>
      <c r="AQ68" s="86"/>
      <c r="AR68" s="49">
        <v>1</v>
      </c>
      <c r="AS68" s="50" t="s">
        <v>182</v>
      </c>
      <c r="AT68" s="48" t="s">
        <v>182</v>
      </c>
      <c r="AU68" s="51">
        <v>30</v>
      </c>
      <c r="AV68" s="48" t="s">
        <v>215</v>
      </c>
      <c r="AW68" s="48" t="s">
        <v>215</v>
      </c>
      <c r="AX68" s="49" t="s">
        <v>174</v>
      </c>
      <c r="AY68" s="49" t="s">
        <v>244</v>
      </c>
      <c r="AZ68" s="48" t="s">
        <v>215</v>
      </c>
      <c r="BA68" s="120" t="s">
        <v>215</v>
      </c>
      <c r="BB68" s="41" t="s">
        <v>215</v>
      </c>
      <c r="BC68" s="41" t="s">
        <v>215</v>
      </c>
      <c r="BD68" s="41" t="s">
        <v>215</v>
      </c>
      <c r="BE68" s="41" t="s">
        <v>215</v>
      </c>
      <c r="BF68" s="48" t="s">
        <v>254</v>
      </c>
      <c r="BG68" s="38"/>
      <c r="BH68" s="38"/>
      <c r="BI68" s="38"/>
      <c r="BJ68" s="38"/>
      <c r="BK68" s="38"/>
      <c r="BL68" s="49" t="s">
        <v>310</v>
      </c>
      <c r="BM68" s="96" t="s">
        <v>311</v>
      </c>
      <c r="BN68" s="129" t="s">
        <v>372</v>
      </c>
    </row>
    <row r="69" spans="1:66" x14ac:dyDescent="0.25">
      <c r="BB69" s="79">
        <f>SUM(BB10:BB68)</f>
        <v>27367018166.76857</v>
      </c>
    </row>
    <row r="72" spans="1:66" x14ac:dyDescent="0.25">
      <c r="U72" s="393" t="s">
        <v>388</v>
      </c>
      <c r="V72" s="393"/>
      <c r="W72" s="393"/>
      <c r="X72" s="394">
        <f>SUM(X56+X51+X41+X29)/(4)</f>
        <v>0.4375</v>
      </c>
      <c r="Y72" s="394">
        <f>SUM(Y56+Y51+Y41+Y29)/(4)</f>
        <v>0.86458333333333326</v>
      </c>
      <c r="AI72" s="395" t="s">
        <v>389</v>
      </c>
      <c r="AJ72" s="395"/>
      <c r="AK72" s="395"/>
      <c r="AL72" s="394">
        <f>SUM(AL56+AL51+AL41+AL29)/(4)</f>
        <v>0.67991071428571426</v>
      </c>
      <c r="AM72" s="396" t="s">
        <v>390</v>
      </c>
      <c r="AN72" s="396"/>
      <c r="AO72" s="397">
        <f>SUM(AO56+AO51+AO41+AO29)</f>
        <v>26835898394.099998</v>
      </c>
      <c r="AP72" s="398">
        <f>SUM(AP56+AP51+AP41+AP29)</f>
        <v>4184562536.3299999</v>
      </c>
      <c r="AQ72" s="399">
        <f>AP72/AO72</f>
        <v>0.15593152406814881</v>
      </c>
    </row>
    <row r="73" spans="1:66" x14ac:dyDescent="0.25">
      <c r="U73" s="393"/>
      <c r="V73" s="393"/>
      <c r="W73" s="393"/>
      <c r="X73" s="394"/>
      <c r="Y73" s="394"/>
      <c r="AI73" s="395"/>
      <c r="AJ73" s="395"/>
      <c r="AK73" s="395"/>
      <c r="AL73" s="394"/>
      <c r="AM73" s="396"/>
      <c r="AN73" s="396"/>
      <c r="AO73" s="209"/>
      <c r="AP73" s="396"/>
      <c r="AQ73" s="399"/>
    </row>
    <row r="74" spans="1:66" x14ac:dyDescent="0.25">
      <c r="U74" s="393"/>
      <c r="V74" s="393"/>
      <c r="W74" s="393"/>
      <c r="X74" s="394"/>
      <c r="Y74" s="394"/>
      <c r="AI74" s="395"/>
      <c r="AJ74" s="395"/>
      <c r="AK74" s="395"/>
      <c r="AL74" s="394"/>
      <c r="AM74" s="396"/>
      <c r="AN74" s="396"/>
      <c r="AO74" s="209"/>
      <c r="AP74" s="396"/>
      <c r="AQ74" s="399"/>
    </row>
    <row r="75" spans="1:66" x14ac:dyDescent="0.25">
      <c r="U75" s="393"/>
      <c r="V75" s="393"/>
      <c r="W75" s="393"/>
      <c r="X75" s="394"/>
      <c r="Y75" s="394"/>
      <c r="AI75" s="395"/>
      <c r="AJ75" s="395"/>
      <c r="AK75" s="395"/>
      <c r="AL75" s="394"/>
      <c r="AM75" s="396"/>
      <c r="AN75" s="396"/>
      <c r="AO75" s="209"/>
      <c r="AP75" s="396"/>
      <c r="AQ75" s="399"/>
    </row>
    <row r="76" spans="1:66" x14ac:dyDescent="0.25">
      <c r="U76" s="393"/>
      <c r="V76" s="393"/>
      <c r="W76" s="393"/>
      <c r="X76" s="394"/>
      <c r="Y76" s="394"/>
      <c r="AI76" s="395"/>
      <c r="AJ76" s="395"/>
      <c r="AK76" s="395"/>
      <c r="AL76" s="394"/>
      <c r="AM76" s="396"/>
      <c r="AN76" s="396"/>
      <c r="AO76" s="209"/>
      <c r="AP76" s="396"/>
      <c r="AQ76" s="399"/>
    </row>
    <row r="77" spans="1:66" x14ac:dyDescent="0.25">
      <c r="U77" s="393"/>
      <c r="V77" s="393"/>
      <c r="W77" s="393"/>
      <c r="X77" s="394"/>
      <c r="Y77" s="394"/>
    </row>
  </sheetData>
  <mergeCells count="466">
    <mergeCell ref="U72:W77"/>
    <mergeCell ref="X72:X77"/>
    <mergeCell ref="Y72:Y77"/>
    <mergeCell ref="AI72:AK76"/>
    <mergeCell ref="AL72:AL76"/>
    <mergeCell ref="AM72:AN76"/>
    <mergeCell ref="AO72:AO76"/>
    <mergeCell ref="AP72:AP76"/>
    <mergeCell ref="AQ72:AQ76"/>
    <mergeCell ref="X8:X9"/>
    <mergeCell ref="Y8:Y9"/>
    <mergeCell ref="W8:W9"/>
    <mergeCell ref="AL8:AL9"/>
    <mergeCell ref="BG53:BG55"/>
    <mergeCell ref="BH53:BH55"/>
    <mergeCell ref="BJ53:BJ55"/>
    <mergeCell ref="BK53:BK55"/>
    <mergeCell ref="BN53:BN55"/>
    <mergeCell ref="BN43:BN46"/>
    <mergeCell ref="BE47:BE48"/>
    <mergeCell ref="BF47:BF48"/>
    <mergeCell ref="BG47:BG48"/>
    <mergeCell ref="BH47:BH48"/>
    <mergeCell ref="BJ47:BJ48"/>
    <mergeCell ref="BK47:BK48"/>
    <mergeCell ref="BN47:BN48"/>
    <mergeCell ref="BG43:BG46"/>
    <mergeCell ref="BH43:BH46"/>
    <mergeCell ref="BJ43:BJ46"/>
    <mergeCell ref="BK43:BK46"/>
    <mergeCell ref="BM10:BM55"/>
    <mergeCell ref="BJ17:BJ18"/>
    <mergeCell ref="BK17:BK18"/>
    <mergeCell ref="AX53:AX55"/>
    <mergeCell ref="AY53:AY55"/>
    <mergeCell ref="BD53:BD55"/>
    <mergeCell ref="BE53:BE55"/>
    <mergeCell ref="BF53:BF55"/>
    <mergeCell ref="AY43:AY46"/>
    <mergeCell ref="BD43:BD46"/>
    <mergeCell ref="BE43:BE46"/>
    <mergeCell ref="BF43:BF46"/>
    <mergeCell ref="AI53:AI55"/>
    <mergeCell ref="AJ53:AJ55"/>
    <mergeCell ref="AK53:AK55"/>
    <mergeCell ref="AR53:AR55"/>
    <mergeCell ref="AS53:AS55"/>
    <mergeCell ref="AT53:AT55"/>
    <mergeCell ref="AU53:AU55"/>
    <mergeCell ref="AV53:AV55"/>
    <mergeCell ref="AW53:AW55"/>
    <mergeCell ref="AV47:AV48"/>
    <mergeCell ref="AW47:AW48"/>
    <mergeCell ref="AX47:AX48"/>
    <mergeCell ref="AY47:AY48"/>
    <mergeCell ref="AG43:AG46"/>
    <mergeCell ref="AH43:AH46"/>
    <mergeCell ref="AI43:AI46"/>
    <mergeCell ref="AV38:AV39"/>
    <mergeCell ref="AW38:AW39"/>
    <mergeCell ref="AX38:AX39"/>
    <mergeCell ref="AY38:AY39"/>
    <mergeCell ref="AO38:AO39"/>
    <mergeCell ref="AP38:AP39"/>
    <mergeCell ref="AQ38:AQ39"/>
    <mergeCell ref="AR43:AR46"/>
    <mergeCell ref="AS43:AS46"/>
    <mergeCell ref="AT43:AT46"/>
    <mergeCell ref="AU43:AU46"/>
    <mergeCell ref="AV43:AV46"/>
    <mergeCell ref="AW43:AW46"/>
    <mergeCell ref="AX43:AX46"/>
    <mergeCell ref="AO43:AO46"/>
    <mergeCell ref="AG47:AG48"/>
    <mergeCell ref="AH47:AH48"/>
    <mergeCell ref="AI47:AI48"/>
    <mergeCell ref="AJ47:AJ48"/>
    <mergeCell ref="AK47:AK48"/>
    <mergeCell ref="AR47:AR48"/>
    <mergeCell ref="AS47:AS48"/>
    <mergeCell ref="AT47:AT48"/>
    <mergeCell ref="AU47:AU48"/>
    <mergeCell ref="AV32:AV35"/>
    <mergeCell ref="AV23:AV24"/>
    <mergeCell ref="AW23:AW24"/>
    <mergeCell ref="AX23:AX24"/>
    <mergeCell ref="AO32:AO35"/>
    <mergeCell ref="AP32:AP35"/>
    <mergeCell ref="AQ32:AQ35"/>
    <mergeCell ref="AX19:AX22"/>
    <mergeCell ref="BN38:BN39"/>
    <mergeCell ref="BK19:BK22"/>
    <mergeCell ref="BJ26:BJ27"/>
    <mergeCell ref="BK26:BK27"/>
    <mergeCell ref="BD38:BD39"/>
    <mergeCell ref="BE38:BE39"/>
    <mergeCell ref="BF38:BF39"/>
    <mergeCell ref="BG38:BG39"/>
    <mergeCell ref="BH38:BH39"/>
    <mergeCell ref="BJ38:BJ39"/>
    <mergeCell ref="BK38:BK39"/>
    <mergeCell ref="AY23:AY24"/>
    <mergeCell ref="BD23:BD24"/>
    <mergeCell ref="BE23:BE24"/>
    <mergeCell ref="BF23:BF24"/>
    <mergeCell ref="BG23:BG24"/>
    <mergeCell ref="AR15:AR16"/>
    <mergeCell ref="AS15:AS16"/>
    <mergeCell ref="AH10:AH13"/>
    <mergeCell ref="AI10:AI13"/>
    <mergeCell ref="AR38:AR39"/>
    <mergeCell ref="AS38:AS39"/>
    <mergeCell ref="AT38:AT39"/>
    <mergeCell ref="AU38:AU39"/>
    <mergeCell ref="AU10:AU13"/>
    <mergeCell ref="AT15:AT16"/>
    <mergeCell ref="AU15:AU16"/>
    <mergeCell ref="AH17:AH18"/>
    <mergeCell ref="AI17:AI18"/>
    <mergeCell ref="AJ17:AJ18"/>
    <mergeCell ref="AK17:AK18"/>
    <mergeCell ref="AR17:AR18"/>
    <mergeCell ref="AS17:AS18"/>
    <mergeCell ref="AT17:AT18"/>
    <mergeCell ref="AU17:AU18"/>
    <mergeCell ref="AH19:AH22"/>
    <mergeCell ref="AR32:AR35"/>
    <mergeCell ref="AS32:AS35"/>
    <mergeCell ref="AT32:AT35"/>
    <mergeCell ref="AU32:AU35"/>
    <mergeCell ref="BN7:BN9"/>
    <mergeCell ref="BN10:BN13"/>
    <mergeCell ref="BN32:BN35"/>
    <mergeCell ref="AV7:BA7"/>
    <mergeCell ref="BD32:BD35"/>
    <mergeCell ref="AW10:AW13"/>
    <mergeCell ref="AX10:AX13"/>
    <mergeCell ref="AY10:AY13"/>
    <mergeCell ref="AW32:AW35"/>
    <mergeCell ref="AX32:AX35"/>
    <mergeCell ref="AY32:AY35"/>
    <mergeCell ref="BN19:BN22"/>
    <mergeCell ref="BE32:BE35"/>
    <mergeCell ref="BF32:BF35"/>
    <mergeCell ref="BG32:BG35"/>
    <mergeCell ref="AV10:AV13"/>
    <mergeCell ref="BF8:BF9"/>
    <mergeCell ref="BD8:BD9"/>
    <mergeCell ref="AV15:AV16"/>
    <mergeCell ref="AW15:AW16"/>
    <mergeCell ref="AX15:AX16"/>
    <mergeCell ref="AY15:AY16"/>
    <mergeCell ref="BD15:BD16"/>
    <mergeCell ref="BE15:BE16"/>
    <mergeCell ref="V8:V9"/>
    <mergeCell ref="V10:V22"/>
    <mergeCell ref="V26:V28"/>
    <mergeCell ref="V30:V35"/>
    <mergeCell ref="BA8:BA9"/>
    <mergeCell ref="AA30:AA40"/>
    <mergeCell ref="AB30:AB40"/>
    <mergeCell ref="AC30:AC40"/>
    <mergeCell ref="AK8:AK9"/>
    <mergeCell ref="AK10:AK13"/>
    <mergeCell ref="AG15:AG16"/>
    <mergeCell ref="AH15:AH16"/>
    <mergeCell ref="AI15:AI16"/>
    <mergeCell ref="AE10:AE28"/>
    <mergeCell ref="AF10:AF28"/>
    <mergeCell ref="AE30:AE40"/>
    <mergeCell ref="AF30:AF40"/>
    <mergeCell ref="AG19:AG22"/>
    <mergeCell ref="AI19:AI22"/>
    <mergeCell ref="AK32:AK35"/>
    <mergeCell ref="AB10:AB28"/>
    <mergeCell ref="AC10:AC28"/>
    <mergeCell ref="AT10:AT13"/>
    <mergeCell ref="AK15:AK16"/>
    <mergeCell ref="D1:BM1"/>
    <mergeCell ref="D2:BM2"/>
    <mergeCell ref="D10:D55"/>
    <mergeCell ref="E10:E55"/>
    <mergeCell ref="F10:F55"/>
    <mergeCell ref="G10:G55"/>
    <mergeCell ref="H10:H55"/>
    <mergeCell ref="I10:I55"/>
    <mergeCell ref="AF42:AF50"/>
    <mergeCell ref="AE52:AE55"/>
    <mergeCell ref="AF52:AF55"/>
    <mergeCell ref="U36:U40"/>
    <mergeCell ref="U42:U43"/>
    <mergeCell ref="V36:V40"/>
    <mergeCell ref="V42:V43"/>
    <mergeCell ref="V49:V50"/>
    <mergeCell ref="AJ15:AJ16"/>
    <mergeCell ref="AJ8:AJ9"/>
    <mergeCell ref="AJ10:AJ13"/>
    <mergeCell ref="AJ32:AJ35"/>
    <mergeCell ref="BC32:BC35"/>
    <mergeCell ref="U10:U22"/>
    <mergeCell ref="AR10:AR13"/>
    <mergeCell ref="AS10:AS13"/>
    <mergeCell ref="A10:A55"/>
    <mergeCell ref="AG32:AG35"/>
    <mergeCell ref="AH32:AH35"/>
    <mergeCell ref="AI32:AI35"/>
    <mergeCell ref="AA42:AA50"/>
    <mergeCell ref="AB42:AB50"/>
    <mergeCell ref="AC42:AC50"/>
    <mergeCell ref="AA52:AA55"/>
    <mergeCell ref="AB52:AB55"/>
    <mergeCell ref="AC52:AC55"/>
    <mergeCell ref="B10:B55"/>
    <mergeCell ref="C10:C55"/>
    <mergeCell ref="J52:J55"/>
    <mergeCell ref="Q42:Q43"/>
    <mergeCell ref="O49:O50"/>
    <mergeCell ref="P49:P50"/>
    <mergeCell ref="Q49:Q50"/>
    <mergeCell ref="N49:N50"/>
    <mergeCell ref="K36:K40"/>
    <mergeCell ref="J42:J50"/>
    <mergeCell ref="K42:K43"/>
    <mergeCell ref="K49:K50"/>
    <mergeCell ref="L42:L43"/>
    <mergeCell ref="J30:J40"/>
    <mergeCell ref="K30:K35"/>
    <mergeCell ref="BL10:BL55"/>
    <mergeCell ref="BD10:BD13"/>
    <mergeCell ref="BE10:BE13"/>
    <mergeCell ref="BF10:BF13"/>
    <mergeCell ref="BG10:BG13"/>
    <mergeCell ref="BH10:BH13"/>
    <mergeCell ref="BJ10:BJ13"/>
    <mergeCell ref="BK10:BK13"/>
    <mergeCell ref="BH32:BH35"/>
    <mergeCell ref="BJ32:BJ35"/>
    <mergeCell ref="O30:O35"/>
    <mergeCell ref="N30:N35"/>
    <mergeCell ref="M30:M35"/>
    <mergeCell ref="Q36:Q40"/>
    <mergeCell ref="P36:P40"/>
    <mergeCell ref="BK32:BK35"/>
    <mergeCell ref="AG10:AG13"/>
    <mergeCell ref="M42:M43"/>
    <mergeCell ref="N42:N43"/>
    <mergeCell ref="L49:L50"/>
    <mergeCell ref="M49:M50"/>
    <mergeCell ref="L36:L40"/>
    <mergeCell ref="M36:M40"/>
    <mergeCell ref="N36:N40"/>
    <mergeCell ref="O36:O40"/>
    <mergeCell ref="AD10:AD28"/>
    <mergeCell ref="AD30:AD40"/>
    <mergeCell ref="AD42:AD50"/>
    <mergeCell ref="R10:R22"/>
    <mergeCell ref="R26:R28"/>
    <mergeCell ref="R30:R35"/>
    <mergeCell ref="R36:R40"/>
    <mergeCell ref="P30:P35"/>
    <mergeCell ref="S26:S28"/>
    <mergeCell ref="P26:P28"/>
    <mergeCell ref="Q26:Q28"/>
    <mergeCell ref="Q30:Q35"/>
    <mergeCell ref="S36:S40"/>
    <mergeCell ref="S49:S50"/>
    <mergeCell ref="U26:U28"/>
    <mergeCell ref="AA10:AA28"/>
    <mergeCell ref="L30:L35"/>
    <mergeCell ref="U49:U50"/>
    <mergeCell ref="AG17:AG18"/>
    <mergeCell ref="Z10:Z28"/>
    <mergeCell ref="Z30:Z40"/>
    <mergeCell ref="Z42:Z50"/>
    <mergeCell ref="Z52:Z55"/>
    <mergeCell ref="O42:O43"/>
    <mergeCell ref="P42:P43"/>
    <mergeCell ref="Q10:Q22"/>
    <mergeCell ref="P10:P22"/>
    <mergeCell ref="O10:O22"/>
    <mergeCell ref="T42:T43"/>
    <mergeCell ref="T49:T50"/>
    <mergeCell ref="T10:T22"/>
    <mergeCell ref="T26:T28"/>
    <mergeCell ref="T30:T35"/>
    <mergeCell ref="T36:T40"/>
    <mergeCell ref="R42:R43"/>
    <mergeCell ref="R49:R50"/>
    <mergeCell ref="S10:S22"/>
    <mergeCell ref="O26:O28"/>
    <mergeCell ref="S30:S35"/>
    <mergeCell ref="S42:S43"/>
    <mergeCell ref="K26:K28"/>
    <mergeCell ref="L26:L28"/>
    <mergeCell ref="N10:N22"/>
    <mergeCell ref="M10:M22"/>
    <mergeCell ref="L10:L22"/>
    <mergeCell ref="K10:K22"/>
    <mergeCell ref="J10:J28"/>
    <mergeCell ref="M26:M28"/>
    <mergeCell ref="N26:N28"/>
    <mergeCell ref="AT8:AT9"/>
    <mergeCell ref="AU8:AU9"/>
    <mergeCell ref="AV8:AV9"/>
    <mergeCell ref="AW8:AW9"/>
    <mergeCell ref="AX8:AX9"/>
    <mergeCell ref="AY8:AY9"/>
    <mergeCell ref="AZ8:AZ9"/>
    <mergeCell ref="BB8:BB9"/>
    <mergeCell ref="BC8:BC9"/>
    <mergeCell ref="B8:B9"/>
    <mergeCell ref="C8:C9"/>
    <mergeCell ref="D8:D9"/>
    <mergeCell ref="E8:E9"/>
    <mergeCell ref="F8:F9"/>
    <mergeCell ref="S8:S9"/>
    <mergeCell ref="T8:T9"/>
    <mergeCell ref="AC8:AC9"/>
    <mergeCell ref="BE8:BE9"/>
    <mergeCell ref="AI8:AI9"/>
    <mergeCell ref="AR8:AR9"/>
    <mergeCell ref="AS8:AS9"/>
    <mergeCell ref="AD8:AD9"/>
    <mergeCell ref="U8:U9"/>
    <mergeCell ref="AB8:AB9"/>
    <mergeCell ref="G8:G9"/>
    <mergeCell ref="I8:I9"/>
    <mergeCell ref="AE8:AE9"/>
    <mergeCell ref="J8:J9"/>
    <mergeCell ref="K8:K9"/>
    <mergeCell ref="L8:L9"/>
    <mergeCell ref="M8:M9"/>
    <mergeCell ref="N8:N9"/>
    <mergeCell ref="O8:P8"/>
    <mergeCell ref="H8:H9"/>
    <mergeCell ref="Q8:Q9"/>
    <mergeCell ref="R8:R9"/>
    <mergeCell ref="A6:BM6"/>
    <mergeCell ref="A1:C4"/>
    <mergeCell ref="D3:BL3"/>
    <mergeCell ref="BL8:BL9"/>
    <mergeCell ref="BM8:BM9"/>
    <mergeCell ref="BL7:BM7"/>
    <mergeCell ref="A8:A9"/>
    <mergeCell ref="Z8:Z9"/>
    <mergeCell ref="AA8:AA9"/>
    <mergeCell ref="A7:T7"/>
    <mergeCell ref="Z7:AC7"/>
    <mergeCell ref="AD7:AU7"/>
    <mergeCell ref="BB7:BK7"/>
    <mergeCell ref="BG8:BG9"/>
    <mergeCell ref="BH8:BH9"/>
    <mergeCell ref="BI8:BI9"/>
    <mergeCell ref="BJ8:BJ9"/>
    <mergeCell ref="BK8:BK9"/>
    <mergeCell ref="AF8:AF9"/>
    <mergeCell ref="AG8:AG9"/>
    <mergeCell ref="AH8:AH9"/>
    <mergeCell ref="BF15:BF16"/>
    <mergeCell ref="BN15:BN16"/>
    <mergeCell ref="BN17:BN18"/>
    <mergeCell ref="BG15:BG16"/>
    <mergeCell ref="BH15:BH16"/>
    <mergeCell ref="BJ15:BJ16"/>
    <mergeCell ref="BK15:BK16"/>
    <mergeCell ref="AW17:AW18"/>
    <mergeCell ref="AX17:AX18"/>
    <mergeCell ref="AY17:AY18"/>
    <mergeCell ref="BD17:BD18"/>
    <mergeCell ref="BE17:BE18"/>
    <mergeCell ref="BF17:BF18"/>
    <mergeCell ref="BG17:BG18"/>
    <mergeCell ref="BH17:BH18"/>
    <mergeCell ref="AV17:AV18"/>
    <mergeCell ref="AJ19:AJ22"/>
    <mergeCell ref="AK19:AK22"/>
    <mergeCell ref="AR19:AR22"/>
    <mergeCell ref="AS19:AS22"/>
    <mergeCell ref="AT19:AT22"/>
    <mergeCell ref="AU19:AU22"/>
    <mergeCell ref="AV19:AV22"/>
    <mergeCell ref="AW19:AW22"/>
    <mergeCell ref="AG23:AG24"/>
    <mergeCell ref="AH23:AH24"/>
    <mergeCell ref="AI23:AI24"/>
    <mergeCell ref="AJ23:AJ24"/>
    <mergeCell ref="AK23:AK24"/>
    <mergeCell ref="AR23:AR24"/>
    <mergeCell ref="AS23:AS24"/>
    <mergeCell ref="AT23:AT24"/>
    <mergeCell ref="AU23:AU24"/>
    <mergeCell ref="BJ23:BJ24"/>
    <mergeCell ref="BK23:BK24"/>
    <mergeCell ref="BN23:BN24"/>
    <mergeCell ref="AY19:AY22"/>
    <mergeCell ref="BD19:BD22"/>
    <mergeCell ref="BE19:BE22"/>
    <mergeCell ref="BF19:BF22"/>
    <mergeCell ref="BG19:BG22"/>
    <mergeCell ref="BH19:BH22"/>
    <mergeCell ref="BJ19:BJ22"/>
    <mergeCell ref="BH23:BH24"/>
    <mergeCell ref="AG26:AG27"/>
    <mergeCell ref="AH26:AH27"/>
    <mergeCell ref="AI26:AI27"/>
    <mergeCell ref="AJ26:AJ27"/>
    <mergeCell ref="AK26:AK27"/>
    <mergeCell ref="AR26:AR27"/>
    <mergeCell ref="AS26:AS27"/>
    <mergeCell ref="AT26:AT27"/>
    <mergeCell ref="AU26:AU27"/>
    <mergeCell ref="BN26:BN27"/>
    <mergeCell ref="AV26:AV27"/>
    <mergeCell ref="AW26:AW27"/>
    <mergeCell ref="AX26:AX27"/>
    <mergeCell ref="AY26:AY27"/>
    <mergeCell ref="BD26:BD27"/>
    <mergeCell ref="BE26:BE27"/>
    <mergeCell ref="BF26:BF27"/>
    <mergeCell ref="BG26:BG27"/>
    <mergeCell ref="BH26:BH27"/>
    <mergeCell ref="AM8:AM9"/>
    <mergeCell ref="AN8:AN9"/>
    <mergeCell ref="AO8:AO9"/>
    <mergeCell ref="AP8:AP9"/>
    <mergeCell ref="AQ8:AQ9"/>
    <mergeCell ref="AN10:AN13"/>
    <mergeCell ref="AM10:AM13"/>
    <mergeCell ref="AO10:AO13"/>
    <mergeCell ref="AP10:AP13"/>
    <mergeCell ref="AQ10:AQ13"/>
    <mergeCell ref="AO57:AO60"/>
    <mergeCell ref="AO61:AO64"/>
    <mergeCell ref="AO65:AO68"/>
    <mergeCell ref="AP43:AP46"/>
    <mergeCell ref="AQ43:AQ46"/>
    <mergeCell ref="AO47:AO48"/>
    <mergeCell ref="AP47:AP48"/>
    <mergeCell ref="AQ47:AQ48"/>
    <mergeCell ref="AO53:AO55"/>
    <mergeCell ref="AP53:AP55"/>
    <mergeCell ref="AQ53:AQ55"/>
    <mergeCell ref="J51:W51"/>
    <mergeCell ref="AD51:AK51"/>
    <mergeCell ref="AM51:AN51"/>
    <mergeCell ref="J56:W56"/>
    <mergeCell ref="AD56:AK56"/>
    <mergeCell ref="AM56:AN56"/>
    <mergeCell ref="J29:W29"/>
    <mergeCell ref="AD29:AK29"/>
    <mergeCell ref="AM29:AN29"/>
    <mergeCell ref="J41:W41"/>
    <mergeCell ref="AD41:AK41"/>
    <mergeCell ref="AM41:AN41"/>
    <mergeCell ref="AD52:AD55"/>
    <mergeCell ref="AE42:AE50"/>
    <mergeCell ref="U30:U35"/>
    <mergeCell ref="AG38:AG39"/>
    <mergeCell ref="AH38:AH39"/>
    <mergeCell ref="AI38:AI39"/>
    <mergeCell ref="AJ38:AJ39"/>
    <mergeCell ref="AK38:AK39"/>
    <mergeCell ref="AJ43:AJ46"/>
    <mergeCell ref="AK43:AK46"/>
    <mergeCell ref="AG53:AG55"/>
    <mergeCell ref="AH53:AH55"/>
  </mergeCells>
  <phoneticPr fontId="50"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058C6-CA93-4D45-8BD1-1D562CC0A689}">
  <ds:schemaRefs>
    <ds:schemaRef ds:uri="http://www.w3.org/XML/1998/namespace"/>
    <ds:schemaRef ds:uri="http://purl.org/dc/terms/"/>
    <ds:schemaRef ds:uri="http://schemas.microsoft.com/office/2006/metadata/properties"/>
    <ds:schemaRef ds:uri="http://schemas.microsoft.com/office/2006/documentManagement/types"/>
    <ds:schemaRef ds:uri="a35c2bcf-bd42-4854-95b7-bb5267db5074"/>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62F98-0B62-4F5B-A8D3-7E500F62F2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HP</cp:lastModifiedBy>
  <dcterms:created xsi:type="dcterms:W3CDTF">2022-12-26T20:23:47Z</dcterms:created>
  <dcterms:modified xsi:type="dcterms:W3CDTF">2023-07-25T04:18:42Z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