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mbperez\Desktop\SEGUIMIENTO PLANES DE ACCION A 31 DE MARZO DE 2023\"/>
    </mc:Choice>
  </mc:AlternateContent>
  <bookViews>
    <workbookView xWindow="0" yWindow="0" windowWidth="20490" windowHeight="7155" firstSheet="1" activeTab="1"/>
  </bookViews>
  <sheets>
    <sheet name="INSTRUCTIVO" sheetId="3" r:id="rId1"/>
    <sheet name="PLAN DE ACCIÓN" sheetId="1" r:id="rId2"/>
    <sheet name="CONTROL DE CAMBIOS " sheetId="2" r:id="rId3"/>
    <sheet name="observaciones" sheetId="4" r:id="rId4"/>
    <sheet name="LB CALIDAD" sheetId="5" r:id="rId5"/>
  </sheet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B225" i="1" l="1"/>
  <c r="BB217" i="1"/>
  <c r="BB208" i="1"/>
  <c r="BB202" i="1"/>
  <c r="BB192" i="1"/>
  <c r="BB191" i="1"/>
  <c r="BB173" i="1"/>
  <c r="BB159" i="1"/>
  <c r="BB158" i="1"/>
  <c r="BB155" i="1"/>
  <c r="BB148" i="1"/>
  <c r="BB137" i="1"/>
  <c r="BB132" i="1"/>
  <c r="BB127" i="1"/>
  <c r="BB126" i="1"/>
  <c r="BB119" i="1"/>
  <c r="BB110" i="1"/>
  <c r="BB103" i="1"/>
  <c r="BB102" i="1"/>
  <c r="BB92" i="1"/>
  <c r="BB89" i="1"/>
  <c r="BB80" i="1"/>
  <c r="BB74" i="1"/>
  <c r="BB68" i="1"/>
  <c r="BB63" i="1"/>
  <c r="BB57" i="1"/>
  <c r="BB50" i="1"/>
  <c r="BB47" i="1"/>
  <c r="BB44" i="1"/>
  <c r="BB33" i="1"/>
  <c r="BB32" i="1"/>
  <c r="BB22" i="1"/>
  <c r="BB15" i="1"/>
  <c r="BB9" i="1"/>
  <c r="AZ217" i="1"/>
  <c r="BA217" i="1"/>
  <c r="AY217" i="1"/>
  <c r="AZ191" i="1"/>
  <c r="BA191" i="1"/>
  <c r="AY191" i="1"/>
  <c r="AZ173" i="1"/>
  <c r="BA173" i="1"/>
  <c r="AY173" i="1"/>
  <c r="AZ158" i="1"/>
  <c r="BA158" i="1"/>
  <c r="AY158" i="1"/>
  <c r="AZ147" i="1"/>
  <c r="BA147" i="1"/>
  <c r="AY147" i="1"/>
  <c r="AZ137" i="1"/>
  <c r="BA137" i="1"/>
  <c r="AY137" i="1"/>
  <c r="AZ126" i="1"/>
  <c r="BA126" i="1"/>
  <c r="AY126" i="1"/>
  <c r="AZ102" i="1"/>
  <c r="AZ225" i="1"/>
  <c r="BA102" i="1"/>
  <c r="BA225" i="1"/>
  <c r="AY102" i="1"/>
  <c r="AY225" i="1"/>
  <c r="AY228" i="1"/>
  <c r="AY227" i="1"/>
  <c r="W219" i="1"/>
  <c r="V219" i="1"/>
  <c r="AJ215" i="1"/>
  <c r="AJ89" i="1"/>
  <c r="AJ90" i="1"/>
  <c r="AJ91" i="1"/>
  <c r="AJ12" i="1"/>
  <c r="AJ13" i="1"/>
  <c r="AJ14" i="1"/>
  <c r="AJ15" i="1"/>
  <c r="AJ17" i="1"/>
  <c r="AJ20" i="1"/>
  <c r="AJ25" i="1"/>
  <c r="AJ26" i="1"/>
  <c r="AJ28" i="1"/>
  <c r="AJ30" i="1"/>
  <c r="AJ32" i="1"/>
  <c r="AJ33" i="1"/>
  <c r="AJ34" i="1"/>
  <c r="AJ35" i="1"/>
  <c r="AJ36" i="1"/>
  <c r="AJ37" i="1"/>
  <c r="AJ40" i="1"/>
  <c r="AJ42" i="1"/>
  <c r="AJ43" i="1"/>
  <c r="AJ45" i="1"/>
  <c r="AJ47" i="1"/>
  <c r="AJ48" i="1"/>
  <c r="AJ49" i="1"/>
  <c r="AJ54" i="1"/>
  <c r="AJ56" i="1"/>
  <c r="AJ58" i="1"/>
  <c r="AJ60" i="1"/>
  <c r="AJ65" i="1"/>
  <c r="AJ69" i="1"/>
  <c r="AJ71" i="1"/>
  <c r="AJ80" i="1"/>
  <c r="AJ82" i="1"/>
  <c r="AJ83" i="1"/>
  <c r="AJ85" i="1"/>
  <c r="AJ86" i="1"/>
  <c r="AJ93" i="1"/>
  <c r="AJ94" i="1"/>
  <c r="AJ95" i="1"/>
  <c r="AJ96" i="1"/>
  <c r="AJ97" i="1"/>
  <c r="AJ98" i="1"/>
  <c r="AJ99" i="1"/>
  <c r="AJ100" i="1"/>
  <c r="AJ101" i="1"/>
  <c r="AJ105" i="1"/>
  <c r="AJ106" i="1"/>
  <c r="AJ112" i="1"/>
  <c r="AJ113" i="1"/>
  <c r="AJ114" i="1"/>
  <c r="AJ118" i="1"/>
  <c r="AJ120" i="1"/>
  <c r="AJ122" i="1"/>
  <c r="AJ123" i="1"/>
  <c r="AJ124" i="1"/>
  <c r="AJ127" i="1"/>
  <c r="AJ128" i="1"/>
  <c r="AJ130" i="1"/>
  <c r="AJ131" i="1"/>
  <c r="AJ132" i="1"/>
  <c r="AJ133" i="1"/>
  <c r="AJ134" i="1"/>
  <c r="AJ135" i="1"/>
  <c r="AJ136" i="1"/>
  <c r="AJ138" i="1"/>
  <c r="AJ139" i="1"/>
  <c r="AJ140" i="1"/>
  <c r="AJ141" i="1"/>
  <c r="AJ142" i="1"/>
  <c r="AJ143" i="1"/>
  <c r="AJ144" i="1"/>
  <c r="AJ145" i="1"/>
  <c r="AJ146" i="1"/>
  <c r="AJ148" i="1"/>
  <c r="AJ149" i="1"/>
  <c r="AJ150" i="1"/>
  <c r="AJ151" i="1"/>
  <c r="AJ152" i="1"/>
  <c r="AJ153" i="1"/>
  <c r="AJ154" i="1"/>
  <c r="AJ155" i="1"/>
  <c r="AJ156" i="1"/>
  <c r="AJ157" i="1"/>
  <c r="AJ159" i="1"/>
  <c r="AJ160" i="1"/>
  <c r="AJ161" i="1"/>
  <c r="AJ162" i="1"/>
  <c r="AJ163" i="1"/>
  <c r="AJ164" i="1"/>
  <c r="AJ165" i="1"/>
  <c r="AJ166" i="1"/>
  <c r="AJ167" i="1"/>
  <c r="AJ168" i="1"/>
  <c r="AJ169" i="1"/>
  <c r="AJ170" i="1"/>
  <c r="AJ171" i="1"/>
  <c r="AJ172" i="1"/>
  <c r="AJ174" i="1"/>
  <c r="AJ175" i="1"/>
  <c r="AJ176" i="1"/>
  <c r="AJ177" i="1"/>
  <c r="AJ178" i="1"/>
  <c r="AJ179" i="1"/>
  <c r="AJ180" i="1"/>
  <c r="AJ181" i="1"/>
  <c r="AJ182" i="1"/>
  <c r="AJ183" i="1"/>
  <c r="AJ184" i="1"/>
  <c r="AJ185" i="1"/>
  <c r="AJ186" i="1"/>
  <c r="AJ187" i="1"/>
  <c r="AJ188" i="1"/>
  <c r="AJ189" i="1"/>
  <c r="AJ190" i="1"/>
  <c r="AJ192" i="1"/>
  <c r="AJ193" i="1"/>
  <c r="AJ194" i="1"/>
  <c r="AJ196" i="1"/>
  <c r="AJ198" i="1"/>
  <c r="AJ199" i="1"/>
  <c r="AJ200" i="1"/>
  <c r="AJ201" i="1"/>
  <c r="AJ203" i="1"/>
  <c r="AJ204" i="1"/>
  <c r="AJ205" i="1"/>
  <c r="AJ206" i="1"/>
  <c r="AJ207" i="1"/>
  <c r="AJ214" i="1"/>
  <c r="AJ220" i="1"/>
  <c r="AJ221" i="1"/>
  <c r="AJ9" i="1"/>
  <c r="F24" i="5"/>
  <c r="AK174" i="1"/>
  <c r="AK208" i="1"/>
  <c r="AK180" i="1"/>
  <c r="AK159" i="1"/>
  <c r="AK173" i="1"/>
  <c r="AK138" i="1"/>
  <c r="AK50" i="1"/>
  <c r="AK44" i="1"/>
  <c r="AK9" i="1"/>
  <c r="AK202" i="1"/>
  <c r="AK192" i="1"/>
  <c r="AK132" i="1"/>
  <c r="AK127" i="1"/>
  <c r="AK137" i="1"/>
  <c r="AK119" i="1"/>
  <c r="AK110" i="1"/>
  <c r="AK80" i="1"/>
  <c r="AK32" i="1"/>
  <c r="AK22" i="1"/>
  <c r="AK148" i="1"/>
  <c r="AK57" i="1"/>
  <c r="AK89" i="1"/>
  <c r="AK185" i="1"/>
  <c r="AK155" i="1"/>
  <c r="AK143" i="1"/>
  <c r="AK103" i="1"/>
  <c r="AK126" i="1"/>
  <c r="AK158" i="1"/>
  <c r="AK217" i="1"/>
  <c r="AK147" i="1"/>
  <c r="AK191" i="1"/>
  <c r="W221" i="1"/>
  <c r="V221" i="1"/>
  <c r="W220" i="1"/>
  <c r="V220" i="1"/>
  <c r="V222" i="1"/>
  <c r="W208" i="1"/>
  <c r="V208" i="1"/>
  <c r="W202" i="1"/>
  <c r="V202" i="1"/>
  <c r="V198" i="1"/>
  <c r="W195" i="1"/>
  <c r="V195" i="1"/>
  <c r="W187" i="1"/>
  <c r="W185" i="1"/>
  <c r="W180" i="1"/>
  <c r="V180" i="1"/>
  <c r="W179" i="1"/>
  <c r="V179" i="1"/>
  <c r="W174" i="1"/>
  <c r="V174" i="1"/>
  <c r="W171" i="1"/>
  <c r="V171" i="1"/>
  <c r="V169" i="1"/>
  <c r="V163" i="1"/>
  <c r="W159" i="1"/>
  <c r="W173" i="1"/>
  <c r="V159" i="1"/>
  <c r="W155" i="1"/>
  <c r="V155" i="1"/>
  <c r="W153" i="1"/>
  <c r="V151" i="1"/>
  <c r="W148" i="1"/>
  <c r="V148" i="1"/>
  <c r="V143" i="1"/>
  <c r="W141" i="1"/>
  <c r="V141" i="1"/>
  <c r="W139" i="1"/>
  <c r="V139" i="1"/>
  <c r="W138" i="1"/>
  <c r="V138" i="1"/>
  <c r="W135" i="1"/>
  <c r="V135" i="1"/>
  <c r="W132" i="1"/>
  <c r="V132" i="1"/>
  <c r="V130" i="1"/>
  <c r="V127" i="1"/>
  <c r="V137" i="1"/>
  <c r="W119" i="1"/>
  <c r="V119" i="1"/>
  <c r="W113" i="1"/>
  <c r="V113" i="1"/>
  <c r="V126" i="1"/>
  <c r="W110" i="1"/>
  <c r="W103" i="1"/>
  <c r="W95" i="1"/>
  <c r="V95" i="1"/>
  <c r="W92" i="1"/>
  <c r="V92" i="1"/>
  <c r="V89" i="1"/>
  <c r="V57" i="1"/>
  <c r="V102" i="1"/>
  <c r="W9" i="1"/>
  <c r="L12" i="4"/>
  <c r="L10" i="4"/>
  <c r="W102" i="1"/>
  <c r="W137" i="1"/>
  <c r="W147" i="1"/>
  <c r="V173" i="1"/>
  <c r="V158" i="1"/>
  <c r="V191" i="1"/>
  <c r="V217" i="1"/>
  <c r="W222" i="1"/>
  <c r="W126" i="1"/>
  <c r="V147" i="1"/>
  <c r="V225" i="1"/>
  <c r="W158" i="1"/>
  <c r="W191" i="1"/>
  <c r="BG48" i="1"/>
  <c r="BG49" i="1"/>
  <c r="BG45" i="1"/>
  <c r="BF45" i="1"/>
  <c r="AN9" i="1"/>
  <c r="AN10" i="1"/>
  <c r="AN11" i="1"/>
  <c r="AN12" i="1"/>
  <c r="AO12" i="1"/>
  <c r="AN13" i="1"/>
  <c r="AN14" i="1"/>
  <c r="AO14" i="1"/>
  <c r="AN15" i="1"/>
  <c r="AN16" i="1"/>
  <c r="AN17" i="1"/>
  <c r="AN18" i="1"/>
  <c r="AN19" i="1"/>
  <c r="AN20" i="1"/>
  <c r="AN21" i="1"/>
  <c r="AN22" i="1"/>
  <c r="AN23" i="1"/>
  <c r="AN24" i="1"/>
  <c r="AN25" i="1"/>
  <c r="AN26" i="1"/>
  <c r="AN27" i="1"/>
  <c r="AN28" i="1"/>
  <c r="AN29" i="1"/>
  <c r="AN30" i="1"/>
  <c r="AN31" i="1"/>
  <c r="AN68" i="1"/>
  <c r="AN69" i="1"/>
  <c r="AO69" i="1"/>
  <c r="AG70" i="1"/>
  <c r="AG76" i="1"/>
  <c r="AJ76" i="1"/>
  <c r="AK68" i="1"/>
  <c r="AK102" i="1"/>
  <c r="AK225" i="1"/>
  <c r="AN70" i="1"/>
  <c r="AO70" i="1"/>
  <c r="AN71" i="1"/>
  <c r="AN72" i="1"/>
  <c r="AN73" i="1"/>
  <c r="AN74" i="1"/>
  <c r="AN75" i="1"/>
  <c r="AN76" i="1"/>
  <c r="AO76" i="1"/>
  <c r="AN77" i="1"/>
  <c r="AN78" i="1"/>
  <c r="AN79" i="1"/>
  <c r="AN80" i="1"/>
  <c r="AO81" i="1"/>
  <c r="AN82" i="1"/>
  <c r="AN83" i="1"/>
  <c r="AN85" i="1"/>
  <c r="AN86" i="1"/>
  <c r="AN87" i="1"/>
  <c r="AN88" i="1"/>
  <c r="AN103" i="1"/>
  <c r="AN104" i="1"/>
  <c r="AN105" i="1"/>
  <c r="AN106" i="1"/>
  <c r="AN107" i="1"/>
  <c r="AN108" i="1"/>
  <c r="AN109" i="1"/>
  <c r="AN110" i="1"/>
  <c r="AN111" i="1"/>
  <c r="AN112" i="1"/>
  <c r="AN113" i="1"/>
  <c r="AN114" i="1"/>
  <c r="AN115" i="1"/>
  <c r="AN116" i="1"/>
  <c r="AN117" i="1"/>
  <c r="AN118" i="1"/>
  <c r="AN119" i="1"/>
  <c r="AN120" i="1"/>
  <c r="AN121" i="1"/>
  <c r="AN122" i="1"/>
  <c r="AN123" i="1"/>
  <c r="AN124" i="1"/>
  <c r="AN125" i="1"/>
  <c r="R130" i="1"/>
  <c r="R143" i="1"/>
  <c r="T192" i="1"/>
  <c r="W192" i="1"/>
  <c r="R198" i="1"/>
  <c r="W198" i="1"/>
  <c r="W217" i="1"/>
  <c r="W225" i="1"/>
</calcChain>
</file>

<file path=xl/comments1.xml><?xml version="1.0" encoding="utf-8"?>
<comments xmlns="http://schemas.openxmlformats.org/spreadsheetml/2006/main">
  <authors>
    <author>USUARIO</author>
  </authors>
  <commentList>
    <comment ref="A35" authorId="0" shapeId="0">
      <text>
        <r>
          <rPr>
            <b/>
            <sz val="9"/>
            <color indexed="81"/>
            <rFont val="Tahoma"/>
            <family val="2"/>
          </rPr>
          <t xml:space="preserve">USUARIO:
</t>
        </r>
        <r>
          <rPr>
            <sz val="9"/>
            <color indexed="81"/>
            <rFont val="Tahoma"/>
            <family val="2"/>
          </rPr>
          <t>Hitos intermedios que evidencian el avance en la generacion de un producto en el tiempo
PRODUCTO TANGIBLE DE LA ACTIVIDAD</t>
        </r>
      </text>
    </comment>
    <comment ref="A37" authorId="0" shapeId="0">
      <text>
        <r>
          <rPr>
            <b/>
            <sz val="9"/>
            <color indexed="81"/>
            <rFont val="Tahoma"/>
            <family val="2"/>
          </rPr>
          <t xml:space="preserve">USUARIO:
</t>
        </r>
        <r>
          <rPr>
            <sz val="9"/>
            <color indexed="81"/>
            <rFont val="Tahoma"/>
            <family val="2"/>
          </rPr>
          <t xml:space="preserve">La dependencia determinará el valor porcentual asignado a la actividad dentro del proyecto
</t>
        </r>
      </text>
    </comment>
  </commentList>
</comments>
</file>

<file path=xl/comments2.xml><?xml version="1.0" encoding="utf-8"?>
<comments xmlns="http://schemas.openxmlformats.org/spreadsheetml/2006/main">
  <authors>
    <author>USUARIO</author>
    <author>Luz Marlene Andrade</author>
    <author>JOHANA VIELLAR</author>
    <author>LENOVO</author>
    <author>ACER</author>
    <author>msierra</author>
    <author>VIKI DE LA ROSA</author>
  </authors>
  <commentList>
    <comment ref="O7" authorId="0" shapeId="0">
      <text>
        <r>
          <rPr>
            <b/>
            <sz val="9"/>
            <color indexed="81"/>
            <rFont val="Tahoma"/>
            <family val="2"/>
          </rPr>
          <t>USUARIO:
1. BIEN
2. SERVICIO</t>
        </r>
        <r>
          <rPr>
            <sz val="9"/>
            <color indexed="81"/>
            <rFont val="Tahoma"/>
            <family val="2"/>
          </rPr>
          <t xml:space="preserve">
</t>
        </r>
      </text>
    </comment>
    <comment ref="AF7" authorId="0" shapeId="0">
      <text>
        <r>
          <rPr>
            <b/>
            <sz val="9"/>
            <color indexed="81"/>
            <rFont val="Tahoma"/>
            <family val="2"/>
          </rPr>
          <t xml:space="preserve">USUARIO:
</t>
        </r>
        <r>
          <rPr>
            <sz val="9"/>
            <color indexed="81"/>
            <rFont val="Tahoma"/>
            <family val="2"/>
          </rPr>
          <t>Hitos intermedios que evidencian el avance en la generacion de un producto en el tiempo
PRODUCTO TANGIBLE DE LA ACTIVIDAD</t>
        </r>
      </text>
    </comment>
    <comment ref="AH7" authorId="0" shapeId="0">
      <text>
        <r>
          <rPr>
            <b/>
            <sz val="9"/>
            <color indexed="81"/>
            <rFont val="Tahoma"/>
            <family val="2"/>
          </rPr>
          <t xml:space="preserve">USUARIO:
</t>
        </r>
        <r>
          <rPr>
            <sz val="9"/>
            <color indexed="81"/>
            <rFont val="Tahoma"/>
            <family val="2"/>
          </rPr>
          <t xml:space="preserve">La dependencia determinará el valor porcentual asignado a la actividad dentro del proyecto
</t>
        </r>
      </text>
    </comment>
    <comment ref="AU7" authorId="1" shapeId="0">
      <text>
        <r>
          <rPr>
            <b/>
            <sz val="9"/>
            <color indexed="81"/>
            <rFont val="Tahoma"/>
            <family val="2"/>
          </rPr>
          <t>Luz Marlene Andrade:</t>
        </r>
        <r>
          <rPr>
            <sz val="9"/>
            <color indexed="81"/>
            <rFont val="Tahoma"/>
            <family val="2"/>
          </rPr>
          <t xml:space="preserve">
1. Recursos Propios - ICLD
2. SGP
3. Donaciones
</t>
        </r>
      </text>
    </comment>
    <comment ref="BE7" authorId="2" shapeId="0">
      <text>
        <r>
          <rPr>
            <sz val="9"/>
            <color indexed="81"/>
            <rFont val="Tahoma"/>
            <family val="2"/>
          </rPr>
          <t xml:space="preserve">VER ANEXO 1
</t>
        </r>
      </text>
    </comment>
    <comment ref="BF7" authorId="2" shapeId="0">
      <text>
        <r>
          <rPr>
            <b/>
            <sz val="9"/>
            <color indexed="81"/>
            <rFont val="Tahoma"/>
            <family val="2"/>
          </rPr>
          <t>VER ANEXO 1</t>
        </r>
        <r>
          <rPr>
            <sz val="9"/>
            <color indexed="81"/>
            <rFont val="Tahoma"/>
            <family val="2"/>
          </rPr>
          <t xml:space="preserve">
</t>
        </r>
      </text>
    </comment>
    <comment ref="AL9" authorId="3" shapeId="0">
      <text>
        <r>
          <rPr>
            <b/>
            <sz val="72"/>
            <color indexed="81"/>
            <rFont val="Tahoma"/>
            <family val="2"/>
          </rPr>
          <t>LENOVO:</t>
        </r>
        <r>
          <rPr>
            <sz val="72"/>
            <color indexed="81"/>
            <rFont val="Tahoma"/>
            <family val="2"/>
          </rPr>
          <t xml:space="preserve">
Reporte Matricula 30 de marzo</t>
        </r>
      </text>
    </comment>
    <comment ref="AF10" authorId="3" shapeId="0">
      <text>
        <r>
          <rPr>
            <b/>
            <sz val="26"/>
            <color indexed="81"/>
            <rFont val="Tahoma"/>
            <family val="2"/>
          </rPr>
          <t>LENOVO:</t>
        </r>
        <r>
          <rPr>
            <sz val="26"/>
            <color indexed="81"/>
            <rFont val="Tahoma"/>
            <family val="2"/>
          </rPr>
          <t xml:space="preserve">
1. Estructura del Documento 25% Aplicación de instrumentos
2. Recolección de Información 25% Procesamiento de datos, o ampliación profundizar
3. Procesamiento de Información 25% "Construcción de documento, edición y corrección de estilo Validación"
4. Documento Final 25%
</t>
        </r>
      </text>
    </comment>
    <comment ref="AF11" authorId="3" shapeId="0">
      <text>
        <r>
          <rPr>
            <b/>
            <sz val="20"/>
            <color indexed="81"/>
            <rFont val="Tahoma"/>
            <family val="2"/>
          </rPr>
          <t xml:space="preserve">LENOVO:
</t>
        </r>
        <r>
          <rPr>
            <sz val="20"/>
            <color indexed="81"/>
            <rFont val="Tahoma"/>
            <family val="2"/>
          </rPr>
          <t>1. Estructura del Documento 25% Aplicación de instrumentos
2. Recolección de Información 25% Procesamiento de datos, o ampliación profundizar
3. Procesamiento de Información 25% "Construcción de documento, edición y corrección de estilo Validación"
4. Documento Final 25%</t>
        </r>
      </text>
    </comment>
    <comment ref="AG11" authorId="3" shapeId="0">
      <text>
        <r>
          <rPr>
            <b/>
            <sz val="36"/>
            <color indexed="81"/>
            <rFont val="Tahoma"/>
            <family val="2"/>
          </rPr>
          <t>LENOVO:</t>
        </r>
        <r>
          <rPr>
            <sz val="36"/>
            <color indexed="81"/>
            <rFont val="Tahoma"/>
            <family val="2"/>
          </rPr>
          <t xml:space="preserve">
Base de planificación 2024</t>
        </r>
      </text>
    </comment>
    <comment ref="AG12" authorId="3" shapeId="0">
      <text>
        <r>
          <rPr>
            <b/>
            <sz val="9"/>
            <color indexed="81"/>
            <rFont val="Tahoma"/>
            <family val="2"/>
          </rPr>
          <t>LENOVO:</t>
        </r>
        <r>
          <rPr>
            <sz val="9"/>
            <color indexed="81"/>
            <rFont val="Tahoma"/>
            <family val="2"/>
          </rPr>
          <t xml:space="preserve">
</t>
        </r>
        <r>
          <rPr>
            <sz val="48"/>
            <color indexed="81"/>
            <rFont val="Tahoma"/>
            <family val="2"/>
          </rPr>
          <t>Tener en cuenta:
Estudio de insuficiencia 49.270
PACSE 47.778
Proyecto 46.358
Proceso de contratación actual 45.378</t>
        </r>
      </text>
    </comment>
    <comment ref="AH14" authorId="3" shapeId="0">
      <text>
        <r>
          <rPr>
            <b/>
            <sz val="9"/>
            <color indexed="81"/>
            <rFont val="Tahoma"/>
            <family val="2"/>
          </rPr>
          <t>LENOVO:</t>
        </r>
        <r>
          <rPr>
            <sz val="9"/>
            <color indexed="81"/>
            <rFont val="Tahoma"/>
            <family val="2"/>
          </rPr>
          <t xml:space="preserve">
Corte 30 de mayo
No han  hecho el corte MEN a junio</t>
        </r>
      </text>
    </comment>
    <comment ref="AF15" authorId="3" shapeId="0">
      <text>
        <r>
          <rPr>
            <b/>
            <sz val="28"/>
            <color indexed="81"/>
            <rFont val="Tahoma"/>
            <family val="2"/>
          </rPr>
          <t>LENOVO:</t>
        </r>
        <r>
          <rPr>
            <sz val="28"/>
            <color indexed="81"/>
            <rFont val="Tahoma"/>
            <family val="2"/>
          </rPr>
          <t xml:space="preserve">
Plan de auditoría de matrícula oficial y contratada.
Las asistencias se organizarán en 4 ciclos que se ejecutan durante el mes.</t>
        </r>
      </text>
    </comment>
    <comment ref="AG15" authorId="3" shapeId="0">
      <text>
        <r>
          <rPr>
            <b/>
            <sz val="9"/>
            <color indexed="81"/>
            <rFont val="Tahoma"/>
            <family val="2"/>
          </rPr>
          <t>LENOVO:</t>
        </r>
        <r>
          <rPr>
            <sz val="48"/>
            <color indexed="81"/>
            <rFont val="Tahoma"/>
            <family val="2"/>
          </rPr>
          <t xml:space="preserve">
5 Ciclos de asistencia técnica</t>
        </r>
      </text>
    </comment>
    <comment ref="AH15" authorId="3" shapeId="0">
      <text>
        <r>
          <rPr>
            <b/>
            <sz val="9"/>
            <color indexed="81"/>
            <rFont val="Tahoma"/>
            <family val="2"/>
          </rPr>
          <t>LENOVO:</t>
        </r>
        <r>
          <rPr>
            <sz val="9"/>
            <color indexed="81"/>
            <rFont val="Tahoma"/>
            <family val="2"/>
          </rPr>
          <t xml:space="preserve">
Acumulado año</t>
        </r>
      </text>
    </comment>
    <comment ref="AF16" authorId="3" shapeId="0">
      <text>
        <r>
          <rPr>
            <b/>
            <sz val="26"/>
            <color indexed="81"/>
            <rFont val="Tahoma"/>
            <family val="2"/>
          </rPr>
          <t>LENOVO:</t>
        </r>
        <r>
          <rPr>
            <sz val="26"/>
            <color indexed="81"/>
            <rFont val="Tahoma"/>
            <family val="2"/>
          </rPr>
          <t xml:space="preserve">
1. Estructura del Documento 25% Aplicación de instrumentos
2. Recolección de Información 25% Procesamiento de datos, o ampliación profundizar
3. Procesamiento de Información 25% "Construcción de documento, edición y corrección de estilo Validación"
4. Documento Final 25%</t>
        </r>
      </text>
    </comment>
    <comment ref="AG16" authorId="3" shapeId="0">
      <text>
        <r>
          <rPr>
            <b/>
            <sz val="36"/>
            <color indexed="81"/>
            <rFont val="Tahoma"/>
            <family val="2"/>
          </rPr>
          <t>LENOVO:</t>
        </r>
        <r>
          <rPr>
            <sz val="36"/>
            <color indexed="81"/>
            <rFont val="Tahoma"/>
            <family val="2"/>
          </rPr>
          <t xml:space="preserve">
Base de planificación 2024</t>
        </r>
      </text>
    </comment>
    <comment ref="AF17" authorId="3" shapeId="0">
      <text>
        <r>
          <rPr>
            <b/>
            <sz val="36"/>
            <color indexed="81"/>
            <rFont val="Tahoma"/>
            <family val="2"/>
          </rPr>
          <t>LENOVO:</t>
        </r>
        <r>
          <rPr>
            <sz val="36"/>
            <color indexed="81"/>
            <rFont val="Tahoma"/>
            <family val="2"/>
          </rPr>
          <t xml:space="preserve">
1. Estructura del Documento 25% Aplicación de instrumentos
2. Recolección de Información 25% Procesamiento de datos, o ampliación profundizar
3. Procesamiento de Información 25% "Construcción de documento, edición y corrección de estilo Validación"
4. Documento Final 25%</t>
        </r>
      </text>
    </comment>
    <comment ref="AG17" authorId="3" shapeId="0">
      <text>
        <r>
          <rPr>
            <b/>
            <sz val="36"/>
            <color indexed="81"/>
            <rFont val="Tahoma"/>
            <family val="2"/>
          </rPr>
          <t>LENOVO:</t>
        </r>
        <r>
          <rPr>
            <sz val="36"/>
            <color indexed="81"/>
            <rFont val="Tahoma"/>
            <family val="2"/>
          </rPr>
          <t xml:space="preserve">
IQ</t>
        </r>
      </text>
    </comment>
    <comment ref="AH17" authorId="3" shapeId="0">
      <text>
        <r>
          <rPr>
            <b/>
            <sz val="9"/>
            <color indexed="81"/>
            <rFont val="Tahoma"/>
            <family val="2"/>
          </rPr>
          <t>LENOVO:</t>
        </r>
        <r>
          <rPr>
            <sz val="9"/>
            <color indexed="81"/>
            <rFont val="Tahoma"/>
            <family val="2"/>
          </rPr>
          <t xml:space="preserve">
Acumulado año</t>
        </r>
      </text>
    </comment>
    <comment ref="AG18" authorId="3" shapeId="0">
      <text>
        <r>
          <rPr>
            <b/>
            <sz val="48"/>
            <color indexed="81"/>
            <rFont val="Tahoma"/>
            <family val="2"/>
          </rPr>
          <t>LENOVO:</t>
        </r>
        <r>
          <rPr>
            <sz val="48"/>
            <color indexed="81"/>
            <rFont val="Tahoma"/>
            <family val="2"/>
          </rPr>
          <t xml:space="preserve">
IIQ, IIQ y IVQ</t>
        </r>
      </text>
    </comment>
    <comment ref="AF19" authorId="3" shapeId="0">
      <text>
        <r>
          <rPr>
            <b/>
            <sz val="26"/>
            <color indexed="81"/>
            <rFont val="Tahoma"/>
            <family val="2"/>
          </rPr>
          <t>LENOVO:</t>
        </r>
        <r>
          <rPr>
            <sz val="26"/>
            <color indexed="81"/>
            <rFont val="Tahoma"/>
            <family val="2"/>
          </rPr>
          <t xml:space="preserve">
LENOVO:
1. Estructura del Documento 25% Aplicación de instrumentos
2. Recolección de Información 25% Procesamiento de datos, o ampliación profundizar
3. Procesamiento de Información 25% "Construcción de documento, edición y corrección de estilo Validación"
4. Documento Final 25%</t>
        </r>
      </text>
    </comment>
    <comment ref="AG19" authorId="3" shapeId="0">
      <text>
        <r>
          <rPr>
            <b/>
            <sz val="36"/>
            <color indexed="81"/>
            <rFont val="Tahoma"/>
            <family val="2"/>
          </rPr>
          <t>LENOVO:</t>
        </r>
        <r>
          <rPr>
            <sz val="36"/>
            <color indexed="81"/>
            <rFont val="Tahoma"/>
            <family val="2"/>
          </rPr>
          <t xml:space="preserve">
Base de planificación 2024</t>
        </r>
      </text>
    </comment>
    <comment ref="AF20" authorId="3" shapeId="0">
      <text>
        <r>
          <rPr>
            <b/>
            <sz val="20"/>
            <color indexed="81"/>
            <rFont val="Tahoma"/>
            <family val="2"/>
          </rPr>
          <t xml:space="preserve">LENOVO:
</t>
        </r>
        <r>
          <rPr>
            <sz val="26"/>
            <color indexed="81"/>
            <rFont val="Tahoma"/>
            <family val="2"/>
          </rPr>
          <t>1. Estructura del Documento 25% Aplicación de instrumentos
2. Recolección de Información 25% Procesamiento de datos, o ampliación profundizar
3. Procesamiento de Información 25% "Construcción de documento, edición y corrección de estilo Validación"
4. Documento Final 25%</t>
        </r>
      </text>
    </comment>
    <comment ref="AG20" authorId="3" shapeId="0">
      <text>
        <r>
          <rPr>
            <b/>
            <sz val="36"/>
            <color indexed="81"/>
            <rFont val="Tahoma"/>
            <family val="2"/>
          </rPr>
          <t>LENOVO:</t>
        </r>
        <r>
          <rPr>
            <sz val="36"/>
            <color indexed="81"/>
            <rFont val="Tahoma"/>
            <family val="2"/>
          </rPr>
          <t xml:space="preserve">
IQ</t>
        </r>
      </text>
    </comment>
    <comment ref="AG21" authorId="3" shapeId="0">
      <text>
        <r>
          <rPr>
            <b/>
            <sz val="48"/>
            <color indexed="81"/>
            <rFont val="Tahoma"/>
            <family val="2"/>
          </rPr>
          <t>LENOVO:</t>
        </r>
        <r>
          <rPr>
            <sz val="48"/>
            <color indexed="81"/>
            <rFont val="Tahoma"/>
            <family val="2"/>
          </rPr>
          <t xml:space="preserve">
IIQ, IIQ y IVQ</t>
        </r>
      </text>
    </comment>
    <comment ref="AG22" authorId="3" shapeId="0">
      <text>
        <r>
          <rPr>
            <b/>
            <sz val="36"/>
            <color indexed="81"/>
            <rFont val="Tahoma"/>
            <family val="2"/>
          </rPr>
          <t>LENOVO:</t>
        </r>
        <r>
          <rPr>
            <sz val="36"/>
            <color indexed="81"/>
            <rFont val="Tahoma"/>
            <family val="2"/>
          </rPr>
          <t xml:space="preserve">
Base de planificación 2024</t>
        </r>
      </text>
    </comment>
    <comment ref="AG52" authorId="3" shapeId="0">
      <text>
        <r>
          <rPr>
            <b/>
            <sz val="48"/>
            <color indexed="81"/>
            <rFont val="Tahoma"/>
            <family val="2"/>
          </rPr>
          <t>LENOVO:</t>
        </r>
        <r>
          <rPr>
            <sz val="48"/>
            <color indexed="81"/>
            <rFont val="Tahoma"/>
            <family val="2"/>
          </rPr>
          <t xml:space="preserve">
IIQ, IIQ y IVQ</t>
        </r>
      </text>
    </comment>
    <comment ref="AH58" authorId="3" shapeId="0">
      <text>
        <r>
          <rPr>
            <b/>
            <sz val="9"/>
            <color indexed="81"/>
            <rFont val="Tahoma"/>
            <family val="2"/>
          </rPr>
          <t>LENOVO:</t>
        </r>
        <r>
          <rPr>
            <sz val="9"/>
            <color indexed="81"/>
            <rFont val="Tahoma"/>
            <family val="2"/>
          </rPr>
          <t xml:space="preserve">
Acumulado</t>
        </r>
      </text>
    </comment>
    <comment ref="AH60" authorId="3" shapeId="0">
      <text>
        <r>
          <rPr>
            <b/>
            <sz val="9"/>
            <color indexed="81"/>
            <rFont val="Tahoma"/>
            <family val="2"/>
          </rPr>
          <t>LENOVO:</t>
        </r>
        <r>
          <rPr>
            <sz val="9"/>
            <color indexed="81"/>
            <rFont val="Tahoma"/>
            <family val="2"/>
          </rPr>
          <t xml:space="preserve">
Acumulado</t>
        </r>
      </text>
    </comment>
    <comment ref="AH65" authorId="3" shapeId="0">
      <text>
        <r>
          <rPr>
            <b/>
            <sz val="9"/>
            <color indexed="81"/>
            <rFont val="Tahoma"/>
            <family val="2"/>
          </rPr>
          <t>LENOVO:</t>
        </r>
        <r>
          <rPr>
            <sz val="9"/>
            <color indexed="81"/>
            <rFont val="Tahoma"/>
            <family val="2"/>
          </rPr>
          <t xml:space="preserve">
</t>
        </r>
        <r>
          <rPr>
            <sz val="24"/>
            <color indexed="81"/>
            <rFont val="Tahoma"/>
            <family val="2"/>
          </rPr>
          <t>Corte 31 de mayo, depende del corte oficial del MEN en SIMAT que se genera una vez cerrado 30 de junio.</t>
        </r>
      </text>
    </comment>
    <comment ref="AH67" authorId="3" shapeId="0">
      <text>
        <r>
          <rPr>
            <b/>
            <sz val="9"/>
            <color indexed="81"/>
            <rFont val="Tahoma"/>
            <family val="2"/>
          </rPr>
          <t>LENOVO:</t>
        </r>
        <r>
          <rPr>
            <sz val="9"/>
            <color indexed="81"/>
            <rFont val="Tahoma"/>
            <family val="2"/>
          </rPr>
          <t xml:space="preserve">
Acumulativo</t>
        </r>
      </text>
    </comment>
    <comment ref="AH69" authorId="3" shapeId="0">
      <text>
        <r>
          <rPr>
            <b/>
            <sz val="22"/>
            <color indexed="81"/>
            <rFont val="Tahoma"/>
            <family val="2"/>
          </rPr>
          <t>LENOVO:</t>
        </r>
        <r>
          <rPr>
            <sz val="22"/>
            <color indexed="81"/>
            <rFont val="Tahoma"/>
            <family val="2"/>
          </rPr>
          <t xml:space="preserve">
Acumulado a mayo.
Transporte orden de servicios
Transporte matricula contratada
Transporte marítimo</t>
        </r>
      </text>
    </comment>
    <comment ref="AH70" authorId="3" shapeId="0">
      <text>
        <r>
          <rPr>
            <b/>
            <sz val="26"/>
            <color indexed="81"/>
            <rFont val="Tahoma"/>
            <family val="2"/>
          </rPr>
          <t>LENOVO:</t>
        </r>
        <r>
          <rPr>
            <sz val="26"/>
            <color indexed="81"/>
            <rFont val="Tahoma"/>
            <family val="2"/>
          </rPr>
          <t xml:space="preserve">
</t>
        </r>
        <r>
          <rPr>
            <sz val="36"/>
            <color indexed="81"/>
            <rFont val="Tahoma"/>
            <family val="2"/>
          </rPr>
          <t>Acumulado a mayo
Tabletas y kit escolares</t>
        </r>
      </text>
    </comment>
    <comment ref="AH71" authorId="3" shapeId="0">
      <text>
        <r>
          <rPr>
            <b/>
            <sz val="9"/>
            <color indexed="81"/>
            <rFont val="Tahoma"/>
            <family val="2"/>
          </rPr>
          <t>LENOVO:</t>
        </r>
        <r>
          <rPr>
            <sz val="9"/>
            <color indexed="81"/>
            <rFont val="Tahoma"/>
            <family val="2"/>
          </rPr>
          <t xml:space="preserve">
Se mantiene</t>
        </r>
      </text>
    </comment>
    <comment ref="AF76" authorId="3" shapeId="0">
      <text>
        <r>
          <rPr>
            <b/>
            <sz val="9"/>
            <color indexed="81"/>
            <rFont val="Tahoma"/>
            <family val="2"/>
          </rPr>
          <t>LENOVO:</t>
        </r>
        <r>
          <rPr>
            <sz val="9"/>
            <color indexed="81"/>
            <rFont val="Tahoma"/>
            <family val="2"/>
          </rPr>
          <t xml:space="preserve">
45 colegios focalizados</t>
        </r>
      </text>
    </comment>
    <comment ref="AH76" authorId="3" shapeId="0">
      <text>
        <r>
          <rPr>
            <b/>
            <sz val="9"/>
            <color indexed="81"/>
            <rFont val="Tahoma"/>
            <family val="2"/>
          </rPr>
          <t>LENOVO:</t>
        </r>
        <r>
          <rPr>
            <sz val="9"/>
            <color indexed="81"/>
            <rFont val="Tahoma"/>
            <family val="2"/>
          </rPr>
          <t xml:space="preserve">
Acumulado a mayo.</t>
        </r>
      </text>
    </comment>
    <comment ref="AF81" authorId="3" shapeId="0">
      <text>
        <r>
          <rPr>
            <b/>
            <sz val="9"/>
            <color indexed="81"/>
            <rFont val="Tahoma"/>
            <family val="2"/>
          </rPr>
          <t>LENOVO:</t>
        </r>
        <r>
          <rPr>
            <sz val="9"/>
            <color indexed="81"/>
            <rFont val="Tahoma"/>
            <family val="2"/>
          </rPr>
          <t xml:space="preserve">
45 colegios focalizados</t>
        </r>
      </text>
    </comment>
    <comment ref="AF82" authorId="3" shapeId="0">
      <text>
        <r>
          <rPr>
            <b/>
            <sz val="9"/>
            <color indexed="81"/>
            <rFont val="Tahoma"/>
            <family val="2"/>
          </rPr>
          <t>LENOVO:</t>
        </r>
        <r>
          <rPr>
            <sz val="9"/>
            <color indexed="81"/>
            <rFont val="Tahoma"/>
            <family val="2"/>
          </rPr>
          <t xml:space="preserve">
45 colegios focalizados</t>
        </r>
      </text>
    </comment>
    <comment ref="AH82" authorId="3" shapeId="0">
      <text>
        <r>
          <rPr>
            <b/>
            <sz val="9"/>
            <color indexed="81"/>
            <rFont val="Tahoma"/>
            <family val="2"/>
          </rPr>
          <t>LENOVO:</t>
        </r>
        <r>
          <rPr>
            <sz val="9"/>
            <color indexed="81"/>
            <rFont val="Tahoma"/>
            <family val="2"/>
          </rPr>
          <t xml:space="preserve">
Acumulado año</t>
        </r>
      </text>
    </comment>
    <comment ref="AH86" authorId="3" shapeId="0">
      <text>
        <r>
          <rPr>
            <b/>
            <sz val="9"/>
            <color indexed="81"/>
            <rFont val="Tahoma"/>
            <family val="2"/>
          </rPr>
          <t>LENOVO:</t>
        </r>
        <r>
          <rPr>
            <sz val="9"/>
            <color indexed="81"/>
            <rFont val="Tahoma"/>
            <family val="2"/>
          </rPr>
          <t xml:space="preserve">
Permanente</t>
        </r>
      </text>
    </comment>
    <comment ref="AH105" authorId="3" shapeId="0">
      <text>
        <r>
          <rPr>
            <b/>
            <sz val="9"/>
            <color indexed="81"/>
            <rFont val="Tahoma"/>
            <family val="2"/>
          </rPr>
          <t>LENOVO:</t>
        </r>
        <r>
          <rPr>
            <sz val="9"/>
            <color indexed="81"/>
            <rFont val="Tahoma"/>
            <family val="2"/>
          </rPr>
          <t xml:space="preserve">
Acumulado año</t>
        </r>
      </text>
    </comment>
    <comment ref="AL105" authorId="4" shapeId="0">
      <text>
        <r>
          <rPr>
            <b/>
            <sz val="36"/>
            <color indexed="81"/>
            <rFont val="Tahoma"/>
            <family val="2"/>
          </rPr>
          <t>ACER:</t>
        </r>
        <r>
          <rPr>
            <sz val="36"/>
            <color indexed="81"/>
            <rFont val="Tahoma"/>
            <family val="2"/>
          </rPr>
          <t xml:space="preserve">
Acumulado del año</t>
        </r>
      </text>
    </comment>
    <comment ref="AH106" authorId="3" shapeId="0">
      <text>
        <r>
          <rPr>
            <b/>
            <sz val="18"/>
            <color indexed="81"/>
            <rFont val="Tahoma"/>
            <family val="2"/>
          </rPr>
          <t xml:space="preserve">LENOVO:
</t>
        </r>
        <r>
          <rPr>
            <sz val="18"/>
            <color indexed="81"/>
            <rFont val="Tahoma"/>
            <family val="2"/>
          </rPr>
          <t>Acumulado año</t>
        </r>
      </text>
    </comment>
    <comment ref="AL106" authorId="4" shapeId="0">
      <text>
        <r>
          <rPr>
            <b/>
            <sz val="9"/>
            <color indexed="81"/>
            <rFont val="Tahoma"/>
            <family val="2"/>
          </rPr>
          <t>ACER:</t>
        </r>
        <r>
          <rPr>
            <sz val="9"/>
            <color indexed="81"/>
            <rFont val="Tahoma"/>
            <family val="2"/>
          </rPr>
          <t xml:space="preserve">
</t>
        </r>
        <r>
          <rPr>
            <sz val="48"/>
            <color indexed="81"/>
            <rFont val="Tahoma"/>
            <family val="2"/>
          </rPr>
          <t>Acumulado del año</t>
        </r>
      </text>
    </comment>
    <comment ref="AH112" authorId="3" shapeId="0">
      <text>
        <r>
          <rPr>
            <b/>
            <sz val="36"/>
            <color indexed="81"/>
            <rFont val="Tahoma"/>
            <family val="2"/>
          </rPr>
          <t>LENOVO:</t>
        </r>
        <r>
          <rPr>
            <sz val="36"/>
            <color indexed="81"/>
            <rFont val="Tahoma"/>
            <family val="2"/>
          </rPr>
          <t xml:space="preserve">
Estas 8 aulas fueron dotadas por Ecopetrol.</t>
        </r>
      </text>
    </comment>
    <comment ref="AL112" authorId="3" shapeId="0">
      <text>
        <r>
          <rPr>
            <b/>
            <sz val="36"/>
            <color indexed="81"/>
            <rFont val="Tahoma"/>
            <family val="2"/>
          </rPr>
          <t>LENOVO:</t>
        </r>
        <r>
          <rPr>
            <sz val="36"/>
            <color indexed="81"/>
            <rFont val="Tahoma"/>
            <family val="2"/>
          </rPr>
          <t xml:space="preserve">
Estas 8 aulas fueron dotadas por Ecopetrol.</t>
        </r>
      </text>
    </comment>
    <comment ref="AH115" authorId="3" shapeId="0">
      <text>
        <r>
          <rPr>
            <b/>
            <sz val="9"/>
            <color indexed="81"/>
            <rFont val="Tahoma"/>
            <family val="2"/>
          </rPr>
          <t>LENOVO:</t>
        </r>
        <r>
          <rPr>
            <sz val="9"/>
            <color indexed="81"/>
            <rFont val="Tahoma"/>
            <family val="2"/>
          </rPr>
          <t xml:space="preserve">
Acumulado</t>
        </r>
      </text>
    </comment>
    <comment ref="S198" authorId="5" shapeId="0">
      <text>
        <r>
          <rPr>
            <b/>
            <sz val="20"/>
            <color indexed="81"/>
            <rFont val="Tahoma"/>
            <family val="2"/>
          </rPr>
          <t>msierra:</t>
        </r>
        <r>
          <rPr>
            <sz val="20"/>
            <color indexed="81"/>
            <rFont val="Tahoma"/>
            <family val="2"/>
          </rPr>
          <t xml:space="preserve">
</t>
        </r>
        <r>
          <rPr>
            <sz val="26"/>
            <color indexed="81"/>
            <rFont val="Tahoma"/>
            <family val="2"/>
          </rPr>
          <t>En la vigencia 2021 solo se anotaron las nuevas. Las adicionales a las venían a línea base.
Se corrigen sumando las 28 de base + 4 nuevas = 32 ? Si es así  la meta 2022 será 5 nuevas  + 32 = 37</t>
        </r>
      </text>
    </comment>
    <comment ref="AE221" authorId="6" shapeId="0">
      <text>
        <r>
          <rPr>
            <b/>
            <sz val="36"/>
            <color indexed="81"/>
            <rFont val="Tahoma"/>
            <family val="2"/>
          </rPr>
          <t>VIKI DE LA ROSA:Actividad Nueva</t>
        </r>
        <r>
          <rPr>
            <b/>
            <sz val="24"/>
            <color indexed="81"/>
            <rFont val="Tahoma"/>
            <family val="2"/>
          </rPr>
          <t xml:space="preserve">
</t>
        </r>
        <r>
          <rPr>
            <sz val="24"/>
            <color indexed="81"/>
            <rFont val="Tahoma"/>
            <family val="2"/>
          </rPr>
          <t xml:space="preserve">
</t>
        </r>
      </text>
    </comment>
  </commentList>
</comments>
</file>

<file path=xl/sharedStrings.xml><?xml version="1.0" encoding="utf-8"?>
<sst xmlns="http://schemas.openxmlformats.org/spreadsheetml/2006/main" count="2878" uniqueCount="1217">
  <si>
    <t xml:space="preserve">DEPENDENCIA : </t>
  </si>
  <si>
    <t>PLAN GENERAL DE COMPRAS</t>
  </si>
  <si>
    <t>PILAR</t>
  </si>
  <si>
    <t>LINEA ESTRATEGICA</t>
  </si>
  <si>
    <t>INDICADOR DE BIENESTAR</t>
  </si>
  <si>
    <t>LINEA BASE INDICADOR DE BIENESTAR A 2019</t>
  </si>
  <si>
    <t>PROGRAMACION META BIENESTAR 2023</t>
  </si>
  <si>
    <t xml:space="preserve">PROGRAMA </t>
  </si>
  <si>
    <t>INDICADOR DE PRODUCTO SEGÚN PDD</t>
  </si>
  <si>
    <t>UNIDAD DE MEDIDA DEL INDICADOR DE PRODUCTO</t>
  </si>
  <si>
    <t>LINEA BASE 2019 
SEGUN PDD</t>
  </si>
  <si>
    <t>DESCRIPCION DE LA META PRODUCTO 2020-2023</t>
  </si>
  <si>
    <t xml:space="preserve">DENOMINACION DEL PRODUCTO
</t>
  </si>
  <si>
    <t>ENTREGABLE
INDICADOR DE PRODUCTO SEGÚN CATALOGO DE PRODUCTO</t>
  </si>
  <si>
    <t>VALOR DE LA META PRODUCTO 2020-2023</t>
  </si>
  <si>
    <t>PROGRAMACIÓN META PRODUCTO A 2023</t>
  </si>
  <si>
    <t>ACUMULADO DE META PRODUCTO 2020- 2022</t>
  </si>
  <si>
    <t>PROYECTO DE INVERSIÓN</t>
  </si>
  <si>
    <t>CÓDIGO DE PROYECTO BPIN</t>
  </si>
  <si>
    <t>OBJETIVO DEL PROYECTO</t>
  </si>
  <si>
    <t>ACTIVIDADES DE PROYECTO DE INVERSION VIABILIZADAS EN SUIFP
( HITOS )</t>
  </si>
  <si>
    <t>ENTREGABLE</t>
  </si>
  <si>
    <t xml:space="preserve">PROGRAMACION NUMERICA DE LA ACTIVIDAD PROYECTO 2023
</t>
  </si>
  <si>
    <t>FECHA DE INICIO DE LA ACTIVIDAD O ENTREGABLE</t>
  </si>
  <si>
    <t>FECHA DE TERMINACIÓN DEL ENTREGABLE</t>
  </si>
  <si>
    <t>TIEMPO DE EJECUCIÓN
(número de días)</t>
  </si>
  <si>
    <t>BENEFICIARIOS PROGRAMADOS</t>
  </si>
  <si>
    <t>BENEFICIARIOS CUBIERTOS</t>
  </si>
  <si>
    <t>DEPENDENCIA RESPONSABLE</t>
  </si>
  <si>
    <t>NOMBRE DEL RESPONSABLE</t>
  </si>
  <si>
    <t>FUENTE DE FINANCIACIÓN</t>
  </si>
  <si>
    <t>APROPIACIÓN INICIAL
(en pesos)</t>
  </si>
  <si>
    <t>FUENTE PRESUPUESTAL</t>
  </si>
  <si>
    <t>RUBRO PRESUPUESTAL</t>
  </si>
  <si>
    <t>CODIGO RUBRO PRESUPUESTAL</t>
  </si>
  <si>
    <t>¿REQUIERE CONTRATACIÓN?</t>
  </si>
  <si>
    <t>DESCRIPCION DE PROCESO DE CONTRATACIÓN</t>
  </si>
  <si>
    <t>MODALIDAD DE SELECCIÓN</t>
  </si>
  <si>
    <t>FUENTE DE RECURSOS</t>
  </si>
  <si>
    <t>FECHA DE INICIO DE CONTRATACIÓN</t>
  </si>
  <si>
    <t>OBSERVACION O RELACIÓN DE EVIDENCIA</t>
  </si>
  <si>
    <t>1. BIEN</t>
  </si>
  <si>
    <t>2- SERVICIO</t>
  </si>
  <si>
    <t>DESCRIPCION META DE BIENESTAR 2020-2023</t>
  </si>
  <si>
    <t>UNIDAD DE MEDIDA META DE BIENESTAR</t>
  </si>
  <si>
    <t xml:space="preserve"> META DE BIENESTAR 2020-2023</t>
  </si>
  <si>
    <t>PLANTEAMIENTO ESTRATÉGICO PLAN DE DESARROLLO</t>
  </si>
  <si>
    <t>PROGRAMACIÓN PRESUPUESTAL</t>
  </si>
  <si>
    <t>PONDERACION DE LAS ACTIVIDADES (HITOS) DE PROYECTO</t>
  </si>
  <si>
    <t xml:space="preserve">
</t>
  </si>
  <si>
    <t>ALCALDIA DISTRITAL DE CARTAGENA DE INDIAS</t>
  </si>
  <si>
    <t>MACROPROCESO: PLANEACIÓN TERRITORIAL Y DIRECCIONAMIENTO ESTRATEGICO</t>
  </si>
  <si>
    <t>PROCESO / SUBPROCESO: GESTIÓN DE LA INVERSIÓN PUBLICA / GESTIÓN DEL PLAN DE DESARROLLO Y SUS INSTRUMENTOS DE EJECUCIÓN</t>
  </si>
  <si>
    <t xml:space="preserve">FORMATO PLAN DE ACCIÓN </t>
  </si>
  <si>
    <t>Versión: 1.0</t>
  </si>
  <si>
    <t>Página: 1 de 1</t>
  </si>
  <si>
    <t>Código:PTDGI01-F001</t>
  </si>
  <si>
    <t>Fecha: 29-12-2022</t>
  </si>
  <si>
    <t>CONTROL DE CAMBIOS</t>
  </si>
  <si>
    <t>FECHA</t>
  </si>
  <si>
    <t>DESCRIPCIÓN DEL CAMBIO</t>
  </si>
  <si>
    <t>VERSIÓN</t>
  </si>
  <si>
    <t>CARGO</t>
  </si>
  <si>
    <t>NOMBRE</t>
  </si>
  <si>
    <t>FIRMA</t>
  </si>
  <si>
    <t>ELABORÓ</t>
  </si>
  <si>
    <t>REVISÓ</t>
  </si>
  <si>
    <t>APROBÓ</t>
  </si>
  <si>
    <t>Objetivo de Desarrollo Sostenible</t>
  </si>
  <si>
    <t>Dimensiones del MIPG</t>
  </si>
  <si>
    <t>Políticas de Gestión y Desempeño Institucional</t>
  </si>
  <si>
    <t>Proceso asociado</t>
  </si>
  <si>
    <t>Objetivo Institucional</t>
  </si>
  <si>
    <t xml:space="preserve">ARTICULACION </t>
  </si>
  <si>
    <t>PLAN DE ACCION -INFORMACION DE ACTIVIDADES</t>
  </si>
  <si>
    <t xml:space="preserve">RIESGOS ASOCIADOS AL PROCESO </t>
  </si>
  <si>
    <t>CONTROLES ESTABLECIDOS PARA LOS RIESGOS</t>
  </si>
  <si>
    <t>POLICA DE ADMINISTRACION DE RIESGOS</t>
  </si>
  <si>
    <t>Colocar en esta casilla el ODS con que se articula el programa de su competencia, lo encuentra en el acuerdo 027 PDD Salvemos Juntos a Cartagena</t>
  </si>
  <si>
    <t xml:space="preserve">Colocar en esta casilla el Pilar con el que se articula el programa de su competencia en el PDD Salvemos juntos a Cartagena. </t>
  </si>
  <si>
    <t>Colocar en esta casilla la linea estrategica  con el que se articula el programa de su competencia en el PDD Salvemos juntos a Cartagena.  Cada producto formulado en el plan de accion debera asociasrse a un objetivo institucional.</t>
  </si>
  <si>
    <t>Colocar en esta casilla es el indicador definido para cumplir la meta de bienestar en el plan de desarrollo, acuerdo 027 Salvemos Juntos a Cartagena</t>
  </si>
  <si>
    <t>Colocar en esta casilla el valor que se encuentra en el acuerdo 027 como punto de partida para definir el alcance de la meta de bienestar .</t>
  </si>
  <si>
    <t xml:space="preserve">Colocar en esta casilla  lo que persigue el indicador en el cuatrenio, se encuentra plasmado en el acuerdo 027 salvemos junstos a Cartagena. </t>
  </si>
  <si>
    <t>Colocar en esta casilla la  cuantificación numérica o porcentual de la meta de bienestar.</t>
  </si>
  <si>
    <t>Colocar en esta casilla la  cifra numérica o porcentual nominativo de la meta.</t>
  </si>
  <si>
    <t>Colocar en esta casilla  la programación de la meta de bienestar según Plan indicativo.</t>
  </si>
  <si>
    <t>PROGRAMA</t>
  </si>
  <si>
    <t xml:space="preserve">Colocar en esta casilla el nombre de los programas de su competencia articulados con el ODS, Pilar, Linea estrategica, meta de bienestar, en ralacion al acuerdo 027 PDD Salvemos Juntos a Cartagena </t>
  </si>
  <si>
    <t>Colocar en este casilla  el indicador definido para cumplir la meta en el plan de desarrollo según el acuerdo 027 PDD Salvemos juntos a Cartagena.</t>
  </si>
  <si>
    <t>Colocar en esta casilla la expresion fisica con que se mostrara el resultado de la meta propuesta ejemplo, numero, porcentaje, kilometro.</t>
  </si>
  <si>
    <t xml:space="preserve">Colocar en esta casilla el valor que se encuentra en el acuerdo 027 como punto de partida para definir el alcance de la meta producto.  </t>
  </si>
  <si>
    <t xml:space="preserve">Colocar en esta casilla  lo que persigue el indicador en el cuatrenio, se encuentra plasmado en el acuerdo 027 salvemos juntos a Cartagena. </t>
  </si>
  <si>
    <t>DENOMINACION DEL PRODUCTO (bien o servicio)</t>
  </si>
  <si>
    <t>Identificar con una x el  nombre que caracteriza la categoría del producto Bien o servicio y determina puntualmente el tema que se va a desarrollar. Por su esencia misma, los ¿bienes difieren de los servicios en su comportamiento y consecuente formulación.</t>
  </si>
  <si>
    <t>Colocar en esta casilla el producto que se pretende alcanzar identificado en el PDD, homologado al catalogo de productos del DNP.</t>
  </si>
  <si>
    <t>Colocar en esta casilla el numero de la meta a alcanzar al finalizar el cuatrienio, este se encuentra inmerso en la descripcion de la meta producto  identificado en el PDD.</t>
  </si>
  <si>
    <t>Colocar en esta casilla , la cantidad de la meta propuesta para la actual vigencia, relacionada con el plan indicativo.</t>
  </si>
  <si>
    <t>Colocar en esta casilla la cantidad de producto alcanzado en lo que va corrido del cuatrienio.</t>
  </si>
  <si>
    <t>ARTICULACION CON EL MODELO INTEGRADO DE PLANEACION Y GESTION MIPG</t>
  </si>
  <si>
    <t>Colocar en esta casilla la dimension identificada.
Articular desde la competencia de la dependencia con que dimension se  identifican de las 7 que componen el modelo. Como son:
1. Telento humano.
2. Direccionamiento estrategico.
3. Gestion con valores por resultados.
4. Evaluacion de resultados.
5. Informacion y comunicacion 
6. Gestion del conocimiento.
7. Control interno.</t>
  </si>
  <si>
    <t>Cada politica de gestion y desempeño institucional se desarrolla en la dimension escogida mediante un proceso que ha sido documentado de acuerdo al trabajo misional de la dependencia. Por lo que se requiere colocar en esta casilla la descripcion del proceso a partir del cual se desarrolla la politica que su vez pone en funcionamiento la dimension.</t>
  </si>
  <si>
    <t>Colocar en esta casilla el nombre del proyecto a partir del cual se desarrollara el programa con el que se articula.</t>
  </si>
  <si>
    <t>Colocar en esta casilla el numero BPIN del proyecto a partir del cual se desarrollara el programa con el que se articula.</t>
  </si>
  <si>
    <t>Colocar en esta casilla el listado de actividades  del proyecto a partir del cual se desarrollara el programa con el que se articula. Es importante que este listado de actividades coincida al 100% con las viabilizadas en SUIFP</t>
  </si>
  <si>
    <t>Colocar en esta casilla el producto resultante de cada actividad de proyecto a relizar</t>
  </si>
  <si>
    <t>Colocar en esta casilla el fin  del proyecto a partir del cual se desarrollara el programa con el que se articula.</t>
  </si>
  <si>
    <t>Colocar en esta casilla el numero o pocentaje que se pretende alcanzar con cada actividad del proyecto durante la vigencia.</t>
  </si>
  <si>
    <t>Colocar en esta casilla el valor porcentual de cada actividad que llevara a conseguir el 100% de la meta propuesta.</t>
  </si>
  <si>
    <t>Colocar en esta casilla la fecha de inicio de la actividad en la vigencia 2023</t>
  </si>
  <si>
    <t>Colocar en esta casilla la fecha de terminacion  de la actividad en la vigencia 2023</t>
  </si>
  <si>
    <t>Colocar en esta casilla el numero de dias que requiere el desarrollo de la actividad en la vigencia 2023</t>
  </si>
  <si>
    <t xml:space="preserve">Nombre de la dependencian responsable </t>
  </si>
  <si>
    <t>Nombre de la personaa encargada de supervisar las actividades del proyecto encaminadas a conseguir la meta propuesta.</t>
  </si>
  <si>
    <t>Nombre de la fuente de recursos con lo que financiara la actividad</t>
  </si>
  <si>
    <t>INSTRUCTIVO PARA EL DILIGENCIAMIENTO DEL PLAN DE ACCION VIGENCIA 2023</t>
  </si>
  <si>
    <t>En esta casilla colocar si es necesaria la contratacion</t>
  </si>
  <si>
    <t>Si es necesario la contrtacion descripcion el medio por el cual se hará</t>
  </si>
  <si>
    <t>Fecha tentativa de incio del proceso de contratacion.</t>
  </si>
  <si>
    <t>Colocar en esta casilla cada uno de los controles formulados para cada riesgo identificado en el proceso definido asociado a las actividades del proyecto.</t>
  </si>
  <si>
    <t xml:space="preserve">POLITICA DE ADMINISTRACION DE RIESGOS.
“Función Pública se compromete a administrar adecuadamente los riesgos de
gestión, de corrupción y de seguridad digital, asociados a los objetivos
estratégicos, planes, proyectos y procesos institucionales, acatando la
metodología propia para su gestión, determinando las acciones de control
detectives y preventivas oportunas para evitar la materialización y la actuación
correctiva inmediata ante las eventualidades para mitigar las posibles
consecuencias a fin de mantener los niveles de riesgo aceptables” </t>
  </si>
  <si>
    <t>Mencionar la modalidad de contratacion selecionada. Licitacion Publica, concurso de meritos, selección abreviada, minima cuatia, contrtacion directa.</t>
  </si>
  <si>
    <t>Mencionar el rubro del presupuesto que abarca el sector de su competencia.</t>
  </si>
  <si>
    <t>Mencionar el Código numérico que identifica el concepto del Gasto (Funcionamiento, Deuda Inversión) y el cual es definido en el Decreto de Liquidación.</t>
  </si>
  <si>
    <t>Valor numerico en pesos  del Plan Operativo anual de inversion asignado al rubro presupuestal.</t>
  </si>
  <si>
    <t>La operación del MIPG se desarrolla mediante el lineamiento de 16 políticas, categorizadas en siete (7) dimensiones soportadas en los principios de la integridad y la legalidad. Por lo que se necesita articular desde la competencia la politica que se desarrollara con la dimension identificada. si no esta inmerso en una de las dimensiones y politicas especificas.  coloca aqui la dimension y la politica institucional con la que te alineastes el proceso cuando lo diseñastes, en el marco de la GESTION POR PROCESO</t>
  </si>
  <si>
    <t>CADA FUENTE ASIGNADA POR EL ACUERDO DE PRESUPUESTO</t>
  </si>
  <si>
    <t xml:space="preserve"> El objetivo principal del Modelo Integrado de Planeación y Gestión - MIPG es dinamizar la gestión de las organizaciones públicas para generar bienes y servicios que resuelvan efectivamente las necesidades de la ciudadanía en el marco de la integralidad y la legalidad y la promoción de acciones que contribuyan a la  lucha contra la corrupcion. Por lo que el  principal beneficio del actual Modelo Integrado de Planeación y Gestión - MIPG es su contribución al fortalecimiento de las capacidades de las organizaciones, ya que se focaliza en las prácticas y procesos clave que ellas adelantan para convertir insumos en resultados, apuntando a transformar el Estado Colombiano, de un Estado legislativo a un Estado prestador de servicios.   
En relacion a lo anterior pretendemos que se identifique desde su dependencia como se relaciona el trabajo que se efectua para lograr lo propuesto.</t>
  </si>
  <si>
    <t>Coloca aquí el objetivo colocado  en el proceso con el que te articulas. En la gestion por proceso</t>
  </si>
  <si>
    <t xml:space="preserve">Nombre de la fuente origen de los recursos
1. Recursos Propios - ICLD
2. SGP
3. Donaciones
</t>
  </si>
  <si>
    <t>Indicar el avance cualitativo de la meta y relación de la evidencia aportada para la verificación de cada reporte</t>
  </si>
  <si>
    <t xml:space="preserve">Colocar en esta casilla cada uno de los riesgos identificados en el proceso definido, COLOCADO EN LA  COLUMNA W y desarrollado en la caracterizacion de la gestion por proceso.  asociado a las actividades del proyecto. </t>
  </si>
  <si>
    <t>Colocar en esta casilla el numero de personas en la ciudad programadas para recibir beneficio de la actividad programada en el proyecto</t>
  </si>
  <si>
    <t>Colocar en esta casilla el numero de personas en la ciudad que realmente recibieron el beneficio de la actividad programada en el proyecto.  Esta casilla se diligencia con el reporte del trimestre</t>
  </si>
  <si>
    <t>Profesional Especializado codigo 222 grado 41</t>
  </si>
  <si>
    <t>María Bernarda Pérez Carmona</t>
  </si>
  <si>
    <t>Diciembre 29-2022</t>
  </si>
  <si>
    <t>Secretario de Planeación Distrital</t>
  </si>
  <si>
    <t>Franklin Amador Hawkins</t>
  </si>
  <si>
    <t>Diseño y Elaboración del formato de captura de información para reporte de avance de plan de desarrollo vigencia 2023</t>
  </si>
  <si>
    <t>1.0</t>
  </si>
  <si>
    <t>SECRETARIA DE EDUCACION DISTRITAL</t>
  </si>
  <si>
    <t>CARTAGENA INCLUYENTE</t>
  </si>
  <si>
    <t>CULTURA DE LA FORMACION</t>
  </si>
  <si>
    <t>Tasa de cobertura neta sin extraedad global (Transición, Primaria, Secundaria y Media)</t>
  </si>
  <si>
    <t>Número de Instituciones Educativas Oficiales en Clasificación A+, A y B en las Pruebas SABER 11.</t>
  </si>
  <si>
    <t>% de Egresados oficiales beneficiados con becas para educación superior anualmente.</t>
  </si>
  <si>
    <t>Índice de cumplimiento de los programas de la SED en el marco del Plan de desarrollo 2020 - 2023.</t>
  </si>
  <si>
    <t>Porcentaje de la población Afro, Negra, raizal, palenquera e Indígena que habita el Distrito de Cartagena con  reconocimiento de sus derechos, diversidad étnica y cultural como un principio fundamental del Estado Social y Democrático de Derecho.</t>
  </si>
  <si>
    <t>EJE TRANSVERSAL  CARTAGENA CON ATENCION Y GARANTIA DE DERECHOS A POBLACION DIFERENCIAL.</t>
  </si>
  <si>
    <t>LINEA ESTRATEGICA PARA LA EQUIDAD E INCLUSIÓN DE LOS NEGROS, AFROS, PALENQUEROS E INDIGENA.</t>
  </si>
  <si>
    <t>88,92%*
Fuente: Planeación educativa 2019 a partir de Proyección del Censo Poblacional 2018</t>
  </si>
  <si>
    <t>22
Fuente:              Icfes, 2019.</t>
  </si>
  <si>
    <t>8.8%
Fuente: Oficina Asesora de Educación Superior SED, 2019.</t>
  </si>
  <si>
    <t>ND</t>
  </si>
  <si>
    <t xml:space="preserve">Incrementar la tasa de cobertura neta sin extraedad global al 91,25% (Transición, Primaria, Secundaria y Meta) </t>
  </si>
  <si>
    <t>Aumentar el número de Instituciones Educativas Oficiales a 27 en clasificación A+, A y B en pruebas saber 11.</t>
  </si>
  <si>
    <t>Incrementar a 13% los Egresados oficiales beneficiados con becas para educación superior</t>
  </si>
  <si>
    <t>Garantizar el índice de cumplimiento de los programas de la SED en el marco del Plan de desarrollo 2020 - 2023 en un 0.8</t>
  </si>
  <si>
    <t>Lograr que el 100% de la población Afro, Negra, raizal, palenquera e Indígena que habita el Distrito de Cartagena se le sean  reconocidos sus derechos de  la diversidad étnica y cultural como un principio fundamental del Estado Social y Democrático de Derecho.</t>
  </si>
  <si>
    <t>Porcentaje</t>
  </si>
  <si>
    <t>%</t>
  </si>
  <si>
    <t>ACOGIDA "ATENCIÓN A POBLACIONES Y ESTRATEGIAS DE ACCESO Y PERMANENCIA”</t>
  </si>
  <si>
    <t xml:space="preserve"> SABIDURÍA DE LA PRIMERA INFANCIA</t>
  </si>
  <si>
    <t>FORMANDO CON AMOR “GENIO SINGULAR”</t>
  </si>
  <si>
    <t>DESARROLLO DE POTENCIALIDADES</t>
  </si>
  <si>
    <t>PARTICIPACIÓN, DEMOCRACIA Y AUTONOMÍA</t>
  </si>
  <si>
    <t>EDUCACIÓN MEDIADA A TRAVÉS DE TECNOLOGÍAS DE LA INFORMACIÓN Y LAS COMUNICACIONES TIC´S</t>
  </si>
  <si>
    <t>EDUCACIÓN PARA TRANSFORMAR "EDUCACIÓN MEDIA TÉCNICA Y SUPERIOR"</t>
  </si>
  <si>
    <t>MOVILIZACIÓN EDUCATIVA "POR UNA GESTIÓN EDUCATIVA TRANSPARENTE, PARTICIPATIVA Y EFICIENTE”</t>
  </si>
  <si>
    <t>Tasa de deserción en la educación preescolar, básica y media de Instituciones Educativas Oficiales.</t>
  </si>
  <si>
    <t>4,02%
Fuente: Planeación Educativa-2019</t>
  </si>
  <si>
    <t>No.  de personas atendidas con modelos de alfabetización</t>
  </si>
  <si>
    <t xml:space="preserve">Número </t>
  </si>
  <si>
    <t xml:space="preserve">127
Fuente: SIMAT 2019 </t>
  </si>
  <si>
    <t xml:space="preserve">No. de Instituciones Educativas Oficiales con estrategia para la caracterización, atención y acompañamiento a población diversa </t>
  </si>
  <si>
    <t xml:space="preserve">No. de estudiantes de Instituciones Educativas Oficiales focalizados con estrategias para el acceso y la permanencia </t>
  </si>
  <si>
    <t>Numero</t>
  </si>
  <si>
    <t xml:space="preserve">No. de sedes de Instituciones Educativas Oficiales con situación jurídica resuelta </t>
  </si>
  <si>
    <t>86
Fuente: Infraestructura Educativa-2020</t>
  </si>
  <si>
    <t>Tasa de cobertura neta sin extraedad global en educación para el grado transición</t>
  </si>
  <si>
    <t>Porcentual</t>
  </si>
  <si>
    <t>74,06%
Fuente: Planeación Educativa - 2019</t>
  </si>
  <si>
    <t>Estrategia para la 
caracterización, atención y acompañamiento a la primera infancia diseñada e implementada.</t>
  </si>
  <si>
    <t>Número</t>
  </si>
  <si>
    <t>No. de Instituciones Educativas Oficiales con estrategia para la caracterización, atención y acompañamiento a la primera infancia</t>
  </si>
  <si>
    <t>Porcentaje de niñas y niños en preescolar de matrícula oficial con educación inicial en el marco de la atención integral</t>
  </si>
  <si>
    <t>Número de Instituciones Educativas Oficiales que mejoran su índice total de clasificación de planteles educativos en Pruebas SABER 11.</t>
  </si>
  <si>
    <t xml:space="preserve">Numero </t>
  </si>
  <si>
    <t>No. de Instituciones Educativas Oficiales con experiencias en innovación, ciencia y tecnología que contribuyan al aprendizaje de los estudiantes.</t>
  </si>
  <si>
    <t>47 instituciones Educativas Oficiales</t>
  </si>
  <si>
    <t>No de Instituciones Etnoeducativas oficiales con Proyectos Etnoeducativos Comunitarios PEC- revisados, ajustados e implementados</t>
  </si>
  <si>
    <t>4 instituciones Etnoeducativas Oficiales
Fuente: Calidad Educativa 2019</t>
  </si>
  <si>
    <t>Número de Instituciones Educativas Oficiales con cátedra de estudios afrocolombianos Implementada.</t>
  </si>
  <si>
    <t xml:space="preserve">24 I.E.O.
Fuente: Calidad Educativa 2020 </t>
  </si>
  <si>
    <t>No. de docentes formados en apropiación de ambientes de aprendizaje mediados por TIC.</t>
  </si>
  <si>
    <t>400 Docentes
Fuente: Calidad Educativa 2020</t>
  </si>
  <si>
    <t xml:space="preserve">No. de Instituciones Educativas Oficiales beneficiadas con estrategia TIC para la formación bilingüe  </t>
  </si>
  <si>
    <t>Porcentaje de docentes de Instituciones Educativas Oficiales formados en su saber disciplinar, pedagógico y reflexivo</t>
  </si>
  <si>
    <t>No. de Instituciones Educativas Oficiales con herramientas de gestión escolar revisadas, ajustadas y resemantizadas.</t>
  </si>
  <si>
    <t>60 I.E.O
Fuente: Calidad Educativa 2020</t>
  </si>
  <si>
    <t>No. de Instituciones Educativas Oficiales con órganos de Gobierno y Convivencia Escolar Fortalecidos.</t>
  </si>
  <si>
    <t>5  I.E.O. 
Fuente: Calidad Educativa 2020</t>
  </si>
  <si>
    <t>No. de Instituciones Educativas Oficiales con revisión, ajuste y fortalecimiento de Proyectos Pedagógicos Transversales.</t>
  </si>
  <si>
    <t>48 IEO</t>
  </si>
  <si>
    <t>NO. De Foros Distritales de Educación realizados</t>
  </si>
  <si>
    <t>N.D</t>
  </si>
  <si>
    <t>No de Instituciones Educativas Oficiales con programa de promoción, formación, prevención y protección de los derechos humanos de las mujeres, para vivir una vida libre de violencias dirigido a niñas, niños y jóvenes</t>
  </si>
  <si>
    <t>4  I.E.O. 
Fuente: Calidad Educativa 2020</t>
  </si>
  <si>
    <t xml:space="preserve">Instituciones Educativas Oficiales del distrito de Cartagena de Indias con estrategias pedagógicas EMETIC diseñada e implementada </t>
  </si>
  <si>
    <t>No. De Aulas de Instituciones Educativas Oficiales dotadas de herramientas tecnológicas para la mediación educativa.</t>
  </si>
  <si>
    <t xml:space="preserve">20 sedes educativas oficiales. dotadas </t>
  </si>
  <si>
    <t>No de Docentes que emplean, computadores, dispositivos móviles, programas informáticos y redes con fines de enseñanza, aprendizaje y gestión escolar.</t>
  </si>
  <si>
    <t>644 
Fuente: Fundación Telefónica "Profuturo"</t>
  </si>
  <si>
    <t>No de Estudiantes que usan, computadores, dispositivos móviles, programas informáticos y redes con fines de aprendizaje.</t>
  </si>
  <si>
    <t>18.853 Estudiantes
Fuente: Colombia Evaluadora</t>
  </si>
  <si>
    <t>No de becas para Educación Superior entregadas a Egresados Oficiales del Distrito de Cartagena </t>
  </si>
  <si>
    <t>12. 589 becas entregadas a dic 2019
Fuente: *Secretaría de Educación - Oficina de Educación superior 2019.</t>
  </si>
  <si>
    <t>No de egresados oficiales de Instituciones Educativas Oficiales Rurales, de otras etnias y en condición de discapacidad becados</t>
  </si>
  <si>
    <t xml:space="preserve">ND   </t>
  </si>
  <si>
    <t>No de egresados oficiales beneficiados con becas en Instituciones de Formación para el Trabajo y el Desarrollo Humano - IFTDH</t>
  </si>
  <si>
    <t>Estudiantes egresados de Educativas Oficiales en doble titulación</t>
  </si>
  <si>
    <t>Índice global de desempeño de la Entidad Territorial Certificada – E.T.C.- evaluado por el Ministerio de Educación Nacional</t>
  </si>
  <si>
    <t>3=Crítico bajo 
Fuente: MEN</t>
  </si>
  <si>
    <t>Nueva arquitectura organizacional de la SED, UNALDES y Establecimientos Educativos consolidada.</t>
  </si>
  <si>
    <t>No. de sistemas de gestión de calidad de la  Secretaría de Educación Distrital e Instituciones Educativas Oficiales implementados y sostenidos.</t>
  </si>
  <si>
    <t>Implementación de un plan de bienestar y protección de los funcionarios del sector educativo del Distrito de Cartagena en las instituciones educativas oficiales</t>
  </si>
  <si>
    <t>Diseñar la Política Pública Educativa para el Distrito de Cartagena.</t>
  </si>
  <si>
    <t>Numero de Personas</t>
  </si>
  <si>
    <t>Número de becas para programas de pregrado  para grupos étnicos</t>
  </si>
  <si>
    <t>Indígenas con becas para Educación Superior</t>
  </si>
  <si>
    <t>Sistema Educativo Propio creado e implementado</t>
  </si>
  <si>
    <t>Disminuir la tasa de deserción en la educación preescolar, básica y media de Instituciones Educativas Oficiales a 3,02%</t>
  </si>
  <si>
    <t>Diseñar e implementar una estrategia para la caracterización, atención y acompañamiento a población diversa en 45 Instituciones Educativas Oficiales.</t>
  </si>
  <si>
    <t>Atender anualmente a 100.000 estudiantes de Instituciones Educativas Oficiales focalizados con estrategias para el acceso y la permanencia.</t>
  </si>
  <si>
    <t>No. de sedes de Instituciones Educativas Oficiales adecuadas y dotadas de acuerdo con normatividad vigente</t>
  </si>
  <si>
    <t>152 sedes 
Fuente: Infraestructura Educativa-2020</t>
  </si>
  <si>
    <t>Adecuar y dotar 40 sedes de Instituciones Educativas Oficiales de acuerdo con la normatividad</t>
  </si>
  <si>
    <t>Resolver la situación jurídica a 40 sedes de  Instituciones Educativas Oficiales</t>
  </si>
  <si>
    <t>Incrementar la tasa de cobertura neta sin extraedad global en educación para el grado transición al 78,76%.</t>
  </si>
  <si>
    <t xml:space="preserve">Diseñar e implementar una estrategia para la caracterización, atención y acompañamiento a primera infancia </t>
  </si>
  <si>
    <t xml:space="preserve">80 instituciones Educativas Oficiales con atención y acompañamiento a la primera infancia </t>
  </si>
  <si>
    <t>15 nuevas Instituciones Educativas Oficiales que mejoran su índice total de clasificación de planteles educativos en Pruebas SABER 11.</t>
  </si>
  <si>
    <t xml:space="preserve">60 Instituciones Educativas Oficiales con experiencias en innovación, ciencia y tecnología </t>
  </si>
  <si>
    <t xml:space="preserve">Revisar, ajustar e implementar los Proyectos Etnoeducativos Comunitarios PEC de 22 Instituciones Etnoeducativa </t>
  </si>
  <si>
    <t>Implementar cátedra de estudios afrocolombianos en 6 Instituciones Educativas Oficiales nuevas.</t>
  </si>
  <si>
    <t>Formar 1000 docentes en apropiación ambientes de aprendizaje mediados por tecnología.</t>
  </si>
  <si>
    <t xml:space="preserve">15 Instituciones Educativas Oficiales beneficiadas con estrategia TIC para la formación bilingüe  </t>
  </si>
  <si>
    <t>Formar el 30% de los docentes de las Instituciones Educativas Oficiales en su saber disciplinar, pedagógico y reflexivo</t>
  </si>
  <si>
    <t>Revisar, ajustar y resemantizar las herramientas de gestión escolar de 105  Instituciones Educativas Oficiales.</t>
  </si>
  <si>
    <t>Fortalecer los órganos de Gobierno y Convivencia Escolar de 100 Instituciones Educativas Oficiales.</t>
  </si>
  <si>
    <t>Revisar, ajustar y fortalecer los proyectos pedagógicos transversales de 105 Instituciones Educativas Oficiales.</t>
  </si>
  <si>
    <t xml:space="preserve">Realizar 4 Foros Distritales de Educación </t>
  </si>
  <si>
    <t>105 Instituciones Educativas Oficiales con programa de promoción, formación, prevención y protección de los derechos humanos de las mujeres, para vivir una vida libre de violencias dirigido a niñas, niños y jóvenes</t>
  </si>
  <si>
    <t>105 instituciones Educativas Oficiales del Distrito de Cartagena, implementan una estrategia pedagógica mediada a través de las TIC</t>
  </si>
  <si>
    <t>50 aulas de instituciones educativas oficiales dotadas de herramientas tecnológicas</t>
  </si>
  <si>
    <t>856 docentes que emplean computadores  y dispositivos tecnológicos con fines de enseñanza, aprendizaje y gestión escolar.</t>
  </si>
  <si>
    <t>27.144 estudiantes haciendo uso de las herramientas tecnológicas  en los procesos de enseñanza y aprendizaje.</t>
  </si>
  <si>
    <t>Entregar 4.141 becas para Educación Superior a Egresados Oficiales del Distrito de Cartagena.</t>
  </si>
  <si>
    <t>Beneficiar a 228 egresados oficiales de Instituciones Educativas Oficiales Rurales, de otras etnias y en condición de discapacidad</t>
  </si>
  <si>
    <t>Beneficiar a 1300 egresados oficiales beneficiados con becas para IFTDH</t>
  </si>
  <si>
    <t xml:space="preserve">Graduar 9000 jóvenes de Establecimientos Educativos Oficiales en doble titulación </t>
  </si>
  <si>
    <t>Lograr y mantener en la categoría "Aceptable" el índice global de desempeño  de la Entidad Territorial Certificada – E.T.C.-  evaluado por el Ministerio de Educación Nacional.</t>
  </si>
  <si>
    <t>Consolidar una nueva estructura organizacional para la Secretaría de Educación, UNALDES y Establecimientos Educativos.</t>
  </si>
  <si>
    <t>Aumentar a 42 los INDICADORES DEL sistemas de gestión de la calidad de la Secretaría de Educación Distrital e Instituciones Educativas Oficiales.</t>
  </si>
  <si>
    <t>Diseñar e implementar un plan de bienestar y protección para los funcionarios del sector educativo del Distrito de Cartagena</t>
  </si>
  <si>
    <t>Formular y presentar para adoptación por parte del Concejo Distrital, la Política Pública Educativa diseñada.</t>
  </si>
  <si>
    <t>Becar a  24 miembro de grupos (Afro, negros, raizales y palenqueros) egresados de Instituciones Educativas Oficiales  en programas de pregrado</t>
  </si>
  <si>
    <t>Becar a 36 indígenas egresados de Instituciones Educativas Oficiales en educación superior,  tecnóloga y técnica</t>
  </si>
  <si>
    <t>Crear e Implementar  1 sistema educativo propio</t>
  </si>
  <si>
    <t>X</t>
  </si>
  <si>
    <t>Servicio de fomento para el acceso a la educación inicial, preescolar, básica y media (2201017)</t>
  </si>
  <si>
    <t>Servicio educación formal por modelos educativos flexibles (2201030)</t>
  </si>
  <si>
    <t>Personas beneficiarias de estrategias de permanencia (220103300)</t>
  </si>
  <si>
    <t>Servicio de alfabetización (2201032)</t>
  </si>
  <si>
    <t>Servicio de asistencia técnica en educación inicial, preescolar, básica y media (2201006)</t>
  </si>
  <si>
    <t>Sedes educativas mejoradas (220105200)
Aulas nuevas construidas (220105103)
Sedes mantenidas (220106200)</t>
  </si>
  <si>
    <t>Documentos de lineamientos técnicos en educación inicial, preescolar, básica y media expedidos (220100500)</t>
  </si>
  <si>
    <t>Entidades y organizaciones asistidas técnicamente (220100600)</t>
  </si>
  <si>
    <t>Establecimientos educativos apoyados para la  implementación de modelos de innovación educativa (220104700)</t>
  </si>
  <si>
    <t>Modelos educativos para grupos étnicos acompañados (220105601)</t>
  </si>
  <si>
    <t>Docentes y agentes educativos  de educación inicial, preescolar, básica y media beneficiados con estrategias de mejoramiento de sus capacidades (220107400)</t>
  </si>
  <si>
    <t>Instituciones educativas fortalecidas en competencias comunicativas en un segundo idioma (220103401)</t>
  </si>
  <si>
    <t>Entidades o instituciones asistidas técnicamente en innovación educativa  (220104600)</t>
  </si>
  <si>
    <t>Entidades territoriales con estrategias para la prevención de riesgos sociales en los entornos escolares implementadas (220105400)</t>
  </si>
  <si>
    <t xml:space="preserve"> Documentos  de lineamientos técnicos formulados en el marco de las estrategias de calidad educativa. (220100501)</t>
  </si>
  <si>
    <t>Foros educativos territoriales realizados (220104902)</t>
  </si>
  <si>
    <t>Eventos de promoción y prevención de los derechos  realizados (220107500)</t>
  </si>
  <si>
    <t>Establecimientos educativos conectados a internet (220105001)
Ambientes de aprendizaje dotados (220107000)
Docentes y agentes educativos  de educación inicial, preescolar, básica y media beneficiados con estrategias de mejoramiento de sus capacidades (220107400)
Estudiantes con acceso a contenidos web en el establecimiento educativo (220105000)</t>
  </si>
  <si>
    <t>Beneficiarios de estrategias o programas de fomento para el acceso a la educación superior o terciaria (220200500)</t>
  </si>
  <si>
    <t>Beneficiarios de becas para el acceso a la educación superior o terciaria pertenecientes a comunidades (220200705)</t>
  </si>
  <si>
    <t>Documentos de evaluación elaborados (459900100)
Planes estratégicos elaborados (459901901)
Sistema de Gestión implementado (459902300)</t>
  </si>
  <si>
    <t>Documentos operativos formulados (220100104)</t>
  </si>
  <si>
    <t>Modelos educativos para grupos étnicos acompañados (220105601), Modelos educativos acompañados (220105600)</t>
  </si>
  <si>
    <t>15 IEO</t>
  </si>
  <si>
    <t>13 IEO</t>
  </si>
  <si>
    <t>10 IEO</t>
  </si>
  <si>
    <t>3 IEO</t>
  </si>
  <si>
    <t>30% de docentes
(1500 aprox.)</t>
  </si>
  <si>
    <t>35 IEO</t>
  </si>
  <si>
    <t>80%
(22 PROGRAMAS)</t>
  </si>
  <si>
    <t>4=Aceptable</t>
  </si>
  <si>
    <t>Implementación de la Estrategia Escuela Dinámica: “Llego y me quedo en la Escuela" en el distrito de Cartagena de Indias.</t>
  </si>
  <si>
    <t>Implementación de la Estrategia Escuela Dinámica: "Yo también llego", Atención a población con extraedad en el distrito de  Cartagena de Indias.</t>
  </si>
  <si>
    <t>Optimización De La Operación De Las Instituciones Educativas Oficiales De Cartagena De Indias.</t>
  </si>
  <si>
    <t>Administración del Talento Humano del Servicio Educativo Oficial. Docentes, Directivos Docentes y Administrativo Del Distrito de Cartagena</t>
  </si>
  <si>
    <t>Implementación de la estrategia Únicos e Inagotables: “Acogida – Atención a Jóvenes y Adultos” en el distrito de Cartagena de Indias.</t>
  </si>
  <si>
    <t>Implementación de la estrategia Únicos e Inagotables para la atención a población diversa: “Una Escuela de y para todas y todos” en el distrito de Cartagena.</t>
  </si>
  <si>
    <t>Implementación de la estrategia Permanecer: "Mi escuela, Mi lugar favorito" en el distrito de Cartagena.</t>
  </si>
  <si>
    <t>Implementación de la Estrategia Permanecer: "Me alimento y aprendo" en el distrito de Cartagena.</t>
  </si>
  <si>
    <t>Fortalecimiento de los Ambientes de Aprendizaje de las Sedes Educativas del Distrito de Cartagena</t>
  </si>
  <si>
    <t>Implementación de la Estrategia Sendero de la Creatividad: "Tránsito armónico de educación inicial a preescolar" en el distrito de Cartagena.</t>
  </si>
  <si>
    <t>Implementación de la Estrategia Descubriendo al mundo: "Una escuela que acoge a la Primera Infancia" en el distrito de Cartagena.</t>
  </si>
  <si>
    <t>Implementación de la Estrategia Descubriendo al mundo "Un gobierno que cree en los niños" en el distrito de Cartagena.</t>
  </si>
  <si>
    <t>Mejoramiento de la Calidad Educativa de las Instituciones Educativas del Distrito: Formando con Amor</t>
  </si>
  <si>
    <t>Fortalecimiento de las Prácticas Etnoeducativas en Instituciones Educativas Oficiales del Distrito de Cartagena</t>
  </si>
  <si>
    <t>Fortalecimiento de los procesos formativos en las Instituciones Educativas Oficiales del Distrito de Cartagena: Desarrollo de Potencialidades”</t>
  </si>
  <si>
    <t>Fortalecimiento de la Gestión escolar para el mejoramiento de la calidad educativa</t>
  </si>
  <si>
    <t>Fortalecimiento de la educación integral  en las Instituciones Educativas Oficiales del Distrito de Cartagena.TG- Cartagena de Indias (desde la participación, democracia y autonomía)</t>
  </si>
  <si>
    <t>Formación en derechos humanos de las mujeres dirigido a niñas, niños y jóvenes de las instituciones educativas oficiales del distrito: participación, democracia y autonomía</t>
  </si>
  <si>
    <t>Transformación del Aprendizaje Inspirando, Creando y Diseñando con las Tecnologías de información y las Comunicaciones</t>
  </si>
  <si>
    <t xml:space="preserve">Consolidación de becas universitarias para egresados de las instituciones educativas oficiales  de Cartagena - PIONEROS DE TRAYECTORIA </t>
  </si>
  <si>
    <t>Apoyo al mejoramiento de las competencias laborales de los egresados de las instituciones educativas  oficiales  de Cartagena</t>
  </si>
  <si>
    <t xml:space="preserve">Mejoramiento de la Educación Media Técnica para desarrollar las potencialidades productivas en las Instituciones Educativas Oficiales de Cartagena de India </t>
  </si>
  <si>
    <t>Modernización y Fortalecimiento de la Gestión Educativa del Distrito de   Cartagena de Indias</t>
  </si>
  <si>
    <t>Mejoramiento del Bienestar y Protección de los funcionarios de la SED para contribuir a una mejor calidad de vida en el distrito de Cartagena de Indias</t>
  </si>
  <si>
    <t>Modernización y Fortalecimiento de la Gestión Educativa del Distrito de   Cartagena de Indias
Formulación Política publica Distrital sector Educativo Cartagena de Indias</t>
  </si>
  <si>
    <t>Fortalecer la oferta del ente territorial para la prestación del servicio educativo.</t>
  </si>
  <si>
    <t>Disminuir el índice de extraedad de niñas, niños, adolescentes y jóvenes  en el distrito de Cartagena.</t>
  </si>
  <si>
    <t>Garantizar la  operación   de   las condiciones básicas  para la   adecuada y óptima  prestación del  servicio educativo en  las instituciones educativas oficiales del Distrito de Cartagena.</t>
  </si>
  <si>
    <t>Administración del Talento Humano del Servicio Educativo Oficial Docentes, Directivos Docentes y Administrativos Del Distrito de Cartagena de Indias</t>
  </si>
  <si>
    <t>2020130010136</t>
  </si>
  <si>
    <t>Aumentar la oferta educativa para jóvenes y adultos que no han culminado su ciclo educativo en el distrito de Cartagena.</t>
  </si>
  <si>
    <t>Mejorar la capacidad de respuesta de la entidad territorial para la inclusión de la población diversa.</t>
  </si>
  <si>
    <t>Implementar estrategias de permanencia que mitiguen el riesgo de abandono de niñas, niños, adolescentes y jóvenes de Establecimientos Educativos con matrícula oficial del Distrito.</t>
  </si>
  <si>
    <t>Mitigar el riesgo de abandono de niñas, niños, adolescentes y jóvenes de Establecimientos Educativos con matrícula oficial del Distrito a través de la implementación de estrategias de alimentación escolar.</t>
  </si>
  <si>
    <t>Mejorar el estado y disponibilidad de ambientes de aprendizaje para garantizar la prestación del servicio educativo en  Distrito de Cartagena}</t>
  </si>
  <si>
    <t>Garantizar el tránsito armónico de educación inicial a prescolar en el sistema educativo oficial de Cartagena</t>
  </si>
  <si>
    <t>Fortalecer la oferta de servicios de  Educación preescolar en el Sistema educativo oficial del distrito de Cartagena.</t>
  </si>
  <si>
    <t>Mejorar la articulación entre sectores e instituciones responsables de la atención integral de la primera infancia, en los contextos de educación inicial y preescolar en el distrito de Cartagena.</t>
  </si>
  <si>
    <t>Desarrollar procesos institucionales que contribuyan al mejoramiento de resultados de las Pruebas Saber 11 en las Instituciones Educativas Oficiales del Distrito de Cartagena</t>
  </si>
  <si>
    <t>Fortalecer las prácticas etnoeducativas de las instituciones educativas oficiales del Distrito de Cartagena.</t>
  </si>
  <si>
    <t>Acompañar la implementación de la cátedra de estudios afrocolombianos en las Instituciones Educativas oficiales del distrito de Cartagena.</t>
  </si>
  <si>
    <t>Fortalecer las estrategias de formación afines a los saberes de los maestros y a la incorporación de las TIC en los procesos de enseñanza y aprendizaje en las Instituciones Educativas Oficiales.</t>
  </si>
  <si>
    <t>Fortalecimiento de la gestión escolar para el mejoramiento de la calidad educativa</t>
  </si>
  <si>
    <t>Desarrollar procesos de formación integral y participación en las  del Distrito de Cartagena</t>
  </si>
  <si>
    <t>Desarrollar un proyecto de formación que contribuya a la prevención de las violencias contra las mujeres y las niñas en las I.E.O del distrito de Cartagena.</t>
  </si>
  <si>
    <t>Articulación e integración de las Tecnologías de las Información y las Comunicaciones con los procesos de enseñanza aprendizaje de las  del distrito de Cartagena de Indias.</t>
  </si>
  <si>
    <t>Aumentar el ingreso y permanencia a la educación superior de los egresados del sistema educativo oficial de Cartagena</t>
  </si>
  <si>
    <t>Brindar alternativas de formación para la empleabilidad de egresados de  Oficiales</t>
  </si>
  <si>
    <t>Aumentar el nivel de calidad y articulación de la educación Media Técnica oficial en el Distrito de Cartagena</t>
  </si>
  <si>
    <t>Optimizar la gestión integral de la SED, para mejorar e impactar en los resultados del sector educativo del Distrito de Cartagena</t>
  </si>
  <si>
    <t>Motivar a los funcionarios de la Secretaria de Educación Distrital y  aumentar su sentido de pertenencia institucional en un marco de autocuidado laboral</t>
  </si>
  <si>
    <t>1.1.1 Organizar el proceso de Gestión de la Cobertura.</t>
  </si>
  <si>
    <t>Documentos soporte de las etapas del  proceso de gestión de la cobertura</t>
  </si>
  <si>
    <t>Abril de 2023</t>
  </si>
  <si>
    <t>Diciembre de 2023</t>
  </si>
  <si>
    <t>1.1.2 Realizar el estudio de insuficiencia y limitaciones de acuerdo con la metodología sugerida por el MEN.</t>
  </si>
  <si>
    <t>Documento que contenga el estudio</t>
  </si>
  <si>
    <t>Mayo de 2023</t>
  </si>
  <si>
    <t>Octubre de 2023</t>
  </si>
  <si>
    <t>1.1.3 Realizar la actualización del Banco de Oferentes, verificando el cumplimiento de los requisitos pertinentes.</t>
  </si>
  <si>
    <t>Documento que contenga la actualización</t>
  </si>
  <si>
    <t>1.1.4 Contratar cupos educativos con canastas (infraestructura, planta docente, otros) para la educación preescolar, básica y media.</t>
  </si>
  <si>
    <t>Soportes Procesos de contratación de prestación del servicio educativo</t>
  </si>
  <si>
    <t>Enero de 2023</t>
  </si>
  <si>
    <t>1.1.5 Garantizar la póliza de seguro para estudiantes de matrícula oficial.</t>
  </si>
  <si>
    <t>Soporte de Póliza activa con cobertura</t>
  </si>
  <si>
    <t>Julio de 2023</t>
  </si>
  <si>
    <t>1.1.6 Fomentar la acogida e ingreso oportuno de los niños y jóvenes al sistema educativo del Distrito.</t>
  </si>
  <si>
    <t>Informe de seguimiento GEDGE02-F001
Informe de Auditoría de matrícula</t>
  </si>
  <si>
    <t>Noviembre de 2023</t>
  </si>
  <si>
    <t>1.2.1 Realizar asistencia técnica, apoyo a la supervisión y/o interventoría.</t>
  </si>
  <si>
    <t>Documento con soporte de ejecución de ciclos de asistencia técnica.
Soporte Contratación equipo de apoyo a la supervisión.
Plan de auditoría de matrícula.</t>
  </si>
  <si>
    <t>2.1.1 Realizar un estudio sobre el aprovechamiento de las plataformas y/o herramientas de gestión para la toma de decisiones (SIMAT, SIMCO, DUE y Página del Operador y/o las que se encuentren en vigencia).</t>
  </si>
  <si>
    <t>2.1.2 Diseñar un plan para el fortalecimiento y/o desarrollo de capacidades en el aprovechamiento de las plataformas y/o herramientas de gestión para la toma de decisiones (SIMAT, SIMCO, DUE y Página del Operador y/o las que se encuentren en vigencia).</t>
  </si>
  <si>
    <t>Documento que contenga el Plan de fortalecimiento</t>
  </si>
  <si>
    <t>Marzo de 2023</t>
  </si>
  <si>
    <t>2.2.1 Implementar el plan de fortalecimiento y/o desarrollo de capacidades en el aprovechamiento de las plataformas y/o herramientas de gestión para la toma de decisiones (SIMAT, SIMCO, DUE y Página del Operador y/o las que se encuentren en vigencia).</t>
  </si>
  <si>
    <t>Documento que contenga el balance de ejecución del Plan de fortalecimiento</t>
  </si>
  <si>
    <t>3.1.1 Realizar un inventario de las principales problemáticas que afectan capacidad de respuesta del sector educativo y que competen a otros sectores e instituciones.</t>
  </si>
  <si>
    <t>Documento que contenga el inventario de necesidades</t>
  </si>
  <si>
    <t>3.1.2 Construir agendas de impacto colectivo para la garantía del acceso y permanencia para mejorar la capacidad de respuesta en la prestación del servicio educativo.</t>
  </si>
  <si>
    <t>Documento que contenga la propuesta de agenda de impacto</t>
  </si>
  <si>
    <t>3.1.3 Implementar agendas de impacto colectivo en la garantía del acceso y permanencia para mejorar la capacidad de respuesta en la prestación del servicio
educativo.</t>
  </si>
  <si>
    <t>Documento que contenga el balance de ejecución de la agenda de impacto</t>
  </si>
  <si>
    <t>N/A</t>
  </si>
  <si>
    <t>1.1.1 Caracterizar la oferta educativa del Distrito para la atención de la población en edad escolar con extraedad.</t>
  </si>
  <si>
    <t>1.1.2 Reorganizar la oferta educativa de modelos educativos flexibles.</t>
  </si>
  <si>
    <t>1.1.3 Dotar a los establecimientos educativos con herramientas didácticas y/o materiales requeridos para la implementación de modelos flexibles.</t>
  </si>
  <si>
    <t>1.1.4 Formar a niños con extraedad conforme a la oferta educativa de modelos educativos flexibles establecida.</t>
  </si>
  <si>
    <t>1.1.5 Realizar asistencia técnica acompañada de formación y/o desarrollo de capacidades en docentes previamente identificados en los establecimientos educativos que atienden esta población que incluya acompañamiento situado.</t>
  </si>
  <si>
    <t>2.1.1 Diseñar orientaciones para la implementación de estrategias que incidan en la mitigación del riesgo de abandono escolar.</t>
  </si>
  <si>
    <t>2.1.2 Realizar asistencia técnica acompañada de formación y/o desarrollo de capacidades en directivos docentes, maestros, equipos psicosociales y administrativos para la implementación de estrategias que mitiguen de riesgo de abandono escolar.</t>
  </si>
  <si>
    <t>3.1.1 Actualizar el estudio sobre el aprovechamiento de plataformas para el seguimiento y monitoreo del riesgo de abandono escolar (SIMPADE o la que esté en vigencia) y diseñar un plan de asistencia técnica para el fortalecimiento y/o desarrollo de capacidades en este tipo de plataformas que lleve a la toma de decisiones oportunas.</t>
  </si>
  <si>
    <t>3.1.2 Realizar asistencia técnica para el  fortalecimiento y/o desarrollo de capacidades en el aprovechamiento de plataformas para el seguimiento y monitoreo del riesgo de abandono escolar  (SIMPADE o la que esté en vigencia) para la toma de decisiones oportunas.</t>
  </si>
  <si>
    <t>3.1.3 Gestionar alianzas con Universidades para el acompañamiento social-pedagógico que mitiguen el riesgo de abandono en el sistema educativo.</t>
  </si>
  <si>
    <t>Documento que contenga la Caracterización</t>
  </si>
  <si>
    <t>Documento que contenga la Reorganización</t>
  </si>
  <si>
    <t>Documento con la relación de EE dotados</t>
  </si>
  <si>
    <t>Informe de seguimiento de Matrícula de estudiantes atendidos con estrategias flexibles</t>
  </si>
  <si>
    <t>Documento con soporte de ejecución de ciclos de asistencia técnica.
Soporte Contratación equipo de apoyo a la supervisión.</t>
  </si>
  <si>
    <t>Documento que contenga las orientaciones</t>
  </si>
  <si>
    <t>Documento con soporte de ejecución de ciclos de asistencia técnica. Soporte Contratación equipo de apoyo a la supervisión.</t>
  </si>
  <si>
    <t xml:space="preserve">Documento que contenga gestiones adelantadas  </t>
  </si>
  <si>
    <t>Servicio de Vigilancia</t>
  </si>
  <si>
    <t>Contrato servicio de vigilancia</t>
  </si>
  <si>
    <t xml:space="preserve">Servicio de Aseo </t>
  </si>
  <si>
    <t>Contrato de aseo</t>
  </si>
  <si>
    <t xml:space="preserve">Servicios publicos </t>
  </si>
  <si>
    <t>Facturas pagadas</t>
  </si>
  <si>
    <t>Transferencias FOSE</t>
  </si>
  <si>
    <t>Resoluciones</t>
  </si>
  <si>
    <t>Servicio de transporte</t>
  </si>
  <si>
    <t>Contrato servicio de transporte</t>
  </si>
  <si>
    <t>Servicios apoyo a la gestión</t>
  </si>
  <si>
    <t>Contratos de prestaciones de servicios</t>
  </si>
  <si>
    <t>Sentencias y Conciliaciones</t>
  </si>
  <si>
    <t>Vigencias Expiradas</t>
  </si>
  <si>
    <t xml:space="preserve">Arriendos inmuebles </t>
  </si>
  <si>
    <t>Contratos de arrendamientos</t>
  </si>
  <si>
    <t>Transferencias - RENDIMIENTOS FINANCIEROS</t>
  </si>
  <si>
    <t xml:space="preserve">Transferencias gratuidad </t>
  </si>
  <si>
    <t>Contratos de prestación de servicio educativo</t>
  </si>
  <si>
    <t xml:space="preserve">Otros gastos(Dotacion de Insumos para las IEO) ICLD </t>
  </si>
  <si>
    <t>Contratos de dotación</t>
  </si>
  <si>
    <t>106 IEO</t>
  </si>
  <si>
    <t xml:space="preserve">PAGO NOMINA, CONTRIBUCIONES INHERENTES A LA NOMINA Y APORTES PATRONALES -  Ascensos en Escalofon de Docentes </t>
  </si>
  <si>
    <t>certificado de registro presupuestal de nomina</t>
  </si>
  <si>
    <t xml:space="preserve">Dotacion de Docentes y Administrativos </t>
  </si>
  <si>
    <t>contrato y listados de entrega</t>
  </si>
  <si>
    <t>Viaticos y gastos de Viajes - Inscripciones</t>
  </si>
  <si>
    <t>actos administrativos de reconocimiento</t>
  </si>
  <si>
    <t>Otros Gastos  - Administrativos - Gastos Generales  (Papeleria-Toner e insumos de oficina y Servicios prestados a las empresas y servicios de producción)</t>
  </si>
  <si>
    <t>contrato/acto administrativo</t>
  </si>
  <si>
    <t>Realizar Servicios Ocupacionales a los funcionarios administrativos de la planta</t>
  </si>
  <si>
    <t>contrato y listados de examenes aplicados al personal</t>
  </si>
  <si>
    <t>Adquirir y/o Alquilar equipos de Computo para los funcionarios administrativos de la planta</t>
  </si>
  <si>
    <t>contrato y evidencia de recepcion de equipos</t>
  </si>
  <si>
    <t>1.1.1 Implementar procesos de formación por ciclos lectivos especiales integrados para alfabetización de 1200 jóvenes y adultos durante el cuatrienio.</t>
  </si>
  <si>
    <t>Informe de seguimiento de Matrícula de estudiantes atendidos con modelos de alfabetización</t>
  </si>
  <si>
    <t>1.1.2 Dotar con canastas educativas el proceso de formación de jóvenes y adultos de acuerdo con los modelos flexibles a implementar.</t>
  </si>
  <si>
    <t>1.1.3 Gestionar agendas de impacto colectivo en la garantía del acceso y permanencia para mejorar la capacidad de respuesta en la prestación del servicio educativo para jóvenes y adultos.</t>
  </si>
  <si>
    <t>2.1.1 Actualizar la caracterización de jóvenes y adultos que no han iniciado ni culminado su ciclo educativo.</t>
  </si>
  <si>
    <t>2.1.2 Realizar la formación de CLEI 2 hasta el CLEI 6 a la población de jóvenes y adultos a través de modelos educativos flexibles para la apropiación de su aprendizaje significativo y su proyecto de vida.</t>
  </si>
  <si>
    <t>Informe de seguimiento de Matrícula de estudiantes atendidos en CLEI I - VI</t>
  </si>
  <si>
    <t>2.1.3 Dotar de canastas educativas a establecimientos educativos del distrito de Cartagena que atienden población de jóvenes y adultos.</t>
  </si>
  <si>
    <t>2.1.4 Realizar asistencia técnica y supervisión para la garantía de la prestación del servicio educativo a jóvenes y adultos.</t>
  </si>
  <si>
    <t>Febrero de 2023</t>
  </si>
  <si>
    <t>1.1.1 Realizar un estudio de la oferta educativa del Distrito para la atención a población diversa, incluyendo la reorganización de la oferta educativa para la caracterización, atención y acompañamiento a población diversa que se constituya en una herramienta técnica</t>
  </si>
  <si>
    <t>1.1.2 Crear unidades de atención móviles para la inclusión de la población diversa favoreciendo su formación integral y fomentando la permanencia</t>
  </si>
  <si>
    <t>1.1.3 Dotar con herramientas técnicas, tecnológicas y didácticas los establecimientos educativos focalizados para la implementación de la estrategia.</t>
  </si>
  <si>
    <t>1.1.4 Realizar asistencia técnica y supervisión para la definición e implementación de la estrategia de atención y caracterización a la población diversa en el distrito de Cartagena</t>
  </si>
  <si>
    <t>2.1.1 Construir un diseño participativo de orientaciones para la caracterización de la población diversa que se constituya en una herramienta técnica.</t>
  </si>
  <si>
    <t>2.1.2 Construir un diseño participativo de orientaciones para la atención y acompañamiento de la población diversa que se constituya en una herramienta técnica</t>
  </si>
  <si>
    <t>2.1.3 Construir un diseño participativo de evaluación en la implementación de estrategias para la atención a población diversa que se constituya en una herramienta técnica</t>
  </si>
  <si>
    <t>2.1.4 Transferir las orientaciones a equipos que integran los establecimientos educativos (directivos docentes, maestros, equipos psicosociales y administrativos) y las UNALDES para la caracterización, atención y acompañamiento de la población diversa.</t>
  </si>
  <si>
    <t>2.1.5 Implementar acciones formativas afirmativas para la inclusión de la población diversa.</t>
  </si>
  <si>
    <t>3.1.1 Construir una ruta interinstitucional e intersectorial para la caracterización, atención y acompañamiento para la inclusión de población diversa.</t>
  </si>
  <si>
    <t>3.1.2 Activar la ruta interinstitucional e intersectorial para la caracterización, atención y acompañamiento para la inclusión de población diversa.</t>
  </si>
  <si>
    <t>Soporte contratación unidades móviles para la inclusión</t>
  </si>
  <si>
    <t>Documento con soporte de ejecución de ciclos de formación. Soporte Contratación equipo de apoyo a la supervisión.</t>
  </si>
  <si>
    <t>Informe de seguimiento de Matrícula de estudiantes alcanzados según EE focalizados</t>
  </si>
  <si>
    <t>Documento que contenga la ruta</t>
  </si>
  <si>
    <t>Documento que contenga el balance de la gestión</t>
  </si>
  <si>
    <t>1.1.1 Construir el Plan Territorial de Permanencia de los estudiantes en el sistema educativo oficial, incluyendo la reorganizar la oferta de estrategias de permanencia en el sistema educativo</t>
  </si>
  <si>
    <t>Documento que contenga el Plan</t>
  </si>
  <si>
    <t>1.1.2 Implementar la estrategia de transporte escolar para estudiantes de establecimientos educativos oficiales.</t>
  </si>
  <si>
    <t>1.1.3 Implementar otras estrategias de acceso y permanencia que mitiguen la deserción, la extraedad y riesgo de abandono en el sistema educativo.</t>
  </si>
  <si>
    <t>1.1.4 Crear unidades de atención móviles para la implementación de estrategias acceso y permanencia.</t>
  </si>
  <si>
    <t>Soporte contratación unidades móviles para la permanencia</t>
  </si>
  <si>
    <t>2.1.1 Construir un diseño participativo de orientaciones para la caracterización y focalización de población en riesgo de extraedad y/o abandono escolar.</t>
  </si>
  <si>
    <t>2.1.2 Construir un diseño participativo de orientaciones para la implementación de estrategias de acceso y permanencia.</t>
  </si>
  <si>
    <t>2.2.3 Construir un diseño participativo de evaluación en la implementación de estrategias de acceso y permanencia.</t>
  </si>
  <si>
    <t>2.2.4 Transferir las orientaciones a equipos que integran los establecimientos educativos (directivos docentes, maestros, equipos psicosociales y administrativos) y las UNALDES para la caracterización, focalización, implementación y evaluación de estrategias de acceso y permanencia.</t>
  </si>
  <si>
    <t>2.2.5 Implementar acciones formativas afirmativas para la mitigación del riesgo de extraedad y/o abandono escolar.</t>
  </si>
  <si>
    <t>3.1.1 Construir un diseño participativo de protocolos para la activación de servicios de atención integral a la niñez.</t>
  </si>
  <si>
    <t>Documento que contenga el Protocolo</t>
  </si>
  <si>
    <t>3.1.2 Transferir las orientaciones a equipos de los establecimientos educativos y las UNALDES para la activación de servicios de atención integral a la niñez.</t>
  </si>
  <si>
    <t xml:space="preserve">Documento con soporte de ejecución de ciclos de formación. </t>
  </si>
  <si>
    <t>3.1.3 Implementar acciones formativas afirmativas para la mitigación del riesgo de extraedad y/o abandono escolar.</t>
  </si>
  <si>
    <t>Documento con soporte de ejecución de ciclos de formación.</t>
  </si>
  <si>
    <t xml:space="preserve">Documento que contenga las minutas </t>
  </si>
  <si>
    <t>Documento que contenga el inventario</t>
  </si>
  <si>
    <t>Documento que contenga las sedes educativas priorizadas</t>
  </si>
  <si>
    <t xml:space="preserve">1.1.1 Adaptar las minutas de alimentación conforme a las características propias del contexto, edades y modalidades de alimentación priorizadas.  </t>
  </si>
  <si>
    <t>1.1.2  Entregar complementos nutricionales acorde con normatividad vigente en el marco del programa alimentación escolar para las niñas, niños adolescentes y jóvenes de establecimientos educativos con matrícula oficial.</t>
  </si>
  <si>
    <t>2.1.1 Actualizar la caracterización de la población en riesgo de abandono escolar para la focalización del programa.</t>
  </si>
  <si>
    <t>2.1.2 Actualizar el inventario de cocinas, comedores y menaje dispuesto para la preparación de alimentos in situ.</t>
  </si>
  <si>
    <t>2.1.3 Mejorar los ambientes para la preparación y consumo de alimentos en los establecimientos educativos.</t>
  </si>
  <si>
    <t>2.1.4 Realizar asistencia técnica y apoyo a la supervisión y/o interventoría para las estrategias de alimentación escolar</t>
  </si>
  <si>
    <t>3.1.1 Acompañar la formulación e implementación de la política pública de entornos escolares saludables.</t>
  </si>
  <si>
    <t>3.1.2 Construir un diseño participativo de protocolos para la activación de servicios de atención integral a la niñez en asuntos relacionados con Salud y Nutrición, transferible a equipos de los establecimientos educativos y UNALDES.</t>
  </si>
  <si>
    <t>3.1.3 Implementar acciones formativas afirmativas para la promoción de entornos escolares alimentarios saludables.</t>
  </si>
  <si>
    <t>NP</t>
  </si>
  <si>
    <t>Documento de transferencias para adecuación de las IEO y proceso de mantenimiento</t>
  </si>
  <si>
    <t>Contrato de mantenimiento</t>
  </si>
  <si>
    <t>Contrato de dotación</t>
  </si>
  <si>
    <t>Contrato de obra</t>
  </si>
  <si>
    <t>Consultoría</t>
  </si>
  <si>
    <t>Informe</t>
  </si>
  <si>
    <t>Documento de demanda</t>
  </si>
  <si>
    <t>Contrato de compraventa</t>
  </si>
  <si>
    <t>Adecuación de las sedes de las IEO de acuerdo a norma.</t>
  </si>
  <si>
    <t>Mantenimiento de las sedes de instituciones educativas oficiales del Distrito de Cartagena</t>
  </si>
  <si>
    <t>Programa de mantenimiento preventivo y desarrollo de ambientes de aprendizaje en las IEO.</t>
  </si>
  <si>
    <t>Dotación de ambientes de aprendizaje</t>
  </si>
  <si>
    <t>Construcción de tres (3) nuevas sedes educativas</t>
  </si>
  <si>
    <t>Estudios y diseños para adecuaciones y construcciones nuevas.</t>
  </si>
  <si>
    <t>Adelantar la Construcción de obras en m2 en nuevas instituciones educativas  oficiales para garantizar espacios escolares óptimos.</t>
  </si>
  <si>
    <t>Desarrollo de un proceso sistemático de legalización de predios a favor del Distrito a fin de garantizar una mayor y mejor oferta educativa.</t>
  </si>
  <si>
    <t>Realizar trámites administrativos ante CORVIVIENDA, MINISTERIO DE VIVIENDA (INURBE), Ministerio de Educación</t>
  </si>
  <si>
    <t>Tramites de Cesión ante Agencia Nacional de Tierras de  predios rurales</t>
  </si>
  <si>
    <t>Realizar trámites administrativos ante dependencias del Distrito de Cartagena para obtención de cesiones mediante la figura jurídica de Dación en pago y  trámites para declaratoria de predios baldíos urbanos a favor del Distrito de Cartagena</t>
  </si>
  <si>
    <t>Presentar demandas de pertenencia para trámites judiciales ante Juzgados Civiles de Cartagena</t>
  </si>
  <si>
    <t>Gestionar compraventa de predios en donde funcionan I.E.O. y pago de gastos de registro de escrituras públicas a favor del Distrito.</t>
  </si>
  <si>
    <t>1.1.1 Realizar un estudio de la oferta educativa del Distrito para la atención a primera infancia en el marco de educación inicial y preescolar, incluyendo la reorganización de la oferta educativa. -TG+</t>
  </si>
  <si>
    <t>1.1.2 Diseñar un plan de gestión para el fortalecimiento de la oferta del Distrito del nivel de preescolar orientado a la ampliación de la capacidad para acceso y permanencia. -TG+</t>
  </si>
  <si>
    <t>1.1.3 Crear unidades móviles para el acceso y permanencia de niñas y niños de primera infancia al sistema educativo oficial. -TG+</t>
  </si>
  <si>
    <t>1.1.4 Realizar asistencia técnica y supervisión para la definición e implementación de la estrategia de atención y caracterización a la primera infancia. -TG+</t>
  </si>
  <si>
    <t>2.1.1 Construir un diseño participativo de orientaciones para la caracterización de la primera infancia en el marco de la educación inicial que se constituya en una herramienta técnica. -TG+</t>
  </si>
  <si>
    <t>2.1.2 Construir un diseño participativo de orientaciones para la atención y acompañamiento de la primera infancia en el marco de la educación inicial que se constituya en una herramienta técnica. -TG+</t>
  </si>
  <si>
    <t>2.2.3 Construir un diseño participativo de evaluación en la implementación de estrategias para la atención a primera infancia en el marco de la educación inicial que se constituya en una herramienta técnica. -TG+</t>
  </si>
  <si>
    <t>1.1.1 Realizar un estudio sobre el aprovechamiento de las plataformas y/o herramientas de gestión (SSDIPI o la que esté vigente) para la toma de decisiones en el nivel preescolar.-TG+</t>
  </si>
  <si>
    <t>1.1.2 Diseñar un plan para el fortalecimiento y/o desarrollo de capacidades en el aprovechamiento de las plataformas y/o herramientas de gestión (SSDIPI o las que estén vigentes) para la toma de decisiones en el nivel preescolar. -TG+</t>
  </si>
  <si>
    <t>2.1.1 Construir diseño participativo de orientaciones para la caracterización de la primera infancia en el marco de la educación preescolar que se constituya en una herramienta técnica. -TG+</t>
  </si>
  <si>
    <t>2.1.2 Construir el diseño participativo de orientaciones para la formación integral de niñas y niños en educación preescolar que incluya la evaluación del desarrollo infantil como base del diseño y mejoramiento continuo, que se constituya en herramienta técnica. -TG+</t>
  </si>
  <si>
    <t>2.1.3 Construir el diseño participativo de evaluación de la implementación de estrategias para la atención a niñas y niños en el marco de la educación preescolar, que se constituya en una herramienta técnica. -TG+</t>
  </si>
  <si>
    <t>3.1.1 Caracterizar la oferta de educación preescolar y reorganizar la oferta. -TG+</t>
  </si>
  <si>
    <t>3.1.2 Diseñar orientaciones para la adecuación y dotación de ambientes propicios para la educación preescolar. -TG+</t>
  </si>
  <si>
    <t>3.1.3 Dotar las aulas de educación preescolar con herramientas técnicas, tecnológicas y didácticas. -TG+</t>
  </si>
  <si>
    <t>3.1.4 Realizar asistencia técnica y supervisión para la implementación de estrategias de acceso y permanencia para niñas y niños en el nivel preescolar. -TG+</t>
  </si>
  <si>
    <t>1.1.1  	Diseñar el protocolo de activación de la ruta integral de atenciones desde el contexto de la educación inicial y preescolar incluyendo la reorganización de la oferta, diseño de guías y materiales.  -TG+</t>
  </si>
  <si>
    <t>1.1.2   Transferir las orientaciones para la implementación del protocolo a equipos que integran los establecimientos educativos (directivos docentes, maestros, equipos psicosociales y administrativos), las UNALDES, instituciones y sectores que intervienen en la Ruta Integral de Atenciones. -TG+</t>
  </si>
  <si>
    <t>1.1.3  Desarrollar agendas académicas enfocadas en el desarrollo integral de la primera infancia desde el contexto de la educación inicial y preescolar. -TG+</t>
  </si>
  <si>
    <t>2.1.1  Diseñar una ruta metodológica para la construcción de escenarios de participación de la niñez en contextos de ciudad. -TG+</t>
  </si>
  <si>
    <t>2.1.2  Construir escenarios de participación de la niñez en contextos de ciudad. -TG+</t>
  </si>
  <si>
    <t>Documento que contenga la propuesta de escenarios</t>
  </si>
  <si>
    <t>2.1.3  Gestionar la adhesión a la Red Latinoamericana Ciudad de los Niños. -TG+</t>
  </si>
  <si>
    <t>21.4  Desarrollar los escenarios de participación para la niñez desde el reconocimiento como ciudadanos desde sus primeros años. -TG+</t>
  </si>
  <si>
    <t>Documento que contenga el balance del desarrllo de ciclos de participación</t>
  </si>
  <si>
    <t>Desarrollar procesos de formación por competencias en las áreas que evalúa el ICFES y competencias socioemocionales</t>
  </si>
  <si>
    <t>Listados de asistencias
Fotografías</t>
  </si>
  <si>
    <t>Fortalecer la implementación de procesos formación y evaluación por competencias con docentes</t>
  </si>
  <si>
    <t>Listado de asistencias
Fotografías</t>
  </si>
  <si>
    <t>Implementar un sistema de información para monitorear el comportamiento del índice de clasificación total en las IEO</t>
  </si>
  <si>
    <t>Sistema implementado</t>
  </si>
  <si>
    <t>Fortalecer las prácticas de ciencia, innovación y tecnología en las Instituciones educativas oficiales</t>
  </si>
  <si>
    <t>Dotación de elementos pedagogicos</t>
  </si>
  <si>
    <t>Dotar de materiales y equipos educativos (biblioteca, laboratorio de fisica, quimica; y equipos radiofonico).</t>
  </si>
  <si>
    <t xml:space="preserve">Asistir técnicamente la revisión, ajustes y resemantización de PEC en IEO etnoeducativas rurales y urbanas      </t>
  </si>
  <si>
    <t>Listados de asistencia
Documento de avance</t>
  </si>
  <si>
    <t>Desarrollar seminarios, encuentros, talleres sobre prácticas etnopedagógicas, etnolinguistico para fortalecimiento de la Escuela de lengua criolla palenquera “Minino a chitia ku ma kombilesa su</t>
  </si>
  <si>
    <t>Listados de asistencia
Fotografías</t>
  </si>
  <si>
    <t xml:space="preserve">Asistir tecnicamente el proceso de implementación del Sistema educativo indígena SEIP, a través de  talleres y encuentros para el fortalecimiento de su autonomía, de sus saberes, sus prácticas y conocimientos ancestrales
 </t>
  </si>
  <si>
    <t>Listados de asistencia
Documento de avances</t>
  </si>
  <si>
    <t xml:space="preserve">Asistir tecnicamente el desarrollo de la cátedra de estudios afrocolombianos en IEO con estrategias sobre lineamientos orientaciones curriculares para su implementación CEA 
 </t>
  </si>
  <si>
    <t>Listado de asistencias
Documento de avances</t>
  </si>
  <si>
    <t>Desarrollar actividades etnopedagógicas decenio afro en la escuela, en fechas conmemorativas de importancia afrodescendiente</t>
  </si>
  <si>
    <t>Formar docentes en saberes pedagógicos, disciplinares y reflexivos.</t>
  </si>
  <si>
    <t>Documento seguimiento a docentes  ICETEX</t>
  </si>
  <si>
    <t>Cualificar con programas de formación continua a docentes en servicio, en el marco del plan territorial de formación docente.</t>
  </si>
  <si>
    <t>Listado de asistencia</t>
  </si>
  <si>
    <t>Formar docentes en apropiación de ambientes de aprendizaje mediados por TIC.</t>
  </si>
  <si>
    <t>Diseñar e implementar un programa de formación bilingüe mediante la utilización de las TIC dirigido a instituciones educativas.</t>
  </si>
  <si>
    <t xml:space="preserve">Documento de avance </t>
  </si>
  <si>
    <t>Fortalecer los procesos formativos en Bilinguismo mediante herramientas digitales y documentales</t>
  </si>
  <si>
    <t>Acompañar las propuestas de mejoramiento de las instituciones Educativas Oficiales</t>
  </si>
  <si>
    <t xml:space="preserve">Listados de asistencia </t>
  </si>
  <si>
    <t>Asistir técnicamente a la revisión, ajuste y resemantización de los Proyectos Educativos Institucionales PEI</t>
  </si>
  <si>
    <t xml:space="preserve">Listados de asistencia
Documento de avance </t>
  </si>
  <si>
    <t>Fortalecer la resemantización de las instituciones educativas oficiales, mediante la dotación de elementos de material pedagógico para el mejoramiento de la calidad educativa.</t>
  </si>
  <si>
    <t>Dotación de elementos pedagógicos</t>
  </si>
  <si>
    <t>Asistir técnicamente la revisión, ajuste e implementación de las herramientas de gestión escolar: currículo, PMI, Autoevaluación, SIEE</t>
  </si>
  <si>
    <t>Listados de asistencia
Documentos institucionales</t>
  </si>
  <si>
    <t>50 docentes</t>
  </si>
  <si>
    <t>230 docentes</t>
  </si>
  <si>
    <t>250 docentes</t>
  </si>
  <si>
    <t>Fortalecer los órganos de gobierno escolar de las IEO.</t>
  </si>
  <si>
    <t>Fortalecer los comité de convivencia de las IEO del Distrito de Cartagena</t>
  </si>
  <si>
    <t>Elaborar, ejecutar y evaluar los planes de trabajo de los órganos del Gobierno escolar y Comités de Convivencia Escolar</t>
  </si>
  <si>
    <t xml:space="preserve">Asistir técnicamente la revisión, ajuste de los Proyectos Pedagógicos Transversales y escuela de padres en las IEO del Distrito de Cartagena 
</t>
  </si>
  <si>
    <t>Fortalecer los Proyectos Pedagógicos Transversales en las IEO -PRAES</t>
  </si>
  <si>
    <t>Listados de asistencia
Resoluciones
Fotografías</t>
  </si>
  <si>
    <t>Encuentro de experiencias significativas y buenas prácticas para el intercambio del saber pedagógico</t>
  </si>
  <si>
    <t>Listado de asistencia 
Sistematización de experiencia</t>
  </si>
  <si>
    <t xml:space="preserve">Evento central - reconocimiento, ponencias, talleres, conferencias y conversatorios
</t>
  </si>
  <si>
    <t>Listados de asistencia
Documento de conclusiones</t>
  </si>
  <si>
    <t>Talleres de formación con docentes, estudiantes y padres/madres de familia sobre prevención de violencias basadas en género, derechos humanos y construcción de ciudadanías.</t>
  </si>
  <si>
    <t>Jornadas pedagógicas con docentes para incorporar cambios en el currículo, planes de áreas y planes de clases.</t>
  </si>
  <si>
    <t>Listados de asistencias</t>
  </si>
  <si>
    <t>Jornadas culturales, artísticas y recreativas con contenidos de derechos humanos y prevención de las violencias basadas en género</t>
  </si>
  <si>
    <t>12 IEO</t>
  </si>
  <si>
    <t xml:space="preserve">15 IEO </t>
  </si>
  <si>
    <t>1600 (estudiantes, docentes y padres de familia)</t>
  </si>
  <si>
    <t>Planeación con las Instituciones Educativas Oficiales, para diseñar la estrategia de mediación tecnológica.</t>
  </si>
  <si>
    <t>Documento de estructuración de la estrategia por parte de las IEO.</t>
  </si>
  <si>
    <t>Definición por parte de las Instituciones Educativas Oficiales: del equipo de Educación mediada por las TIC, de herramientas de
trabajo, Implementación de herramientas seleccionadas.</t>
  </si>
  <si>
    <t>Actas de constitución de los equipos de educación mediada por las TIC, conformados en cada IEO.</t>
  </si>
  <si>
    <t>Fortalecer la infraestructura tecnológica y comunicacional de la SED, para el mejoramiento de la comunicación y gestión con las IEO</t>
  </si>
  <si>
    <t>Actas de entrega de Infraestructura tecnológica y comunicacional de la SED</t>
  </si>
  <si>
    <t>Seguimiento a la implementación y desarrollo, así como retroalimentación al proceso.</t>
  </si>
  <si>
    <t>Informes de la implementación de la estrategia por parte de las IEO</t>
  </si>
  <si>
    <t>Gestión para la dotación de herramientas tecnológicas en las aulas de Instituciones Educativas Oficiales.</t>
  </si>
  <si>
    <t>Actas de entrega de dotación</t>
  </si>
  <si>
    <t>Gestión de la prestación del servicio de conectividad</t>
  </si>
  <si>
    <t>Contrato del servicio de conectividad</t>
  </si>
  <si>
    <t>Administración y mantenimiento de los Puntos Vive Digital Plus</t>
  </si>
  <si>
    <t>Informe de gestión de los puntos vive digital.</t>
  </si>
  <si>
    <t>Adquirir póliza de seguro para los equipos tecnológicos</t>
  </si>
  <si>
    <t>Póliza</t>
  </si>
  <si>
    <t>Licenciamiento de software PC administrativos de IE</t>
  </si>
  <si>
    <t>Licencia</t>
  </si>
  <si>
    <t>Contratar el personal necesario para el apoyo,
seguimiento y control de los proyectos tecnológicos implementados en las IEO y en la Secretaria de Educación Distrital.</t>
  </si>
  <si>
    <t>Contratos</t>
  </si>
  <si>
    <t>Convenio y/o alianzas para la Formación de Docentes en Uso y Apropiación de las Tic</t>
  </si>
  <si>
    <t>Documento de convenio y/o alianza</t>
  </si>
  <si>
    <t>Contratación del Servicio de Acompañamiento, Administración Especializada y Soporte del Sistema de Información "Colombia Evaluadora", para las Instituciones Educativas del Distrito de Cartagena.</t>
  </si>
  <si>
    <t>Contrato</t>
  </si>
  <si>
    <t>Sistema único de gestión académica disponible en todas las IEO, con nuevas herramientas virtuales disponibles</t>
  </si>
  <si>
    <t>Informe de Gestión del servicio de Colombia Evaluadora</t>
  </si>
  <si>
    <t>Talleres de apropiación y uso de la Plataforma de Gestión académica con la comunidad educativa</t>
  </si>
  <si>
    <t>Informe de Talleres de apropiación de la Plataforma de gestión academica</t>
  </si>
  <si>
    <t>Beneficiar a 1650 estudiantes en el Fondo Bicentenario</t>
  </si>
  <si>
    <t xml:space="preserve">ACTAS DE APROBACIÓN DE BECAS </t>
  </si>
  <si>
    <t>Beneficiar a 1700 estudiantes en el convenio CERES</t>
  </si>
  <si>
    <t>INFORME ICETEX</t>
  </si>
  <si>
    <t>Contratación del Talento humano necesario para garantizar la operación de los programas de acceso a la Educación Superior.</t>
  </si>
  <si>
    <t>CONTRATO PRESTACION DE SERVICIOS</t>
  </si>
  <si>
    <t>Beneficiar a 120 egresados con las becas a la excelencia academica (Ser Pilo Va Cartagena)</t>
  </si>
  <si>
    <t xml:space="preserve">671 Becas para continuidad en educaciòn superior </t>
  </si>
  <si>
    <t>INFORME DE INTERVENTORIA / SUPERVISIÓN</t>
  </si>
  <si>
    <t xml:space="preserve">Garantizar 228 becas para Educación Superior  a egresados de Instituciones Educativas Oficiales Rurales, de otras etnias y en condición de discapacidad </t>
  </si>
  <si>
    <t>Realizar un diagnóstico de las necesidades de formación para el trabajo</t>
  </si>
  <si>
    <t>DIAGNOSTICO MEDIA TÉCNICA</t>
  </si>
  <si>
    <t>Realizar un inventario de la oferta de las instituciones de FTDH</t>
  </si>
  <si>
    <t xml:space="preserve">INVENTARIO </t>
  </si>
  <si>
    <t>Elaborar y suscribir convenio con ICETEX para administrar los recursos</t>
  </si>
  <si>
    <t>CONVENIO INTERADMINISTRATIVO</t>
  </si>
  <si>
    <t>Establecer Alianza con las IFTDH de la ciudad de Cartagena</t>
  </si>
  <si>
    <t>DOCUMENTO DE ALIANZA ESTABLECIDA</t>
  </si>
  <si>
    <t>Contratación del Servicio</t>
  </si>
  <si>
    <t>Planear, organizar y controlar la gestión academica y administrativa de la media técnica de acuerdo con los objetivos y criterios curriculares</t>
  </si>
  <si>
    <t>INFORMES DE ESTUDIANTES GRADUADOS CON DOBLE TITULACIÓN</t>
  </si>
  <si>
    <t>Establecer un proceso de orientación vocacional en grado 9°</t>
  </si>
  <si>
    <t>* INFORMES DE ESTUDIANTES CON ORIENTACIÓN VOCACIONAL
* LISTADO DE ASISTENCIA</t>
  </si>
  <si>
    <t>Identificar y soportar las necesidades de infraestructura y dotación de los ambiantes de aprendizaje de la media técnica</t>
  </si>
  <si>
    <t>* ACTAS DE ENTREGA</t>
  </si>
  <si>
    <t>Prestación de servicios profesionales para garantizar el desarrollo del programa</t>
  </si>
  <si>
    <t xml:space="preserve">Rediseño de las mallas curriculares de  media técnica de las IEO para garantizar la continuidad de la cadena de formación </t>
  </si>
  <si>
    <t>* DOCUMENTO DE ACTUALIZACIÓN DE MALLAS CURRICULARES</t>
  </si>
  <si>
    <t>Definir una ruta de mejoramiento permanente del proceso de formación de media técnica oficial en el Distrito de Cartagena</t>
  </si>
  <si>
    <t>RUTA DE MEJORAMIENTO</t>
  </si>
  <si>
    <t>NA</t>
  </si>
  <si>
    <t>Elaborar documento diagnóstico (Marco legal-Misión - Identificación de funciones -Análisis de capacidades y entornos)</t>
  </si>
  <si>
    <t>Elaborar estudio técnico (1.SED-UNALDES / 2. IEO)</t>
  </si>
  <si>
    <t>Estudio técnico IEO</t>
  </si>
  <si>
    <t xml:space="preserve">Aprobar e implementar  proyecto de estructura </t>
  </si>
  <si>
    <t>Acto Adtvo adopción  estructura SED</t>
  </si>
  <si>
    <t xml:space="preserve">Formar y capacitar equipos de IEO y SED </t>
  </si>
  <si>
    <t>Listas de asistencia</t>
  </si>
  <si>
    <t>Acompañar IEO en la implementación de SGC</t>
  </si>
  <si>
    <t xml:space="preserve">Listas de asistencia por temas </t>
  </si>
  <si>
    <t>Acompañar los equipos de calidad de la IEO y de la SED para sostenimiento de SGC (Asistencia Técnica)</t>
  </si>
  <si>
    <t>Realizar auditorías externas (IEO-SED: ISO 900:2015 / SED: Procesos MEN</t>
  </si>
  <si>
    <t>Informe de auditoría ente certificador</t>
  </si>
  <si>
    <t>Asistir tecnicamente procesos de la SED (Diseñar y ejecutar plan de intervención actividades)</t>
  </si>
  <si>
    <t>Informe de ejecución plan de intervención de actividades</t>
  </si>
  <si>
    <t>Intervenir la transversalidad (Manejo y Organización de Archivos - Sistemas de información interactuando)</t>
  </si>
  <si>
    <t>Metros lineales de archivo en cumplimiento de normas</t>
  </si>
  <si>
    <t>Controlar interacción de actividades (Dotar de equipo y software)</t>
  </si>
  <si>
    <t xml:space="preserve">Compra de equipos </t>
  </si>
  <si>
    <t>ACTIVIDADES RECREATIVAS CULTURALES DEPORTIVAS Y EDUCATIVAS</t>
  </si>
  <si>
    <t>contrato/acta de inicio/informe</t>
  </si>
  <si>
    <t>ESTIMULOS E INCENTIVOS A EMPLEADOS DE LA SED Y SUS FAMILIAS</t>
  </si>
  <si>
    <t>acto administrativo</t>
  </si>
  <si>
    <t>GENERAR ESPACIOS DE PARTICIPACIÓN EN LA SED EN CUMPLIMIENTO DE LA NORMATIVA EXISTENTE DEL SG SST</t>
  </si>
  <si>
    <t>documento tecnico</t>
  </si>
  <si>
    <t>IMPLEMENTACIÓN DEL PROGRAMA DE SST PARA LA SED A PARTIR DE LA LINEA DIAGNÓSTICA EXISTENTE</t>
  </si>
  <si>
    <t>asistencia de actividades programadas</t>
  </si>
  <si>
    <t>IMPLEMENTAR ACTIVIDADES QUE PERMITA DAR CUMPLIMIENTO A LO PACTADO EN LOS ACUERDOS SINDICALES QUE IMPACTEN EL BIENESTAR DE LOS FUNCIONARIOS DE LA SED</t>
  </si>
  <si>
    <t>DISEÑAR E IMPLEMENTAR UN PLAN DE BIENESTAR SOCIAL Y DE PROTECCIÓN PARA LOS FUNCIONARIOS DE LA SECRETARIA DE EDUCACION DISTRITAL DE CARTAGENA</t>
  </si>
  <si>
    <t>actos administrativos/contrato para el cumplimiento de los acuerdos</t>
  </si>
  <si>
    <t>Fortalecer los estamentos que conforman la comunidad educativa (estudiantes, padres, docentes, directivos docentes, comunidad) para la toma de decisiones en la gestión educativa.</t>
  </si>
  <si>
    <t>Fortalecer las capacidades institucionales para el Diseño e implementación de un plan de mejoramiento de la gestión educativa en la SED.</t>
  </si>
  <si>
    <t>Movilizar y articular los diferentes sectores y actores sociales frente a la educación en la ciudad (Campañas, estrategias de comunicación, foros, debates, audiencias públicas, mesas de trabajo intersectoriales, etc.) en los diferentes espacios de participación de la ciudad.</t>
  </si>
  <si>
    <t xml:space="preserve">Listas de asistencia mesas de trabajo etapa de formulación / Productos / </t>
  </si>
  <si>
    <t>Recoger la información correspondiente a la asignación presupuestal y ejecución financiera de educación en el Distrito.</t>
  </si>
  <si>
    <t>Analizar el comportamiento histórico de la asignación presupuestal y ejecución financiera de educación en el Distrito.</t>
  </si>
  <si>
    <t>Construir participativamente la ruta metodológica para la formulación de la PPE (Incorporación del problema a la agenda pública).</t>
  </si>
  <si>
    <t>Ejecutar la ruta metodológica para la construcción y formulación de la política pública de educación Distrital (Diseño de alternativas).</t>
  </si>
  <si>
    <t>Etapa de formulación - Hoja de vida productos</t>
  </si>
  <si>
    <t>Validar y socializar con los grupos y actores participantes y la ciudadanía en general de la propuesta final de la política Pública Educativa.</t>
  </si>
  <si>
    <t>Presentar ante las instancias competente para el proceso de adopción de la política publica sectorial de educación.</t>
  </si>
  <si>
    <t>Proyecto de adopción PPE presentado al Concejo Distrital de Cartagena</t>
  </si>
  <si>
    <t>Otorgar Becas  a 8 miembro de grupos (Afro, negros, raizales y palenqueros) para Educación Superior  egresados de Instituciones Oficiales del Distrito de Cartagena </t>
  </si>
  <si>
    <t>Otorgar Becas a 12 indígenas para Educación Superior a egresados de Instituciones Oficiales del Distrito de Cartagena </t>
  </si>
  <si>
    <t>Asistir tecnicamente el proceso de implementación del Sistema educativo indígena SEIP, a través de  talleres y encuentros para el fortalecimiento de su autonomía, de sus saberes, sus prácticas y conocimientos ancestrales</t>
  </si>
  <si>
    <t>* INFORMES DE ASISTENCIAS TÉCNICAS
* LISTADOS DE ASISTENCIA</t>
  </si>
  <si>
    <t>Secretaría de Educación Distrital: Dirección Administrativa de Cobertura Educativa</t>
  </si>
  <si>
    <t>Alexandra Herrera Puente
Apoyan: Ángel Pérez, Ricardo Puello y Nini Torres</t>
  </si>
  <si>
    <t>Alexandra Herrera Puente
Apoyan: Elsa Stevenson</t>
  </si>
  <si>
    <t>Subdirección Técnica Gestión Administrativa</t>
  </si>
  <si>
    <t>Lila María Silva Gómez</t>
  </si>
  <si>
    <t>Subdirección Técnica Talento Humano</t>
  </si>
  <si>
    <t>Carlos E. Carrasquilla Rodríguez</t>
  </si>
  <si>
    <t>Alexandra Herrera Puente
Apoyan: Leydy Suarez</t>
  </si>
  <si>
    <t>Alexandra Herrera Puente
Apoyan: Mónica Suarez</t>
  </si>
  <si>
    <t>Alexandra Herrera Puente
Apoyan: Jessyca Díaz</t>
  </si>
  <si>
    <t>Lila María Silva Gómez, Subdirectora
Juan David Méndez, Profesional Universitario</t>
  </si>
  <si>
    <t>Alexandra Herrera Puente
Apoyan: Nini Torres</t>
  </si>
  <si>
    <t>Dirección de Calidad Educativa</t>
  </si>
  <si>
    <t>Mario Lombana, Director 
Alex Cabarcas, Líder de proceso</t>
  </si>
  <si>
    <t xml:space="preserve">Mario Lombana, Director </t>
  </si>
  <si>
    <t>Sistemas Informaticos</t>
  </si>
  <si>
    <t>Dickson Acosta
Jorge Castro</t>
  </si>
  <si>
    <t>Oficina Asesora de Educación Superior</t>
  </si>
  <si>
    <t>Eliana Valenzuela Salazar, Asesor de Educación Superior</t>
  </si>
  <si>
    <t>Gestión Organizacional</t>
  </si>
  <si>
    <t>Marlene Sierra de la Cruz</t>
  </si>
  <si>
    <t xml:space="preserve">Subdirección Técnica de Talento Humano </t>
  </si>
  <si>
    <t>Mario Lombana, Director
Apoyan: Miguel Obeso, José Gabriel Ortega</t>
  </si>
  <si>
    <t>ICLD</t>
  </si>
  <si>
    <t>1.2.1.0.00-001 – ICLD</t>
  </si>
  <si>
    <t>SGP PRESTACION EDUCATIVO</t>
  </si>
  <si>
    <t>1.2.4.1.01-071 - SGP PRESTACION EDUCATIVO</t>
  </si>
  <si>
    <t>IMPLEMENTACION DE LA ESTRATEGIA ESCUELA DINAMICA: LLEGO Y ME QUEDO EN LA ESCUELA EN EL DISTRITO DE  CARTAGENA DE INDIAS</t>
  </si>
  <si>
    <t>2.3.2201.0700.2020130010065</t>
  </si>
  <si>
    <t>IMPLEMENTACION DE LA ESTRATEGIA ESCUELA DINAMICA: YO TAMBIEN LLEGO, ATENCION A POBLACION CON EXTRAEDAD EN EL DISTRITO DE  CARTAGENA DE INDIAS</t>
  </si>
  <si>
    <t>2.3.2201.0700.2021130010277</t>
  </si>
  <si>
    <t>1.2.1.0.00-001 - ICLD</t>
  </si>
  <si>
    <t>OPTIMIZACION DE LA OPERACION DE LAS INSTITUCIONES EDUCATIVAS OFICIALES DEL DISTRITO DE   CARTAGENA DE INDIAS</t>
  </si>
  <si>
    <t>2.3.2201.0700.2020130010057</t>
  </si>
  <si>
    <t>SGP CALIDAD MATRICULA</t>
  </si>
  <si>
    <t>1.2.4.1.03-171 - SGP CALIDAD MATRICULA</t>
  </si>
  <si>
    <t>SGP CALIDAD GRATUIDAD</t>
  </si>
  <si>
    <t>1.2.4.1.04-172 - SGP CALIDAD GRATUIDAD</t>
  </si>
  <si>
    <t>RF SGP EDUCACION</t>
  </si>
  <si>
    <t>1.3.2.2.01-081 - RF SGP EDUCACION</t>
  </si>
  <si>
    <t>ADMINISTRACION DEL TALENTO HUMANO DEL SERVICIO EDUCATIVO OFICIAL DOCENTES, DIRECTIVOS DOCENTES Y ADMINISTRATIVOS DEL DISTRITO DE CARTAGENA DE INDIAS</t>
  </si>
  <si>
    <t>2.3.2299.0700.2020130010052</t>
  </si>
  <si>
    <t>2020130010136    IMPLEMENTACION DE LA ESTRATEGIA UNICOS E INAGOTABLES ACOGIDA - ATENCION A JOVENES Y ADULTOS EN EL DISTRITO DE  CARTAGENA DE INDIAS</t>
  </si>
  <si>
    <t>2.3.2201.0700.2020130010136</t>
  </si>
  <si>
    <t>SGP - Prestación Educativo</t>
  </si>
  <si>
    <t>1.2.4.1.01-071 -SGP Prestación Educativo</t>
  </si>
  <si>
    <t>IMPLEMENTACION DE LA ESTRATEGIA UNICOS E INAGOTABLES PARA LA ATENCION A POBLACION DIVERSA: UNA ESCUELA DE Y PARA TODAS Y TODOS, EN  CARTAGENA DE INDIAS</t>
  </si>
  <si>
    <t>2.3.2201.0700.2020 130010117</t>
  </si>
  <si>
    <t>IMPLEMENTACION DE LA ESTRATEGIA PERMANECER: MI ESCUELA, MI LUGARFAVORITO, TRANSPORTE Y OTRAS ESTRATEGIAS DE PERMANENCIA EN  CARTAGENA DE INDIAS</t>
  </si>
  <si>
    <t>2.3.2201.0700.2020130010082</t>
  </si>
  <si>
    <t>ASIGNACION ESPECIAL MEN</t>
  </si>
  <si>
    <t>1.2.3.3.03 - 028 -ASIGNACION ESPECIAL MEN</t>
  </si>
  <si>
    <t>DIVIDENDOS ACUACAR</t>
  </si>
  <si>
    <t>1.3.1.1.03-062 - DIVIDENDOS ACUACAR</t>
  </si>
  <si>
    <t>SGP LIBRE INVERSION</t>
  </si>
  <si>
    <t>1.2.4.3.03-070 - SGP LIBRE INVERSION</t>
  </si>
  <si>
    <t>SGP ALIMENTACION ESCOLAR</t>
  </si>
  <si>
    <t>1.2.4.4.01-072 - SGP ALIMENTACION ESCOLAR</t>
  </si>
  <si>
    <t>RF SGP PROPOSITO GENERAL</t>
  </si>
  <si>
    <t>1.3.2.2.08-075 - RF SGP PROPOSITO GENERAL</t>
  </si>
  <si>
    <t>RF SGP ALIMENTACION ESCOLAR</t>
  </si>
  <si>
    <t>1.3.2.2.09-078 - RF SGP ALIMENTACION ESCOLAR</t>
  </si>
  <si>
    <t>IMPUESTO DE TRANSPORTE POR OLEODUCTOS Y GASODUCTOS</t>
  </si>
  <si>
    <t>1.2.3.1.16-124 - IMPUESTO DE TRANSPORTE POR OLEODUCTOS Y GASODUCTOS</t>
  </si>
  <si>
    <t>IMPLEMENTACION DE LA ESTRATEGIA PERMANECER: ME ALIMENTO Y APRENDO ALIMENTACION ESCOLAR EN  CARTAGENA DE INDIAS</t>
  </si>
  <si>
    <t>2.3.2201.0700.2020130010195</t>
  </si>
  <si>
    <t>FORTALECIMIENTO DE LOS AMBIENTES DE APRENDIZAJE DE LAS SEDES DE LAS INSTITUCIONES EDUCATIVAS DE  CARTAGENA DE INDIAS</t>
  </si>
  <si>
    <t>2.3.2201.0700.2020130010094</t>
  </si>
  <si>
    <t>IMPLEMENTACION DE LA ESTRATEGIA SENDERO DE LA CREATIVIDAD: TRANSITO ARMONICO DE EDUCACION INICIAL A PREESCOLAR EN EL MARCO DEL PROGRAMA SABIDURIA DE LA PRIMERA INFANCIA  EN  CARTAGENA DE INDIAS</t>
  </si>
  <si>
    <t>2.3.2201.0700.2020130010256</t>
  </si>
  <si>
    <t>IMPLEMENTACION DE LA ESTRATEGIA DESCUBRIENDO EL MUNDO: UNA ESCUELA QUE ACOGE LA PRIMERA INFANCIA EN EL MARCO DEL PROGRAMA SABIDURIA DE LA PRIMERA INFANCIA EN  CARTAGENA DE INDIAS</t>
  </si>
  <si>
    <t>2.3.2201.0700.2020130010270</t>
  </si>
  <si>
    <t>IMPLEMENTACION DE LA ESTRATEGIA DESCUBRIENDO EL MUNDO: UN GOBIERNO QUE CREE EN LAS NI?AS Y LOS NI?OS EN EL MARCO DEL PROGRAMA SABIDURIA DE LA PRIMERA INFANCIA -TG+ EN  CARTAGENA DE INDIAS</t>
  </si>
  <si>
    <t>2.3.2201.0700.2021130010036</t>
  </si>
  <si>
    <t>MEJORAMIENTO DE LA CALIDAD EDUCATIVA DE LAS INSTITUCIONES EDUCATIVAS DEL DISTRITO: FORMANDO CON AMOR  CARTAGENA DE INDIAS</t>
  </si>
  <si>
    <t>2.3.2201.0700.2020130010186</t>
  </si>
  <si>
    <t>FORTALECIMIENTO DE LAS PRACTICAS ETNOEDUCATIVAS EN INSTITUCIONES EDUCATIVAS OFICIALES  DEL DISTRITO  CARTAGENA DE INDIAS</t>
  </si>
  <si>
    <t>2.3.2201.0700.2020130010257</t>
  </si>
  <si>
    <t>FORTALECIMIENTO DE LOS PROCESOS FORMATIVOS EN LAS INSTITUCIONES EDUCATIVAS OFICIALES DEL DISTRITO DE CARTAGENA: DESARROLLO DE POTENCIALIDADES</t>
  </si>
  <si>
    <t>2.3.2201.0700.2021130010227</t>
  </si>
  <si>
    <t>FORTALECIMIENTO DE LA GESTION ESCOLAR PARA EL MEJORAMIENTO DE LA CALIDAD EDUCATIVA   CARTAGENA DE INDIAS</t>
  </si>
  <si>
    <t>2.3.2201.0700.2020130010185</t>
  </si>
  <si>
    <t>FORTALECIMIENTO DE LA EDUCACION INTEGRAL DESDE LA PARTICIPACION, DEMOCRACIA Y AUTONOMIA  EN LAS INSTITUCIONES EDUCATIVAS OFICIALES DEL DISTRITO DE CARTAGENA?</t>
  </si>
  <si>
    <t>2.3.2201.0700.2021130010224</t>
  </si>
  <si>
    <t>FORMACION DE LOS DERECHOS HUMANOS DE LAS MUJERES DIRIGIDO A NI?AS NI?OS Y JOVENES DE LAS INSTITUCIONES EDUCATIVAS OFICIALES DEL DISTRITO: PARTICIPACION DEMOCRACIA Y AUTONOMIA  CARTAGENA DE INDIAS</t>
  </si>
  <si>
    <t>2.3.2201.0700.2020130010240</t>
  </si>
  <si>
    <t>TRANSFORMACION DEL APRENDIZAJE, INSPIRANDO, CREANDO Y DISE?ANDO CON LAS TECNOLOGIAS DE LA INFORMACION Y LAS COMUNICACIOONES EN LAS IEO Y SED DEL DISTRITO DE CARTAGENA DE INDIAS</t>
  </si>
  <si>
    <t>2.3.2201.0700.2021130010226</t>
  </si>
  <si>
    <t>ICDE FONDO BICENTENARIO 3% ICA</t>
  </si>
  <si>
    <t>1.2.2.0.00-056 - ICDE FONDO BICENTENARIO 3% ICA</t>
  </si>
  <si>
    <t>CONSOLIDACION DE BECAS UNIVERSITARIAS PARA EGRESADOS DE LAS INSTITUCIONES EDUCATIVAS  OFICIALES  DE  CARTAGENA DE INDIAS</t>
  </si>
  <si>
    <t>2.3.2202.0700.2020130010268</t>
  </si>
  <si>
    <t>APOYO AL MEJORAMIENTO DE LAS COMPETENCIAS LABORALES DE LOS EGRESADOS DE LAS INSTITUCIONES EDUCATIVAS OFICIALES DE   CARTAGENA DE INDIAS</t>
  </si>
  <si>
    <t>2.3.2202.0700.2020130010309</t>
  </si>
  <si>
    <t>MEJORAMIENTO DEL PROCESO FORMATIVO DE LA EDUCACION MEDIA TECNICA OFICIAL EN LAS IEO  DESARROLLO DE POTENCIALIDADES PRODUCTIVAS DE   CARTAGENA DE INDIAS</t>
  </si>
  <si>
    <t>2.3.2201.0700.2020130010162</t>
  </si>
  <si>
    <t>MODERNIZACION Y FORTALECIMIENTO DE LA GESTION EDUCATIVA DEL DISTRITO DE   CARTAGENA DE INDIAS</t>
  </si>
  <si>
    <t>2.3.2299.0700.2020130010139</t>
  </si>
  <si>
    <t>ICDL</t>
  </si>
  <si>
    <t>MEJORAMIENTO DEL BIENESTAR Y PROTECCION DE LOS FUNCIONARIOS DE LA SECRETARIA DE EDUCACION DISTRITAL  PARA CONTRIBUIR A UNA MEJOR CALIDAD DE VIDA EN EL DISTRITO DE  CARTAGENA DE INDIAS</t>
  </si>
  <si>
    <t>2.3.2299.0700.2020130010165</t>
  </si>
  <si>
    <t>FORMULACION POLITICA PUBLICA DISTRITAL SECTOR EDUCATIVO EG+  CARTAGENA DE INDIAS</t>
  </si>
  <si>
    <t>2.3.2201.0700.2021130010039</t>
  </si>
  <si>
    <t>SI</t>
  </si>
  <si>
    <t>80111620 - Prestación de servicios profesionales y de apoyo a la gestión en los procesos de la Dirección de cobertura educativa de la Secretaría de educación del proyecto de inversión Implementación de la estrategia Escuela Dinámica: “Llego y me quedo en la escuela", en el distrito de Cartagena de Indias.</t>
  </si>
  <si>
    <t>Directa</t>
  </si>
  <si>
    <t>86121500 - Contratación de prestación de servicio educativo a través de las diferentes modalidades establecidas en el Decreto 1075 de 2015 y el Decreto 1851 de 2015.</t>
  </si>
  <si>
    <t>ICLD
SGP - Prestación Educativa</t>
  </si>
  <si>
    <t>84131600 - Adquisición de pólizas de seguro de accidentes personales para los estudiantes que conforman la matrícula oficial 2022 a cargo del Distrito de Cartagena de Indias.</t>
  </si>
  <si>
    <t>Selección abreviada</t>
  </si>
  <si>
    <t>Proceso 1: 80111620 - Prestación de servicios profesionales y de apoyo a la gestión en los procesos de la Dirección de cobertura educativa de la Secretaría de educación del proyecto de inversión Implementación de la estrategia Escuela Dinámica: “Llego y me quedo en la escuela", en el distrito de Cartagena de Indias.
Proceso 2: 78111800 - Prestación de servicio público de transporte especial, incluido todos los costos operacionales, a través de camioneta cabinada con conductor, para el desplazamiento dentro del perímetro urbano y rural de los funcionarios de la Dirección de Cobertura de la Secretaría de Educación Distrital en el cumplimiento de sus actividades misionales.</t>
  </si>
  <si>
    <t>Proceso 1: Directa
Proceso 2: Licitación pública</t>
  </si>
  <si>
    <t>80111620 - Prestación de servicios profesionales y de apoyo a la gestión para el apoyo en los procesos de la Dirección de cobertura educativa de la Secretaría de educación del proyecto de inversión Implementación de la estrategia Escuela Dinámica: "Yo también llego", atención a población con extraedad en el Distrito de Cartagena de Indias.</t>
  </si>
  <si>
    <t>No Aplica - Este proceso se hace mediante transferencia a establecimientos educativos focalizados</t>
  </si>
  <si>
    <t>No Aplica - Este proceso se hace mediante adopción de Planta Temporal de docentes</t>
  </si>
  <si>
    <t>Si</t>
  </si>
  <si>
    <t>PRESTACIÓN DEL SERVICIO DE VIGILANCIA Y SEGURIDAD PRIVADA EN LAS INSTALACIONES DE LAS SEDES EDUCATIVAS OFICIALES DEL DISTRITO Y AREAS ADMINISTRATIVAS DEL DISTRITO DE CARTAGENA</t>
  </si>
  <si>
    <t>CONTRATACION DIRECTA</t>
  </si>
  <si>
    <t>CONTRATAR LA PRESTACIÓN INTEGRAL DEL SERVICIO DE ASEO PARA LAS SEDES EDUCATIVAS DE LA ALCALDÍA DE CARTAGENA DE INDIAS</t>
  </si>
  <si>
    <t>No</t>
  </si>
  <si>
    <t>PRESTACIÓN DEL SERVICIO DE TRANSPORTE AUTOMOTOR TERRESTRE ESPECIAL CON CONDUCTOR PARA EL DESPLAZAMIENTO DE LOS FUNCIONARIOS Y CONTRATISTAS DE LAS DEPENDENCIAS DEL DISTRITO TURÍSTICO Y CULTURAL DE CARTAGENA DE INDIAS</t>
  </si>
  <si>
    <t>PRESTACIÓN DE SERVICIOS PROFESIONALES  DEL SUBPROCESO DE LOS FONDOS DE SERVICIOS EDUCATIVOS Y SU ARTICULACIÓN CON LA DIRECCIÓN ADMINISTRATIVA Y FINANCIERA DE LA SECRETARÍA DE EDUCACIÓN DISTRITAL</t>
  </si>
  <si>
    <t>ARRENDAMIENTO DEL INMUEBLE UBICADO EN LA CIUDAD DE CARTAGENA DE INDIAS,</t>
  </si>
  <si>
    <t>SGP</t>
  </si>
  <si>
    <t>PRESTACIÓN DEL SERVICIO PÚBLICO EDUCATIVO EN EL ESTABLECIMIENTO EDUCATIVO NO OFICIAL</t>
  </si>
  <si>
    <t>DOTACION DE AULAS CON MOBILIARIO ESCOLAR EN LAS INSTITUCIONES EDUCATIVAS DEL DISTRITO DE CARTAGENA.</t>
  </si>
  <si>
    <t>NO</t>
  </si>
  <si>
    <t>Adquisicion de bonos o tarjetas canjeables como estimulo de permanencia laboral, dotacion, navideños y escolares para funcionarios de las SED &amp; DOTACIÓN DE VESTIDO Y CALZADO PARA DOCENTES, DIRECTIVOS DOCENTES Y PERSONAL ADMINISTRATIVO DE LA SECRETARIA DE EDUCACIÓN DISTRITAL</t>
  </si>
  <si>
    <t xml:space="preserve">CCE-06 -CCE-07 </t>
  </si>
  <si>
    <t>Contratacion de examenes de salud ocupacional para los funcionarios de la Secretaria de Educacion del Distrito de Cartagena</t>
  </si>
  <si>
    <t>CCE-10</t>
  </si>
  <si>
    <t>Adqusicion de Computadores de escritorio para la secretaria de educacion y UNALDES</t>
  </si>
  <si>
    <t>CCE-99</t>
  </si>
  <si>
    <t>ICLD - SGP</t>
  </si>
  <si>
    <t>80111620 - Prestación de servicios profesionales y de apoyo a la gestión para el apoyo en los procesos de la Dirección de calidad educativa del proyecto de inversión Formación en derechos humanos de las mujeres dirigido a niñas, niños y jóvenes de las instituciones educativas oficiales del distrito: participación, democracia y autonomía.</t>
  </si>
  <si>
    <t>No Aplica - El proceso se da mediante modalidad nocturna en colegios autorizados con horas extras</t>
  </si>
  <si>
    <t>80111620 - Prestación de servicios profesionales y de apoyo a la gestión para el apoyo en los procesos de la Dirección de cobertura educativa de la Secretaría de educación dentro del proyecto de inversión Implementación de la estrategia Únicos e Inagotables para la atención a población diversa: “una escuela de y para todas y todos” en Cartagena de Indias.</t>
  </si>
  <si>
    <t>ICLD
SGP - Prestación Educativo</t>
  </si>
  <si>
    <t>80111620 - Prestación de servicios profesionales y de apoyo a la gestión para el apoyo en los procesos de la Dirección de cobertura educativa de la Secretaría de educación dentro del proyecto de inversión Implementación de la estrategia Únicos e Inagotables para la atención a población diversa: “una escuela de y para todas y todos” en Cartagena de Indias.
NOTA: Adicionalmente desde esta actividad se contrata la conformación de la Planta temporal de docentes de apoyo paraatención a población con discapacidad y capacidades excepcionales.</t>
  </si>
  <si>
    <t>Dotación de aulas de preescolar dentro del proyecto de inversión Implementación de la estrategia Descubriendo al mundo: Una escuela que acoge a la primera infancia en el marco del programa Sabiduría de la primera infancia en Cartagena de Indias.</t>
  </si>
  <si>
    <t>Selección Abreviada</t>
  </si>
  <si>
    <t>80111620 - Prestación de servicios profesionales y de apoyo para el apoyo en los procesos de la Dirección de Cobertura educativa de la Secretaría de Educación dentro del proyecto de inversión Implementación de la estrategia Permanecer: "Mi escuela, mi lugar favorito" en el distrito de Cartagena de Indias.</t>
  </si>
  <si>
    <t>78111800 - Prestación de servicio público de transporte escolar terrestre para el desplazamiento de los estudiantes de las instituciones educativas oficiales fozalizadas.</t>
  </si>
  <si>
    <t>No se cuenta con los recursos para su ejecución.</t>
  </si>
  <si>
    <t>80111620 - Prestación de servicios profesionales y de apoyo a la gestión para el apoyo en los procesos de la Dirección de cobertura educativa dentro del proyecto de inversión Implementación de la estrategia Permanecer: “Me alimento y aprendo”, alimentación escolar en el distrito de cartagena.</t>
  </si>
  <si>
    <t>93131608;85151600;90101600;90101800;50193000
Contratar el programa de alimentación escolar para la vigencia 2023</t>
  </si>
  <si>
    <t xml:space="preserve">Selección abreviada </t>
  </si>
  <si>
    <t>ICLD,  ASIGNACION ESPECIAL MEN, DIVIDENDOS ACUACAR, SGP LIBRE INVERSION,  SGP ALIMENTACION ESCOLAR, RF SGP PROPOSITO GENERAL, RF SGP ALIMENTACION ESCOLAR, IMPUESTO DE TRANSPORTE POR OLEODUCTOS Y GASODUCTOS</t>
  </si>
  <si>
    <t xml:space="preserve">Proceso 1: 80111620 - Prestación de servicios profesionales y de apoyo a la gestión para el apoyo en los procesos de la Dirección de cobertura educativa dentro del proyecto de inversión Implementación de la estrategia Permanecer: “Me alimento y aprendo”, alimentación escolar en el distrito de cartagena.
Proceso 2: 78111800 - Prestación de servicio público de transporte especial, incluido todos los costos operacionales, a través de camioneta cabinada con conductor, para el desplazamiento dentro del perímetro urbano y rural de los funcionarios de la Dirección de Cobertura de la Secretaría de Educación Distrital en el cumplimiento de sus actividades misionales.
</t>
  </si>
  <si>
    <t>CONTRATACION PARA LA ADECUACIÓN DE LAS INSTITUCIONES EDUCATIVAS</t>
  </si>
  <si>
    <t>LICITACION PUBLICA</t>
  </si>
  <si>
    <t>CONTRATACION PARA EL MANTENIMIENTO DE LAS INSTITUCIONES EDUCATIVAS</t>
  </si>
  <si>
    <t>CONTRATACION PARA EL MANTENIMIENTO PREVENTIVO EN LA INSTITUCIONES EDUCATIVAS</t>
  </si>
  <si>
    <t>CONTRATAR LA DOTACIÓN DE MOBILIARIO ESCOLAR EN LAS INSTITUCIONES EDUCATIVAS</t>
  </si>
  <si>
    <t>PROCESO DE COMPRA</t>
  </si>
  <si>
    <t>CONTRATAR LA CONSTRUCCION DE INFRAESTRUCTURA EDUCATIVA EN LAS INSTITUCIONES EDUCATIVAS FERNANDEZ BAENA Y SANTA MARIA</t>
  </si>
  <si>
    <t>ICLD-SGP</t>
  </si>
  <si>
    <t>CONTRATAR LA CONSTRUCCION DE LOS AMBIENTES BASICOS Y PEDAGOGICOS DE LAS INSTITUCIONES EDUCATIVAS FERNANDEZ BAENA Y SANTA MARIA</t>
  </si>
  <si>
    <t>CONTRATAR LOS ESTUDIOS, DISEÑOS Y REVISIONES PARA EL MEJORAMIENTO DE LA INFRAESTRUCTURA EDUCATIVA.</t>
  </si>
  <si>
    <t>CONTRATO DE SERVICIO</t>
  </si>
  <si>
    <t>CONTRATAR LOS SERVICIOS PARA LA LEGALIZACIÓN DE PREDIOS A NOMBRE DEL DISTRITO.</t>
  </si>
  <si>
    <t>80111620 - Prestación de servicios profesionales y de apoyo de la gestión para el apoyo en los procesos de la Dirección de cobertura educativa de la Secretaría de educación dentro del proyecto de inversión implementación de la estrategia Sendero de la creatividad: 'Tránsito armónico, de educación inicial a preescolar, en el marco del programa Sabiduría de la primera infancia en Cartagena de Indias</t>
  </si>
  <si>
    <t>80111620 - Prestación de servicios profesionales y de apoyo a la gestión  para el apoyo en los procesos de la Dirección de cobertura educativa de la Secretaría de educación dentro del proyecto de inversión Implementación de la estrategia Descubriendo al mundo: Una escuela que acoge a la primera infancia en el marco del programa Sabiduría de la primera infancia en Cartagena de Indias.</t>
  </si>
  <si>
    <t>56121500;44111900 - Dotación de aulas de preescolar dentro del proyecto de inversión Implementación de la estrategia Descubriendo al mundo: Una escuela que acoge a la primera infancia en el marco del programa Sabiduría de la primera infancia en Cartagena de Indias.</t>
  </si>
  <si>
    <t>80111620 - Prestación de servicios profesionales para el apoyo en los procesos de la Dirección de cobertura educativa dentro del proyecto Implementación de la estrategia “Descubriendo el mundo: Un gobierno que cree en las niñas y los niños”, en el marco del programa Sabiduría de la primera infancia en Cartagena de Indias.</t>
  </si>
  <si>
    <t>TRANSFERENCIA DE RECURSOS A IEO</t>
  </si>
  <si>
    <t>FORTALECIMIENTO DEL SISTEMA EDUCATIVO DEL DISTRITO DE 
CARTAGENA</t>
  </si>
  <si>
    <t>CONTRATO DE ASOCIACION</t>
  </si>
  <si>
    <t>1/05//2023</t>
  </si>
  <si>
    <t>FOMENTAR UNA CULTURA DE CIENCIA, TECNOLOGÍA E INNOVACIÓN EN LAS INSTITUCIONES EDUCATIVAS OFICIALES FOCALIZADAS DEL DISTRITO DE CARTAGENA</t>
  </si>
  <si>
    <t>CONTRATO INTERADMINISTRATIVO</t>
  </si>
  <si>
    <t>TRANSFERENCIA DE RECURSOS A IEO FOCALIZADAS</t>
  </si>
  <si>
    <t xml:space="preserve">Prestación de servicios profesionales para el apoyo en los procesos de la Dirección de calidad educativa del proyecto de inversión Fortalecimiento de las Practicas </t>
  </si>
  <si>
    <t>CONTRATO DE PRESTACION DE SERVICIOS</t>
  </si>
  <si>
    <t>Procesos de formación Docente en apropiación de ambientes de aprendizaje mediados por TIC.</t>
  </si>
  <si>
    <t>FORTALECIMIENTO DEL MULTILINGÜISMO EN INSTITUCIONES EDUCATIVAS OFICIALES DEL DISTRITO DE CARTAGENA</t>
  </si>
  <si>
    <t>CONVENIO DE ASOCIACION</t>
  </si>
  <si>
    <t>Dotación de Material pedagógico para las IEO</t>
  </si>
  <si>
    <t xml:space="preserve">Prestación de servicios profesionales para el apoyo en los procesos de la Dirección de calidad educativa del proyecto de inversión Fortalecimiento de la educación integral en las Instituciones Educativas Oficiales del Distrito de Cartagena </t>
  </si>
  <si>
    <t>Prestación de servicios profesionales para el apoyo en los procesos de la Dirección de calidad educativa del proyecto de inversión Fortalecimiento de la educación integral en las Instituciones Educativas Oficiales del Distrito de Cartagena TG+ Cartagena de Indias (Participación, democracia y autonomía)</t>
  </si>
  <si>
    <t>PRESTACIÓN DE SERVICIOS PARA LA ORGANIZACIÓN Y EJECUCIÓN DE LAS ACTIVIDADES ACADÉMICAS TENDIENTES AL DESARROLLO DEL FORO EDUCATIVO DEL DISTRITO DE CARTAGENA VIGENCIA 2022.</t>
  </si>
  <si>
    <t>Prestación de servicios profesionales para el apoyo en los procesos de la Dirección de calidad educativa del proyecto de inversión Formación en derechos humanos de las mujeres dirigido a niñas, niños y jóvenes de las instituciones educativas oficiales del distrito: participación, democracia y autonomía</t>
  </si>
  <si>
    <t>COMPRA DE EQUIPOS TECNOLOGICOS PARA LA SED</t>
  </si>
  <si>
    <t>LICITACION</t>
  </si>
  <si>
    <t>PROPIOS</t>
  </si>
  <si>
    <t>COMPRA DE EQUIPOS TECNOLOGICOS PARA LAS ISNTITUCIONES EDUCATIVAS OFICIALES DEL DISTRITO DE CARTAGENA DE INDIAS</t>
  </si>
  <si>
    <t>Tienda Virtual del Estado Colombiano</t>
  </si>
  <si>
    <t>CONTRATAR SERVICIO DE CONECTIVIDAD PARA LAS ISNTITUCIONES EDUCATIVAS OFICIALES DEL DISTRITO DE CARTAGENA DE INDIAS</t>
  </si>
  <si>
    <t>PRESTACIÓN DE SERVICIOS PROFESIONALES PARA EL MANTENIMIENTO,  LA ADMINISTRACION Y FORMACION A LA COMUNIDAD EDUCATIVA  EN EL PUNTO VIVE DIGITAL PLUS</t>
  </si>
  <si>
    <t>DIRECTA</t>
  </si>
  <si>
    <t>PRESTACIÓN DE SERVICIOS PROFESIONALES PARA EL DISEÑO, DESARROLLO E IMPLEMENTACIÓN DE SISTEMAS DE INFORMACIÓN PARA LA OPTIMIZACIÓN DE LOS PROCESOS DE LA SECRETARIA DE EDUCACIÓN DISTRITAL Y DE LAS INSTITUCIONES EDUCATIVAS OFICIALES.</t>
  </si>
  <si>
    <t>Contratación del Servicio de Acompañamiento, Administración Especializada y Soporte del Sistema de Información "Colombia Evaluadora", para las Instituciones Educativas oficiales del Distrito de Cartagena.</t>
  </si>
  <si>
    <t>CONVENIO INTERADMINISTRATIVO CON EL ICETEX</t>
  </si>
  <si>
    <t>Fondo Educativo - Bicentenario de Cartagena - ICAT 3%</t>
  </si>
  <si>
    <t>MARZO</t>
  </si>
  <si>
    <t>AGOSTO</t>
  </si>
  <si>
    <t>CONTRATO DE PRESTACIÓN DE SERVICIOS</t>
  </si>
  <si>
    <t>SEPTIEMBRE</t>
  </si>
  <si>
    <t>CONVENIO INTERADMINISTRATIVO CON LAS IES</t>
  </si>
  <si>
    <t>ABRIL</t>
  </si>
  <si>
    <t>COMPRA DE BIENES Y SERVICIOS</t>
  </si>
  <si>
    <t>TIENDA VIRTUAL COLOMBIA COMPRA EFICIENTE</t>
  </si>
  <si>
    <t>Sí</t>
  </si>
  <si>
    <t>Prestación de servicios</t>
  </si>
  <si>
    <t>Contratación directa</t>
  </si>
  <si>
    <t>Tranferencias / Contratación directa</t>
  </si>
  <si>
    <t>Prestación de servicios
Contrato de arriendo</t>
  </si>
  <si>
    <t>Realizado a través del proyecto de Administración del TH</t>
  </si>
  <si>
    <t>si</t>
  </si>
  <si>
    <t xml:space="preserve">Realizacion de actividades contemplada dentro del plan de bienestar social (vacaciones recreativas,encuentro de administrativos y preparacion para el retiro,dia del servidor publico, induccion a trabajadores, juegos deportivo y cultural,dia del docente </t>
  </si>
  <si>
    <t>CCE-06</t>
  </si>
  <si>
    <t>Mayo</t>
  </si>
  <si>
    <t>no</t>
  </si>
  <si>
    <t>adquisicion de bonos o tarjetas canjeables como estimulo de permanencia laboral, dotacion, navideños y escolares para funcionarios de las SED</t>
  </si>
  <si>
    <t>enero</t>
  </si>
  <si>
    <t>Objetivo 4. Asegurar una educación inclusiva, de calidad y equitativa y promover oportunidades de aprendizaje permanente para todos.</t>
  </si>
  <si>
    <t>GESTION CON VALORES PARA RESULTADOS
GESTION EDUCATIVA
MACROPROCESO MISIONAL</t>
  </si>
  <si>
    <t xml:space="preserve">
Dirigir, planear e implementar en un 100% una adecuada gestión del proceso de cobertura del servicio educativo  tanto en el acceso como en la permanencia y atención a poblaciones en Instituciones Educativas oficiales y en las modalidades de contratación que se requieran, de forma anual</t>
  </si>
  <si>
    <t>COBERTURA EDUCATIVA</t>
  </si>
  <si>
    <t>COBERTURA            EDUCATIVA</t>
  </si>
  <si>
    <t>CALIDAD EDUCATIVA</t>
  </si>
  <si>
    <t xml:space="preserve">
Acompañar pedagógicamente al 100% de los establecimientos educativos en el marco de las políticas educativas, fortalecimiento de la gestión escolar con enfoque a la atención inclusiva con equidad y calidad, mediante el acompañamiento, formación docente y uso de tics, cuatrianual.</t>
  </si>
  <si>
    <t xml:space="preserve">
GESTIÓN DE TICS - EDUCACIÓN</t>
  </si>
  <si>
    <t xml:space="preserve">
Planear, gestionar, implementar y controlar los servicios de tecnologías de la información y las telecomunicaciones que requiere la Secretaria de Educación Distrital y UNALDES a un 100%. Brindando mantenimiento a los equipos de cómputo, manteniendo actualizado el inventario de infraestructura, generando informes de obsolescencia y garantizando copias de seguridad a el software contable SIAF y unidades administrativas.</t>
  </si>
  <si>
    <t xml:space="preserve">
ADMINISTRACIÓN DEL SISTEMA DE GESTIÓN DE CALIDAD - EDUCACIÓN</t>
  </si>
  <si>
    <t xml:space="preserve">Administrar el sistema de gestión de calidad en la secretaria de educación Distrital de Cartagena con base a normas técnicas y requisitos legales aplicables para el cumplimiento del 100% de los estándares mínimos, para así satisfacer los requerimientos y expectativas a través de la mejora continua de los procesos, de una manera ordenada y sistemática que permita fortalecer la gestión administrativa en el sector educativo permanentemente. </t>
  </si>
  <si>
    <t xml:space="preserve">
TALENTO HUMANO - EDUCACIÓN</t>
  </si>
  <si>
    <t>Fortalecer el 100% del talento humano de la Secretaría de Educación Distrital de Cartagena de Indias, mediante la correcta ejecución de los procesos de administración de planta, vinculación, desarrollo de personal, administración carrera docente, fondo prestacional, nomina e historias laborales; con el propósito de contribuir al mejoramiento de sus competencias, capacidades, conocimientos, habilidades y calidad de vida, de manera permanente.</t>
  </si>
  <si>
    <t xml:space="preserve">
GESTIÓN ESTRATÉGICA - EDUCACIÓN</t>
  </si>
  <si>
    <t>Liderar la formulación, ejecución, seguimiento y monitoreo del plan sectorial de educación con base en las necesidades de la comunidad educativa, las directrices dadas por el Ministerio de Educación Nacional y las propuestas para el sector descrita en el plan de desarrollo distrital,  Así mismo la planificación del sistema de gestión para lograr la satisfacción de nuestros grupos de valor y  mejorar permanentemente la pertinencia, eficiencia, calidad y cobertura del sistema educativo.</t>
  </si>
  <si>
    <t xml:space="preserve">
COBERTURA EDUCATIVA</t>
  </si>
  <si>
    <t>Dirigir, planear e implementar en un 100% una adecuada gestión del proceso de cobertura del servicio educativo  tanto en el acceso como en la permanencia y atención a poblaciones en Instituciones Educativas oficiales y en las modalidades de contratación que se requieran, de forma anual.</t>
  </si>
  <si>
    <t>Politica de Fortalecimiento Organizacional y simplificación de procesos</t>
  </si>
  <si>
    <t>Número total jóvenes y adultos atendidos con modelos de alfabetización en Ciclos Lectivos Especiales Integrados CLEI 1 durante el año 2019.</t>
  </si>
  <si>
    <t>Acompañar pedagógicamente al 100% de los establecimientos educativos en el marco de las políticas educativas, fortalecimiento de la gestión escolar con enfoque a la atención inclusiva con equidad y calidad, mediante el acompañamiento, formación docente y uso de tics, cuatrianual.</t>
  </si>
  <si>
    <t>AVANCE DE LA ACTIVIDAD CORTE 31 MARZO 2023</t>
  </si>
  <si>
    <t>OBSERVACION O RELACIÓN DE EVIDENCIA CORTE 31 DE MARZO 2023</t>
  </si>
  <si>
    <t>se anexa  evidencias y informe en link: https://cutt.ly/bmupIlB</t>
  </si>
  <si>
    <t>se anexa drive de evidencias y informe en link: https://cutt.ly/bmupIlB</t>
  </si>
  <si>
    <t>Cada institución educativa continúa en el trabajo de implementación de la etrategia EMTIC</t>
  </si>
  <si>
    <t>En espera de incorporación de recursos</t>
  </si>
  <si>
    <t>En ejecución a este corte del plan de acción</t>
  </si>
  <si>
    <t>No hubo movimiento de esta actividad</t>
  </si>
  <si>
    <t>Se realizó la contratación del servicio de conectividad</t>
  </si>
  <si>
    <t>Se realizó la contratació de este servicio</t>
  </si>
  <si>
    <t>Se atendieron necesidades de infraestructura, dentro del cual nos permitimos realizar transferencias a las siguientes instituciones educativas: Institución Educativa Salim Bechara, Institución Educativa Fe  Y Alegría El Progreso, Institución Educativa  Hijos De María, Institución Educativa Ciudad Tunja, Institución Educativa Omaira Sánchez, Institución Educativa Pedro Romero, Institución Educativa Alberto Fernandez Baena, Institución Educativa San Francisco de Asis sede Policarpa, Institución Educativa Tierra Bomba, Institución Educativa Soledad Acosta de Samper sede Emiliano Alcala, Institución Educativa Madre Laura, Institucioen Educativa Arroyo de Piedra, Institucion Educativa etnoeducativa Archipielago de San Bernardo. Por un valor que asciende a los $ 898.144.594,68</t>
  </si>
  <si>
    <t>Con corte a 31 de marzo de 2023, la Secretaria de Educación Distrital realizo el mantenimiento y adecuación de 8 sedes educativas del Distrito de Cartagena, mediante el contrato de obra número SA-MC-DAAL-UAC-059-2022, con un valor de inversión de $ 949.343.850</t>
  </si>
  <si>
    <t>En la presente vigencia se esta estructurando un plan de mantenimiento, adecuacion e intervencion de aproximadamente de 24 sedes educativas del distrito de Cartagena, de las cuales se proyectan para la realizacion de reparaciones locativas y habilitacion de ambientes de aprendizaje, por un valor aproximado de ochol mil millones.</t>
  </si>
  <si>
    <t xml:space="preserve">Para la presente vigencia se informa que se hizo entrega de mobiliarios a 8 sedes educativas del Distrito de Cartagena, de los ambientes de preescolar, basica primaria y secundaria, permitiendo asi aportar al crecimiento de la calidad educativa de la comunidad.
De igual forma, se articulo una alianza con ECOPETROL para atender la necesidad en materia de mobiliarios a 22 sedes educativas, en la cual a la fecha se hizo entrega de los mismos.
</t>
  </si>
  <si>
    <t>Se presentó la iniciativa para la construcción de la IE de Tierra Baja por un valor de $16.015.605.983, para que estas sea financiadas con recursos del Sistema General de Regalías, dentro del cual se dio aprobación dentro de las mesas técnicas por lo que nos encontramos en la etapa precontractual, ahora bien el proceso se encuentra publicado dentro del SECOP 2, y el día 28 de diciembre de 2022 se dio adjudicación al consorcio JM. y se proyecta inicio de las obras para el dia 10 de abril de 2023.
Se avanza en la construcción de la Institución Educativa Villa de Aranjuez, dentro del cual se llegó a un avance del 88% en el proceso de construcción, en donde se invierten $ 12.332.017.565. BENEFICIADOS: 1000 Estudiantes de la IEO y 12.300 ciudadanos del área de influencia, para un total de 33.250 beneficiados.
Es importante indicar que en articulación con la Fundación Santo domingo, FINDETER, MEN y secretaria de Educación se realizaron los estudios y diseños para llevar a cabo la Construcción del colegio Nº 4, la cual se encuentra ya radicado ante la curaduria Nº 2 y aprobados para su construcción, se esta a la espera de la expedicion de la Licencia de Construccion.</t>
  </si>
  <si>
    <t xml:space="preserve">Se presentó la iniciativa de los estudios y diseños de la IE Alberto Elías Fernández Baena por un valor de $ 429.524.000, para que estas sean financiadas con recursos del Sistema General de Regalías, dentro del cual se dio aprobación dentro de las mesas técnicas, ya se encuentra adjudicado al contratista Grupo M&amp;M Consultoría S.A.S., se encuentra en ejecución y se tiene un avance de 90%, de igual forma se ha presentado ante el sistema general de regalias para la aprobacion y adicion de recursos de aproximadamente de $147 millones. por otro lado se hace importante mencionar que se lleva un proceso de contratacion de la revision independiente de los diseños estructurales del proyecto para la presentacion de los mismos ante la curaduria, por un valor de $32.385.506.
De igual forma, se estan llevando a cabo mesas de trabajo con la IE Santa Maria y FINDETER, para levar a cabo los estudios y diseños de la planta fisica del plantel educativo, para con ello tener los soportes tecnicos con aras de dar solucion a la necesidades de infraestructura, para esta alianza la secretaria de educacion realizo la tranferencia a la institucion educativa de $648.033.750
</t>
  </si>
  <si>
    <t>La Institución Educativa Politécnico del Pozón se encuentra terminada y en funcionamientos, dentro del cual se dio entrega de una planta física con 4300 m2 construidos, que consta de 26 aulas, zona administrativa, comedor, cocina y zonas deportivas. BENEFICIADOS: 925 Estudiantes de la IEO y 19.025 ciudadanos  en el área de influencia.
En el presente vigencia, se lleva a cabo la construccion de la institucion educativa Villa de Aranjuez, dentro del cual se construye una planta fisica de 4300 m2, y a la fecha se tiene un avance de ejecucion del 88%.
De igual forma, se avanza en la construcción del bloque nuevo de la Institución Educativa Nuevo Bosque, dentro del cual se llegó a un avance del 64,53% en el proceso de construcción, con un valor de inversión de $ 6.701.825.770.</t>
  </si>
  <si>
    <t>Se hicieron diversas investigaciones y se obtuvo información documental de titularidad de predios a favor del DISTRITO DE CARTAGENA, a saber: I.E. ARROYO DE PIEDRA, SEDE PUNTA CANOA, I.E. LICEO DE BOLIVAR, SEDE 11 DE NOVIEMBRE,  SAN JUAN DE DAMASCO SEDE DISTRITAL JOSE ANTONIO GALAN.</t>
  </si>
  <si>
    <t>Se sostuvo reunión con el Presidente de la Junta de Acción Comunal del barrio Escallón Villa, entidad que requiere se le devuelva el predio en donde funciona la I.E. Soledad Román de Núñez, sede Victoria Pautt, acordando que se les reconocerá a partir del año 2024 un valor por arrendamiento del predio, mientras se llega a un acuerdo respecto a la adquisición o no del predio.
Se obtuvo copia de la E.P. 2.652 de 1º de diciembre de 2008, otorgada en la Notaria Cuarta de Cartagena, mediante la cual Corvivienda, como Agente Especial de la Superintendencia de Sociedades en la administración de los bienes del señor Alberto Rodriguez, dio en venta al Distrito de Cartagena, el predio en donde funciona la I.E. San Lucas, obteniéndose asi la constancia de legalización del predio a favor del Distrito de Cartagena.</t>
  </si>
  <si>
    <t xml:space="preserve">Se adelantó proceso de contratación de servicios de topografia para la elaboración de levantamientos topográficos de predios rurales, necesarios además para incluir tal información en los formularios de solicitud de la ANT.
1. José María Córdoba de Pasacaballos, sede Bajos del Tigre
2. José María Córdoba de Pasacaballos- principal
3. I.E. La Boquilla- ppal
4. I.E. La Boquilla, sede San Juan Bautista
5. I.E. Ararca
6. I.E. Santa Ana
7. I.E. Bayunca, sede las Latas
8. I.E. Nueva Esperanza de Arroyo Grande, sede Arroyo Grande
9. I.E. Arroyo de Piedra, principal
10. I.E. de Leticia
1. IE. María Reina, principal
2. I.E. María Reina, sede Sac No. 7
</t>
  </si>
  <si>
    <t>Se realizaron investigaciones obteniéndose copia de la escritura pública 1.690 de 16 de noviembre de 2003, otorgada en la Notaria Tercera de Cartagena, aún sin registrar, mediante la cual CIBA GEIGY cede al DISTRITO DE CARTAGENA, a título de dación en pago y donación un globo de terreno de 35.000 M2, identificado con el folio de matrícula inmobiliaria número 060-50165, del cual forma parte integrante el predio en donde funciona la I.E. SAN FRANCISCO DE ASIS, SEDE POLICARPA SALAVARRIETA.  Se remitió dicha escritura a la Oficina de Apoyo Logístico para que se haga cargo del registro en la Oficina de Registro de Instrumentos Públicos de Cartagena, con dicho trámite quedará legalizado el predio a favor del Distrito de Cartagena.</t>
  </si>
  <si>
    <t xml:space="preserve">Se encuentra en etapa de recolección de pruebas.  Se preparó modelo de demanda de pertenencia.
1. IE. María Reina, principal
2. I.E. María Reina, sede Sac No. 7
1. I.E. San Francisco de Asis, sede Policarpa Salavarrieta
2. I.E. Antonia Santos, principal
3. I.E. San Juan de Damasco, principal
4. I.E. Rafael Núñez, sede Simón J. Vélez
5. I.E. Soledad Román de Núñez
6. I.E. San Lucas}
7. I.E. Mercedes Abrego, sede Sectores Unidos
8. I.E. 20 de julio
9. I.E. San Juan de Damasco, sede Ntra Sra del Rosario
10. I.E. REPUBLICA DEL LIBANO SEDE PRIMERO DE MAYO
</t>
  </si>
  <si>
    <t>Se encuenttan en Tesoreria Distrital órdenes para pago de gastos de registro de dos escrituras públicas a favor del Distrito de Cartagena, predios en donde funcionan las I.E. MADRE GABRIELA DE SAN MARTIN y predio pequeño que compelta el área de la I.E. PIES DESCALZOS.  
1. I.E. La Boquilla, sede Madre Bernarda 
2. I.E. José de la Vega, sede       
Nuestra Sra del Carmen.
3. I.E. Las Gaviotas- Ppal</t>
  </si>
  <si>
    <t>Plan de intervención vigencia 2023, revisado y aprobado por líderes de proceso.</t>
  </si>
  <si>
    <t>Se avanza en la organización de archivos, reportandose para el trimestre el inventario de 74,5 metros lineales de archivos</t>
  </si>
  <si>
    <t>En trámite de contratación. Orden de compra en la tienda virtual, para firma y posterior entrega de equipos</t>
  </si>
  <si>
    <t>En proceso de análisis información recopilada, con base en los actos administrativos vigencia 2023 de distribución de la planta de cargos del personal directivo docente, docentes y de la planta de cargos del personal administrativo  del sector educativo del Dsitrtio de Cartagena</t>
  </si>
  <si>
    <t>Aplica finalizado el diagnóstico, propuesta y proyecto de Acuerdo</t>
  </si>
  <si>
    <t>Se realizaron Eventos de capacitación en los temas de Análisis del Contexto y Gestión por porcesos. Participantes: 51 funcionarios de las IEO focalizadas</t>
  </si>
  <si>
    <t>Se realizaron Asistencias Técncias en los temas de Análisis del Contexto y Gestión por porcesos. 7  funcionarios de las IEO focalizadas participaron en las Asistencias técnicas brindadas en la IEO focalizadas para la vigencia 2023: Santa María (17 AT) - Fe y Alegría El Progreso (3 AT) - La Milagrosa (2 AT) - Nueva Esperanza de Arroyo Grande (2 AT)</t>
  </si>
  <si>
    <t>IEO certificadas con Asistencias Técncias realizadas: Olga Gonzalez Arraút y Técnica de Pasacaballos. 
Asistencia Técnica a equipos de la SED en el tema de Indicadores</t>
  </si>
  <si>
    <t>En trámite transferencia de recursos a la IEO Olga González Arraút para realizar auditoría con el ente certificador</t>
  </si>
  <si>
    <t>Las mesas proyectadas se ampliaron en razón a la  validación de las hojas de vida de los productos, que requieren profundizar en las entidades que serán corresponsables en cada uno de sus productos</t>
  </si>
  <si>
    <t>Hoja de vida de productos validada y en uso para la definición de los productos de política pública educativa</t>
  </si>
  <si>
    <t>El proceso de Gestión de la Cobertura está organizado por 6 Hitos de cumplimiento, así: 1. consolidación de matrícula, 2. resolución de cobertura, 3. protección de cupos, 4. estudio de insuficiencia, 5. banco de oferentes, 6. plan anual de contratación,
A la fecha se dio cumplimiento conforme lo planeado al Hito 1, que equivale al 16,67% del cumplimiento de la meta y 100% de lo planeado en evaluación de IQ.
Anexo: Soporte SIMAT corte 31 de marzo de 2023.</t>
  </si>
  <si>
    <t>El proceso de construcción del estudio de insuficiencia inicia en  el 3er trimestre de 2023.</t>
  </si>
  <si>
    <t>Actualmente el Banco de oferentes se encuentra actualizado. Se espera en último trimestre hacer una validación de cumplimiento de requisitos en 4to trimestre de 2023.</t>
  </si>
  <si>
    <t>A la fecha se logró la suscripción de contratos por un total de 45.684 y 1.134 adicionales para un total de 46.010 cupos, así:
Contrato Inicial:
Banco de oferentes: 18,733
Confesiones: 24,500
Adicionales: 2777
Anexo: FUC aprobado por el MEN para la contratación de cupos educativos.</t>
  </si>
  <si>
    <t>La póliza de seguros estudiantil continúa vigente para la cobertura de 184.000 estudiantes hasta  el mes de junio del 2023.
Es necesario adelantar las gestiones conducentes a la consecución de recursos para la renovación, mediante la oficina de Apoyo Logístico de la Alcaldía.
Anexo: Póliza vigente.</t>
  </si>
  <si>
    <t>Al corte de 31 de marzo de 2023, se cuenta con 135.522 estudiantes sin extraedad matriculados en el Sistema educativo financiado con recursos públicos.
Anexo: Soporte SIMAT corte 31 de marzo de 2023.</t>
  </si>
  <si>
    <t>Se diseñó el Plan de auditoría de matrícula contratada para la vigencia 2023, el cuál cuenta con tres ciclos de auditorias.  Se inició primera auditoría comprendida entre Febrero y Mayo del 2023.
 Asi mismo se realizo socialización de los contratos con todos los padres de familia para un total de 185 encuentros 
Anexo: Plan de auditoría de matrícula contratada
Se inició con primer ciclo de asistencias técnicas dirigidas a directivos, administrativos con base en etapa 1 de gestión de la cobertura relacionada con consolidación de matrícula a corte de 31 de marzo de 2023.
Anexo: Informe de asistencias realizadas.
Anexo: Cuadro con la relación de profesionales contratados.</t>
  </si>
  <si>
    <t>El proceso de actualización se tiene previsto a partir de abril de 2023.</t>
  </si>
  <si>
    <t>Se diseñó el plan para el fortalecimiento y/o desarrollo de capacidades en el aprovechamiento de las plataformas y/o herramientas de gestión para la toma de decisiones (SIMAT, SIMCO, DUE y Página del Operador y/o las que se encuentren en vigencia).
Anexo: Documento con plan diseñado.</t>
  </si>
  <si>
    <t>No aplica para este trimestre</t>
  </si>
  <si>
    <t>Se anexa acta la cual contempla la planeación de todas las agendas hasta el mes de Diciembre del 2023</t>
  </si>
  <si>
    <t>* Focalización de estudiantes a formar desde los establecimientos educativos que atienden con MEF.
* Seguimiento a matrícula mensual de estudiantes en extraedad atendidos con estrategias flexibles y oferta regular.
* Apoyo en la gestión dde registro y respuesta a solicitudes de cupos recepcionadas.</t>
  </si>
  <si>
    <t>* Reorganización de oferta conforme a la disponibilidad de recursos para la conformación de grupos para la atención de NNA en extraedad con MEF.
* Estudio de necesidades con respecto a EE que requieren de la presencia del programa para nivelar a  estudiantes con extraedad.
* Revisión de proyección de grupos y docentes a contratar.</t>
  </si>
  <si>
    <t>* Se hacen gestiones con respecto a dotación con herramientas didácticas de EE a través de la alianza establecida con Juntos Aprendemos y Fundación ASPA.
* Revisión e informe de estado de cartillas en EE dotados en anteriores vigencias, para conocer su necesidad.
* Apoyo en modificación de Resolución 4516 de 2021 para ejecución de Recurso dirigido a dotación de cartillas en la IE Jorge Artel, debido a un cambio de MEF (de Postprimaria a Caminar en Secundaria)</t>
  </si>
  <si>
    <t>* Se reporta inicio de formación en 5 EE que vienen por continuidad atendiendo con MEF (Nvo Bosque, Jorge Artel, Benkos Bioho, Ana María Vélez, Corazón de María) con un grupo de docentes nombrados y que completan su carga horaria con atención en aula regular y Caminar en Secundaria por áreas.
* Apoyo en elaboración de oficio para la contratación de docentes de planta temporal con establecimientos educativos asignados.
* Revisión de presupuesto para conocer el número de docentes a contratar.</t>
  </si>
  <si>
    <t>* Contratación de profesionales para consolidación de equipo.
* Conformación y consolidación de Unidades Móviles para el acompañamiento social-pedagógico y demás actividades correspondientes asignadas en los objetivos contactuales.
* Construcción de cronograma con actividades planeadas para esta vigencia.
* Proceso de acompañamiento a 35 EE atendiendo extraedad con MEF y Oferta Regular.</t>
  </si>
  <si>
    <t>Proceso de construcción de estrategias a mejorar y mantener con respecto a los resultados obtenidos en anteriores vigencias.</t>
  </si>
  <si>
    <t xml:space="preserve">Construcción de cronograma con actividades a desarrollar durante la vigencia con Docentes, Directivos Docentes, Administrativos y Equipos Psicosociales de los EE focalizados.
</t>
  </si>
  <si>
    <t>No se reporta en este periodo gestión correspondiente a esta actividad</t>
  </si>
  <si>
    <t>El primer ciclo está programado para el mes de abril.</t>
  </si>
  <si>
    <t>Se han avanzado en mesas de socialización con Fundación Santodomingo, Universidad San Buenaventura, Juntos Aprendemos y Fundación ASPA, Unicolombo y Fundación Juan Carlos Marrugo Vega.</t>
  </si>
  <si>
    <t xml:space="preserve"> Desde el proyecto se viene caracterizando permanentemente la población diversa desde el reconocimiento como víctimas, migrantes, en procesos de restablecimiento de derechos, con discapacidad, talentos excepcionales, género, étnico, otros.
estos registros corresponden  a reportes que se extraen desde el SIMAT y se nutren con instrumentos diseñados y aplicados para amplia del análisis de la información.
Anexo: a la Fecha se avanza en la estructura del documento final de la versión 4.0</t>
  </si>
  <si>
    <t>Se crearon 6  unidades  móviles para la inclusión de la población diversa, las cuales atienden y acompañan a 45 establecimientos educativos oficiales focalizados en la vigencia 2023.  Cabe anotar que esta meta es acumulativa y vienen 36 colegios por continuidad y 11 nuevos .
De las 6 unidades 5 son de acompañamiento social pedagógico y una para acompañamiento a población sorda y ciega.
Anexo: Cuadro con la relación de profesionales contratados.</t>
  </si>
  <si>
    <t>Se viene adelantando el análisis de la necesidad de dotación y recursos disponibles para el cumplimiento de la meta. A la fecha, los mismo se encuentran limitados lo que lleva a considerar otras alternativas de financiación.
Anexo: Estructura del Informe de Dotación.</t>
  </si>
  <si>
    <t xml:space="preserve">Avance:  Actualmente se cuenta con una focalización de 45 establecimientos educativos que se encuentran en ruta de Asistencias Tecnicas y de Supervisión  para la iniciación o profundización de la estrategia.
A la fecha se ha diseñado  un cronograma de Asistencias Tecnica a cada Establecimiento Educativo en lineas Administrativa, pedagogica y comunitaria. .
Anexo: Soportes de la gestión.
</t>
  </si>
  <si>
    <t xml:space="preserve">Se viene adelantando mesas de trabajo para la definición de estructura para la actualización del conjunto de documentos técnicos construidos en 2023.  Esta previsto iniciar en mayo.
Anexo: Estructura del Documento de orientaciones para la Caracterización. </t>
  </si>
  <si>
    <t xml:space="preserve">Se viene adelantando mesas de trabajo para la definición de estructura para la actualización del conjunto de documentos técnicos construidos en 2023.  Esta previsto iniciar en mayo.
Anexo: Estructura del Documento para la atención y acompañamiento. </t>
  </si>
  <si>
    <t xml:space="preserve">Se viene adelantando mesas de trabajo para la definición de estructura para la actualización del conjunto de documentos técnicos construidos en 2023.  Esta previsto iniciar en mayo.
Anexo: Estructura del Documento para la Evaluación. </t>
  </si>
  <si>
    <t>Avance:  Durante el primer trimestre se realizo  jornada de una Transferencia de conocimientos  a los docentes orientadores, equipo de las Unaldes  para la caracterización, atención y acompañamiento de la población diversa.
Anexo: Control de Asistencia - Informe ejecutivo de transferencias.</t>
  </si>
  <si>
    <t>Avance:  A la fecha se cuenta con 50.781 estudiantes caracterizados en el SIMAT como población diversa tanto en la oferta oficial como privada. Se realiza Acciones formativas afirmativas en los establecimientos educativos oficiales en el marco de la inclusión y equidad en la educación de la población diversa.
Anexo: Soporte SIMAT corte 31 de marzo. Soportes de la gestión.</t>
  </si>
  <si>
    <t>Se viene adelantando mesas de trabajo para la definición de rutas para la actualización del conjunto de documentos técnicos construidos en 2023, para la construcción de la versión 4.0 prevista para 2023. Esta previsto iniciar en mayo.</t>
  </si>
  <si>
    <t>Durante el primer trimestre se activó la ruta educación - salud en articulación con el programa de discapacidad del Dadis. 
Esta es un a actividad permanente durante el año.
Anexo: Soportes de la gestión</t>
  </si>
  <si>
    <t>Atención a 1.284 estudiantes con transporte escolar urbano – IE San Felipe Neri
Atención a 339 estudiantes con transporte escolar marítimo y fluvial
Atención a 1.688 estudiantes con transporte escolar desde matricula contratada.
Marcación de estrategias en el SIMAT transporte IEO 50%
Soporte: Base de datos estudiantes beneficiados - Anexo 13 de SIMAT - Evidencias fotograficas</t>
  </si>
  <si>
    <t xml:space="preserve">Campaña mi escuela, mi lugar favorito, lápices que escriben el futuro de los niños y niñas de Cartagena. Entrega de 10.409 kits escolares a estudiantes de Instituciones educativas Oficiales del distrito con el apoyo de gestión social, Ecopetrol, TRASO, Aguas de Cartagena, SACSA, AFINIA, Colanta (cuadernos), Hotel Condominio Bahía del Sol, BBVA
Marcación de estrategias en el SIMAT 98.40% 
Soporte: Base de datos estudiantes beneficiados - Anexo 13 de SIMAT - Evidencias fotograficas
</t>
  </si>
  <si>
    <t xml:space="preserve">Se creo una unidad movil para la implementación de estrategias de acceso y permanencia con 6 profesionales interdisciplinarios de apoyo a la gestión.
Soporte: contratos e informes de gestión. </t>
  </si>
  <si>
    <t>Se han atendido 13.720 estudiantes con estrategias de permanencia escolar, entre ellas kits escolares y transporte escolar.
Soporte: Base de datos de estudiantes beneficiados.</t>
  </si>
  <si>
    <t>Se avanzó en acciones afirmativas en articulación con la Policía de infancia y adolescencia desde la estrategia de acogida, bienestar y permanencia, desarrollando jornadas lúdico pedagógicas en torno al regreso a clases seguro, promoviendo la sana convivencia y la permanencia escolar. 10 instituciones educativas grado primaria
Soporte: Listado de Instituciones Educativas focalizadas. Evidencias fotograficas</t>
  </si>
  <si>
    <t>Se adjuntas ciclos de menus de las modalidades: Ración Preparada en Sitio y Ración Industrializada, diseñadas teniendo en cuenta los habitos y costumbres del territorio</t>
  </si>
  <si>
    <t>Conforme a los estudiantes debidamente marcados en la plataforma SIMAT con la estrategia de alimentación escolar, se registran 103.729 estudiantes. 
Se adjunta anexo 13A con la información de los estudiantes marcados.</t>
  </si>
  <si>
    <t xml:space="preserve">El equipo de focalización constantemente realiza caracterización de la población a ser atendida con el programa de alimentación.
Se adjunta formato de focalización que contiene la caracterización de estudiantes. </t>
  </si>
  <si>
    <t xml:space="preserve">En la vigencia 2022 se realizó actualización de inventario de cocinas y diagnostico situacional, que permitió conocer el estado de infraestructura, equipos y menaje. Esto con el fin de asignar la modalidad de atención en las diferentes sedes educativas priorizadas para el Programa. 
Se adjunta diagnostico situacional. </t>
  </si>
  <si>
    <t xml:space="preserve">Desde la coordinación del programa en lo que va de esta vigencia se realizaron reuniones de equipo para la coordinación de asistencis técnicas.
Se adjuntas actas de las asistencias técnicas. </t>
  </si>
  <si>
    <t>El equipo PAE ha acompañamientos a la Politica Pública de Ambientes Escolares Alimentarios Saludables, realizando las siguientes actividades:
- Revisión del proceso para publicación de información sobre la fase de implementación en la pagina oficial de la SED. 
- Consulta de Documento CONPES, Plan de acción y Productos. 
- Grupo estudio de productos y CONPES 01- Estudio de lineamientos de PP: Socialización y observaciones de todas las entidades que implementaran la política. 
- Oficiar a cada institución la delegación de funcionario o delegado permanente a las sesiones del comité. 
- Proyección del administrativo de conformación del comité de la PPAEAS. 
- Reunión para preparación de los eventos, citando a los profesionales de comunicaciones. Socialización de las piezas diseñadas en las diferentes fases de la construcción la política.</t>
  </si>
  <si>
    <t xml:space="preserve">El protocolo se encuentra en construcción, se espera tener una mesa de trabajo con DADIS paras formalizar el mismo. </t>
  </si>
  <si>
    <t xml:space="preserve">La fecha de inicio de la primera sesión de las acciones afirmativas es el 24 de abril de los corrientes. </t>
  </si>
  <si>
    <t>Esta actividad se tiene prevista en el mes de octubre como insumo para el estudio de insuficiencia y limitaciones de la prestación del servicio educativo 2022 - 2023. Desde ahora se viene avanzando en el diseño de Plan de trabajo para lograr su ejecución conforme lo establecido.</t>
  </si>
  <si>
    <t>Al igual que la anterior, esta actividad se tiene prevista en el mes de octubre como insumo para el estudio de insuficiencia y limitaciones de la prestación del servicio educativo 2022 - 2023. Desde ahora se viene avanzando en el diseño de Plan de trabajo para lograr su ejecución conforme lo establecido.</t>
  </si>
  <si>
    <t xml:space="preserve">En el mes de enero se conformó la unidad móvil con 4 profesionales de carreras interdisciplinarias para el acompañamiento a Instituciones  educativas priorizadas en el fortalecimiento de procesos relacionados con tránsito armónico.
Anexo: contratos </t>
  </si>
  <si>
    <t>Se inicio  el primer ciclo de asistencias técnicas, en  instituciones educativas oficiales priorizadas, enfocado en procesos de  consolidación de matricula a corte  31 de marzo de 2023.                  Anexo: Soportes de la gestión. Soporte SIMAT corte 31 de marzo de 2023.</t>
  </si>
  <si>
    <t>Con el equipo del proyecto, se vienen adelantando mesas de trabajo para la definición de rutas que permitan la obtención de insumos para la actualización del conjunto de documentos técnicos construidos en 2021-2022, para la construcción de la versión 2.1 prevista para 2023. Esta previsto iniciar en julio.</t>
  </si>
  <si>
    <t>Se tiene proyectado en abril, el primer ciclo de asistencia técnica con Operadores SIMAT. Previa a la mesa de trabajo se viene construyendo y/o actualizando: directorio de contacto, dirección y cronograma de visita</t>
  </si>
  <si>
    <t>Se cuenta con un diseño de plan para el fortalecimiento y/o desarrollo de capacidades en V.2. Para su actualización, se requiere de la ejecución de las mesas de trabajo prevista en el mes de abril donde se tomará la información de fuente primaria.</t>
  </si>
  <si>
    <t>Se viene adelantando asistencias técnicas para la definición de rutas para la actualización del conjunto de documentos técnicos construidos desde el 2021, para la construcción de la versión 3.0 prevista para 2023. Cabe resaltar que, se está trabajando sobre la Meta producto 2023 que hace referencia a 20 EE del distrito.</t>
  </si>
  <si>
    <t>Para la construcción participativa de orientaciones para la formación integral de niñas y niños en educación preescolar, se viene desarrollando acciones que permitan conocer la organización curricular y la práctica pedagógica, Para tal fin, realizamos acompañamiento In situ y la aplicación de un instrumento a docentes de transición abordando los aspectos fundamentales tales como: físico, funcional, relacional y temporal que disponen en los momentos esenciales de la práctica pedagógica.</t>
  </si>
  <si>
    <t>La construcción del diseño participativo de evaluación de la implementación de estrategias para la atención a niñas y niños se viene llevando a cabo por etapas. A cierre de periodo, nos encontramos en la creación y fortalecimiento entre actores claves de sus cuidados y crianza: Interinstitucional e Intersectorial, logrando un trabajo articulado con Infraestructura educativa, COMFENALCO y alianza con empresas privadas como ECOPETROL.</t>
  </si>
  <si>
    <t xml:space="preserve">Durante el trimestre, el proyecto logró llevar su oferta a 20 instituciones oficiales del distrito y, a partir de la fecha, llevar a cabo las asistencias técnicas para la caracterización de los ambientes de la educación preescolar. </t>
  </si>
  <si>
    <t>Con el equipo se ajustó los instrumentos de recolección de la información. Adicionalmente, se está trabajando en el primer ciclo de asistencia enfocado a las instituciones educativa en etapa de iniciación</t>
  </si>
  <si>
    <t>A corte del trimestre, no se ha dotado a las IEO priorizadas. Sin embargo, se cuenta con cdp 107  destinado para la compra de herramientas didácticas que impacten sobre el fortalecimiento de los ambientes pedagógicos.(se encunetra en proceso de estudios previo por el area de contratacion)</t>
  </si>
  <si>
    <t>Durante el trimestre se llevó a cabo un primer ciclo de asistencias técnicas dirigidas a los establecimientos educativos focalizados y centradas en los siguientes temas claves:
1. Acompañamiento al ingreso a clases 2023 y supervisión en las aulas de transición para verificar el uso del mobiliario entregado en la vigencia anterior, con el fin de propiciar la acogida y permanencia de los estudiantes.                                                                                                                                                                                                                                                                                            2. Presentación y posicionamiento del programa de la PI.
2. Relación familia escuela: la importancia de la acogida de la primera infancia en el contexto de la escuela.</t>
  </si>
  <si>
    <t xml:space="preserve">• En el marco de la atención integral, y el derecho a la Educación, se acompañó la actividad “Regreso a Clases seguro”; llevado a cabo en la Institución Educativa Hijos de María sede Rafael Tono en alianza con el programa: Mi Escuela Mi lugar Favorito y la Policía de Infancia y Adolescencia. Cuyo objetivo fue: Acompañar el regreso a clases seguro con la Policía de Infancia y Adolescencia, bajo las estrategias de Acogida – Bienestar y Permanencia en clave de la Atención Integral. 
• Se apoyó en el proceso de Búsqueda Activa de los niños y niñas candidatos a ingresar al sistema educativo oficial, teniendo en cuenta la base de datos enviada por el Bienestar Familiar “SSDIPI”.
</t>
  </si>
  <si>
    <t xml:space="preserve">• A la fecha del año 2023, se realizó el primer ciclo de transferencia con las orientaciones para la implementación del protocolo de la Ruta Integral de Atenciones (RIA); organizando el siguiente cronograma:
1. Martes, 07 de marzo – 2023, en el centro cultural de las Palmeras, asistentes: 
- 16 instituciones Educativas. 
2. Miércoles, 29 de marzo – 2023, en la Biblioteca Juan de Dios Amador, asistentes: 
- 13 instituciones Educativas que inician el programa esta vigencia.  
- Se programó la siguiente transferencia para el mes de abril, debido a la, situación de contratación de servicios de vigilancia y aseo en los establecimientos educativos, lo cual incidió en la reprogramación de acompañamientos situados con el IDER y el desarrollo de las transferencias.  
-Se ha gestionado con el Instituto de Patrimonio Cultural de Cartagena – IPCC, el préstamo de las instalaciones (Bibliotecas Públicas), para el desarrollo de las transferencias. 
</t>
  </si>
  <si>
    <t>Esta actividad está programada para los meses de Julio – Agosto del 2023</t>
  </si>
  <si>
    <t xml:space="preserve">• El día 27 de febrero, se llevó a cabo reunión de equipo del proyecto P9, en donde se acordó la propuesta sobre la ruta metodológica 2023, a implementar con los Consejos de Niñas y niños: Voces Locales, en el marco de la iniciativa: Cartagena: Ciudad de las Niñas y los Niños, y el ecosistema de Participación “Voces Locales”. 
• El día 02 de marzo, se llevó a cabo reunión de equipo del proyecto P9, con supervisora y dirección de cobertura educativa Dra. Alexandra Herrera, con el ánimo de presentar la propuesta sobre la ruta metodológica 2023, a implementar con los Consejos de Niñas y niños: Voces Locales, en el marco de la iniciativa: Cartagena: Ciudad de las Niñas y los Niños, y el ecosistema de Participación “Voces Locales”. 
• Acordando que, en esta vigencia se buscará fortalecer esas voces locales, a través de talleres de liderazgo y artes escénicas, además que ese primer encuentro de este año 2023, debe estar enfocado a que las niñas y los niños reconozcan su territorio o contexto, por tanto, se propone el hacer una cartografía social con ellos para que se piensen desde esos contextos micro que hace parte de una ciudad.  
</t>
  </si>
  <si>
    <t xml:space="preserve">• Socialización con líder P9 y supervisora del programa, la propuesta sobre el despliegue operativo 2023, con relación a Cartagena: Ciudad de las Niñas y los Niños, y el ecosistema de Participación “Voces Locales”.
• El día 28 de marzo, se sostuvo reunión con dirección de cobertura educativa Dra. Alexandra Herrera y supervisora del programa, con el propósito de conocer la experiencia de Ciudad de Niños de Jundaí – Brasil, y entender de qué manera más práctica se implementa en Cartagena: Ciudad de las Niñas y los Niños, y el ecosistema de Participación “Voces Locales”.
</t>
  </si>
  <si>
    <t>Desde el 20 de marzo del año 2021, Cartagena se adhirió a la Red Latinoamericana ciudad de las niñas y los niños, en el marco de la iniciativa Cartagena: Ciudad de niñas y niños</t>
  </si>
  <si>
    <t>• Se programa para el mes de abril, se proyecta el inicio de los encuentros con la “Red de consejeros y consejeras: Voces Locales”, para retomar las actividades a desarrollar en función de las propuestas planteadas por los mismos</t>
  </si>
  <si>
    <t>Se iniciaron trámites para asegurar la financiación de las becas.</t>
  </si>
  <si>
    <t>En el marco del convenio con ICETEX se entregaron 316 becas de la alianza CERES durante el primer trimestre 2023.</t>
  </si>
  <si>
    <t>El proyecto es liderado por el Asesor de Educación Superior.</t>
  </si>
  <si>
    <t>Las becas se adjudican al finalizar el año escolar.</t>
  </si>
  <si>
    <t>Se adelantó gestión ante la UMAYOR para identificar la necesidad de becas en la población estudiantil.</t>
  </si>
  <si>
    <t>Se actualizó diagnóstico.</t>
  </si>
  <si>
    <t>Se actualizó inventario de IFTDH</t>
  </si>
  <si>
    <t>Esta meta se reporta al cierre del año escolar una vez se surta la graduación, al corte de este trimestre se logró gestionar una matrícula de formación media técnica de 1278 estudiantes para el grado 11.</t>
  </si>
  <si>
    <t>Se ha brindado acompañamiento en orientaciuón vocacional para la media técnica a 601 estudiantes de grado 9º</t>
  </si>
  <si>
    <t xml:space="preserve">Se diseño instrumento metodológico para recolección de información y envío oficio a rectores de IEMT para seguimiento de recursos para los mantenimientos de ambientes de aprendizaje, a su vez se realizaó actualización de las necesidades de dotación reportadas en vigencias anteriores por cada IEO a la SED. </t>
  </si>
  <si>
    <t>Se logró el cumplimiento del 100% de la contratación del equipo profesional que trabaja en el cumplimiento a las actividades del proyecto.</t>
  </si>
  <si>
    <t xml:space="preserve">Se avanzó con la actualización y rediseño de las mallas curriculares correspondiente a 3 programas articulados con las IES Tecnologico Comfenalco de las IOMT CASD </t>
  </si>
  <si>
    <t>Se estructuró la ruta de mejoramiento permanente a implementarse para el fortalecimiento de la EMT.</t>
  </si>
  <si>
    <t xml:space="preserve">En el periodo se realizó la entrega oportuna de la nómina, cancelándose los meses de enero a marzo de 2023 por la suma de  $91.850.263.060,00. </t>
  </si>
  <si>
    <t>la entidad territorial publico en el SECOP el proceso licitatorio LP-SED-001-2023 para la adquiscion de bonos de dotacion 2020 y 2021 por la suma de $500.597.385,09</t>
  </si>
  <si>
    <t>Se reconoció gastos de viáticos y transporte aéreo en comisión de servicios para 5 funcionarios para la participación en el encuentro estatal sindical que se realizó en el mes de febrero de 2022 en la ciudad de Bogotá por la suma de $7.557.230,00 y gastos de viáticos y transporte terrestre para 1 funcionario para asistir al congreso de seguridad y salud en el trabajo y ambiente-costa caribe, los días 16 y 17 de marzo de 2023 por la suma de $ 405.882,00.</t>
  </si>
  <si>
    <t>Se reconoció pago a la CNSC mediante la resolución 0529 del 2023 por el concurso de méritos de personal administrativo por la suma de $21.000.000</t>
  </si>
  <si>
    <t>Se elaboro solicitud de estudios previos para la contratacion para examenes ocupacionales Contratar la Prestación de servicios de salud ocupacional para realizar los exámenes médicos ocupacionales de ingreso, periódicos y de egreso con énfasis osteomuscular al personal de planta administrativo del Sistema General de Participaciones SGP de las diferentes dependencias de la Secretaria de Educación Distrital de Cartagena de Indias, el cual esta en revision en el area juridica de la SED para publicacion en el SECOP</t>
  </si>
  <si>
    <t>Se realizo solicitud de contratacion  para la adquisicion de computadores de escritorio, suscribiendose posteriormente al comité de contratacion de la alcaldia mayor, el estudio previo para publicacion del proceso de selección respectivo</t>
  </si>
  <si>
    <t>Se esta a la espera de directriz por parte del Ministerio de Educacion Nacional para los juegos deportivos y encuentro folclorico del magisterio de cartagena version 2023</t>
  </si>
  <si>
    <t>Se reconoció y ordeno pago de 14 Auxilios Eductivos para funcioanrios y/o familia</t>
  </si>
  <si>
    <t>Se realizaron 15 actividades de SST que generaron espacios de participación para nuestros funcionarios.</t>
  </si>
  <si>
    <t>La implementación del SGSST se articula con la Alcaldía de Cartagena acorde al plan de trabajo SST establecido para las dependencias.</t>
  </si>
  <si>
    <t>Se reconoció y ordeno  pago de 7 Auxilios Funerarios, 1 de Matrimonio y 1 de Montura a funcionarios administrativos previa solicitud, Se encuentra enproceso de contratacion el Estimulo de permanencia Laboral  2021 y 2022</t>
  </si>
  <si>
    <t>la entidad territorial publico en el SECOP el proceso licitatorio LP-SED-001-2023 para la adquiscion de bonos de quinquenios 2021 y 2022 por la suma de $1.097.726.339,20</t>
  </si>
  <si>
    <t>Se realizan las actuaciones administrativas pertinentes para la suscripción del convenio.</t>
  </si>
  <si>
    <t>Una vez se logre firmar el convenio interadministrativo se establece la alianza con la IE FTDH</t>
  </si>
  <si>
    <t xml:space="preserve">Mediante alianza establecida con la Fundación Rofé se entregaron 30 becas de FTDH a egresados oficiales del distrito.
</t>
  </si>
  <si>
    <t>Del total de becas otorgadas por medio de la alianza Ceres se beneficiaron 56 estudiantes egresados oficiales pertenecientes a la población NARP.</t>
  </si>
  <si>
    <t>Del total de becas otorgadas por medio de la alianza Ceres se beneficiaron 4 estudiantes egresados oficiales pertenecientes a la población Indigena.</t>
  </si>
  <si>
    <r>
      <rPr>
        <b/>
        <sz val="16"/>
        <rFont val="Arial"/>
        <family val="2"/>
      </rPr>
      <t>Resultados:</t>
    </r>
    <r>
      <rPr>
        <sz val="16"/>
        <rFont val="Arial"/>
        <family val="2"/>
      </rPr>
      <t xml:space="preserve">
</t>
    </r>
    <r>
      <rPr>
        <b/>
        <sz val="16"/>
        <rFont val="Arial"/>
        <family val="2"/>
      </rPr>
      <t>a)</t>
    </r>
    <r>
      <rPr>
        <sz val="16"/>
        <rFont val="Arial"/>
        <family val="2"/>
      </rPr>
      <t xml:space="preserve"> 557 jóvenes y adultos se encuentran matriculado en el programa de alfabetización CLEI a corte 29 de marzo.                                                                                 </t>
    </r>
    <r>
      <rPr>
        <b/>
        <sz val="16"/>
        <rFont val="Arial"/>
        <family val="2"/>
      </rPr>
      <t>b)</t>
    </r>
    <r>
      <rPr>
        <sz val="16"/>
        <rFont val="Arial"/>
        <family val="2"/>
      </rPr>
      <t xml:space="preserve"> 16 docentes de planta temporal se encuentran en proceso de contratación, por continuedad 2022                                                                                                                 </t>
    </r>
    <r>
      <rPr>
        <b/>
        <sz val="16"/>
        <rFont val="Arial"/>
        <family val="2"/>
      </rPr>
      <t>c</t>
    </r>
    <r>
      <rPr>
        <sz val="16"/>
        <rFont val="Arial"/>
        <family val="2"/>
      </rPr>
      <t xml:space="preserve">) 4 profesionales de campo del proyecto jóvenes y adultos, se encuentran realizando acompañamiento insitu, a la consolidación de la matrícula CLEI 1 en 16 I.E.O focalizadas •	                                                                                                                  
</t>
    </r>
    <r>
      <rPr>
        <b/>
        <sz val="16"/>
        <rFont val="Arial"/>
        <family val="2"/>
      </rPr>
      <t xml:space="preserve">d) </t>
    </r>
    <r>
      <rPr>
        <sz val="16"/>
        <rFont val="Arial"/>
        <family val="2"/>
      </rPr>
      <t xml:space="preserve">4 formatos administrativos fueron proyectados para la solicitud de contratación de la planta temporal de docentes CLEI 1.                                                                                                                                                                                                </t>
    </r>
    <r>
      <rPr>
        <b/>
        <sz val="16"/>
        <rFont val="Arial"/>
        <family val="2"/>
      </rPr>
      <t>Anexos de Gestión  	                                                                                                            
a) S</t>
    </r>
    <r>
      <rPr>
        <sz val="16"/>
        <rFont val="Arial"/>
        <family val="2"/>
      </rPr>
      <t xml:space="preserve">eguimientos a la consolidación de la matricula del programa de alfabetización CLEI 1 </t>
    </r>
    <r>
      <rPr>
        <b/>
        <sz val="16"/>
        <rFont val="Arial"/>
        <family val="2"/>
      </rPr>
      <t xml:space="preserve">                                                                                                                a))</t>
    </r>
    <r>
      <rPr>
        <sz val="16"/>
        <rFont val="Arial"/>
        <family val="2"/>
      </rPr>
      <t>Reporte de seguimiento simat a corte 29 de marzo</t>
    </r>
    <r>
      <rPr>
        <b/>
        <sz val="16"/>
        <rFont val="Arial"/>
        <family val="2"/>
      </rPr>
      <t xml:space="preserve">                                                                            
b)</t>
    </r>
    <r>
      <rPr>
        <sz val="16"/>
        <rFont val="Arial"/>
        <family val="2"/>
      </rPr>
      <t xml:space="preserve">Formatos administrativos para la contratación de planta temporal de 16 docentes  </t>
    </r>
    <r>
      <rPr>
        <b/>
        <sz val="16"/>
        <rFont val="Arial"/>
        <family val="2"/>
      </rPr>
      <t xml:space="preserve">                                                                                                                           c)</t>
    </r>
    <r>
      <rPr>
        <sz val="16"/>
        <rFont val="Arial"/>
        <family val="2"/>
      </rPr>
      <t xml:space="preserve">Formatos de creacion de grupo 16 IE focalizadas              
</t>
    </r>
    <r>
      <rPr>
        <b/>
        <sz val="16"/>
        <rFont val="Arial"/>
        <family val="2"/>
      </rPr>
      <t>d)</t>
    </r>
    <r>
      <rPr>
        <sz val="16"/>
        <rFont val="Arial"/>
        <family val="2"/>
      </rPr>
      <t>Registro fotográfico de proceso de consolidación de la matrícula CLEI 1.</t>
    </r>
    <r>
      <rPr>
        <b/>
        <sz val="16"/>
        <rFont val="Arial"/>
        <family val="2"/>
      </rPr>
      <t xml:space="preserve">
                                         </t>
    </r>
  </si>
  <si>
    <r>
      <rPr>
        <b/>
        <sz val="16"/>
        <rFont val="Arial"/>
        <family val="2"/>
      </rPr>
      <t>Resultados:</t>
    </r>
    <r>
      <rPr>
        <sz val="16"/>
        <rFont val="Arial"/>
        <family val="2"/>
      </rPr>
      <t xml:space="preserve">
</t>
    </r>
    <r>
      <rPr>
        <b/>
        <sz val="16"/>
        <rFont val="Arial"/>
        <family val="2"/>
      </rPr>
      <t>a)</t>
    </r>
    <r>
      <rPr>
        <sz val="16"/>
        <rFont val="Arial"/>
        <family val="2"/>
      </rPr>
      <t xml:space="preserve">4 formatos administrativos fueron proyectados para la solicitud de Transferencias de recursos, a 16 IE focalizadas para la dotación de canastas educativas CLEI 1.
b)Se adelanta gestiones administrativas para las transferencias de recursos a 16 IE focalizadas, en la dotación de canastas educativas CLEI1.                
</t>
    </r>
    <r>
      <rPr>
        <b/>
        <sz val="16"/>
        <rFont val="Arial"/>
        <family val="2"/>
      </rPr>
      <t>Anexos de Gestión</t>
    </r>
    <r>
      <rPr>
        <sz val="16"/>
        <rFont val="Arial"/>
        <family val="2"/>
      </rPr>
      <t xml:space="preserve">    	                                                                                 
</t>
    </r>
    <r>
      <rPr>
        <b/>
        <sz val="16"/>
        <rFont val="Arial"/>
        <family val="2"/>
      </rPr>
      <t>a)</t>
    </r>
    <r>
      <rPr>
        <sz val="16"/>
        <rFont val="Arial"/>
        <family val="2"/>
      </rPr>
      <t>4 formatos administrativos proyectados para las transferencias de recursos a 16 IE focalizadas, en la dotación de canastas educativas CLEI1.</t>
    </r>
  </si>
  <si>
    <r>
      <rPr>
        <b/>
        <sz val="16"/>
        <rFont val="Arial"/>
        <family val="2"/>
      </rPr>
      <t xml:space="preserve">Resultados </t>
    </r>
    <r>
      <rPr>
        <sz val="16"/>
        <rFont val="Arial"/>
        <family val="2"/>
      </rPr>
      <t xml:space="preserve">
</t>
    </r>
    <r>
      <rPr>
        <b/>
        <sz val="16"/>
        <rFont val="Arial"/>
        <family val="2"/>
      </rPr>
      <t>PRIMERA MESA DE AGENDA DE IMPACTO COLECTIVO CON DIRECTIVOS DOCENTES Y ALIADOS</t>
    </r>
    <r>
      <rPr>
        <sz val="16"/>
        <rFont val="Arial"/>
        <family val="2"/>
      </rPr>
      <t xml:space="preserve">
</t>
    </r>
    <r>
      <rPr>
        <b/>
        <sz val="16"/>
        <rFont val="Arial"/>
        <family val="2"/>
      </rPr>
      <t>a</t>
    </r>
    <r>
      <rPr>
        <sz val="16"/>
        <rFont val="Arial"/>
        <family val="2"/>
      </rPr>
      <t xml:space="preserve">)En el marco del fortalecimiento a la oferta de servicios de la atención a jóvenes y adultos en las 42 IE con formación nocturna, el jueves 16 de marzo se llevó a cabo la primera mesa de agenda de impacto colectivo, con Directivos docentes y aliados de formación superior  SENA, Escuela taller y la ONG Mercy Corsd con el objetivo de socializar la oferta de servicios para el fortalecimiento de las competencias laborales en la educación para adultos 
</t>
    </r>
    <r>
      <rPr>
        <b/>
        <sz val="16"/>
        <rFont val="Arial"/>
        <family val="2"/>
      </rPr>
      <t>Anexos de Gestion</t>
    </r>
    <r>
      <rPr>
        <sz val="16"/>
        <rFont val="Arial"/>
        <family val="2"/>
      </rPr>
      <t xml:space="preserve"> 	                                                                                                     
 </t>
    </r>
    <r>
      <rPr>
        <b/>
        <sz val="16"/>
        <rFont val="Arial"/>
        <family val="2"/>
      </rPr>
      <t xml:space="preserve">a.1) </t>
    </r>
    <r>
      <rPr>
        <sz val="16"/>
        <rFont val="Arial"/>
        <family val="2"/>
      </rPr>
      <t xml:space="preserve">Carpeta con;
•	presentaciones compartidas por los aliados
•	Formatos de asistencia
•	Directorio de aliados
•	Acta de la reunión 
•	Circular N° 024
•	Cronograma de implementación Mercy Corps, 
•	Portafolio general de programas del Sena                                                                  	                                                                                                                                                           </t>
    </r>
    <r>
      <rPr>
        <b/>
        <sz val="16"/>
        <rFont val="Arial"/>
        <family val="2"/>
      </rPr>
      <t>a.2)</t>
    </r>
    <r>
      <rPr>
        <sz val="16"/>
        <rFont val="Arial"/>
        <family val="2"/>
      </rPr>
      <t xml:space="preserve"> Registro Fotográfico primera mesa de agenda de impacto colectivo con directivos docentes y aliados
</t>
    </r>
  </si>
  <si>
    <r>
      <rPr>
        <b/>
        <sz val="16"/>
        <rFont val="Arial"/>
        <family val="2"/>
      </rPr>
      <t>Resultados:</t>
    </r>
    <r>
      <rPr>
        <sz val="16"/>
        <rFont val="Arial"/>
        <family val="2"/>
      </rPr>
      <t xml:space="preserve">
</t>
    </r>
    <r>
      <rPr>
        <b/>
        <sz val="16"/>
        <rFont val="Arial"/>
        <family val="2"/>
      </rPr>
      <t>a)</t>
    </r>
    <r>
      <rPr>
        <sz val="16"/>
        <rFont val="Arial"/>
        <family val="2"/>
      </rPr>
      <t xml:space="preserve">6737 jóvenes y adultos se encuentran matriculados en 42 IE con formación nocturnas. Equivalentes al 95 % del cumplimiento de la meta para el año 2023.
</t>
    </r>
    <r>
      <rPr>
        <b/>
        <sz val="16"/>
        <rFont val="Arial"/>
        <family val="2"/>
      </rPr>
      <t>b)</t>
    </r>
    <r>
      <rPr>
        <sz val="16"/>
        <rFont val="Arial"/>
        <family val="2"/>
      </rPr>
      <t xml:space="preserve">4 profesionales de campo del proyecto jóvenes y adultos, se encuentran realizando acompañamiento insitu, a la consolidación de la matrícula del CLEI 2- 6 en las 42 IE con formación Nocturna. 
</t>
    </r>
    <r>
      <rPr>
        <b/>
        <sz val="16"/>
        <rFont val="Arial"/>
        <family val="2"/>
      </rPr>
      <t>c)</t>
    </r>
    <r>
      <rPr>
        <sz val="16"/>
        <rFont val="Arial"/>
        <family val="2"/>
      </rPr>
      <t xml:space="preserve">4 profesionales de campo del proyecto jóvenes y adultos se encuentran en gestión de apoyo a la atención a solicitudes de cupos, en el área de atención al ciudadano de la SED, teniendo en cuenta el cronograma establecido hasta el 31 de marzo.
</t>
    </r>
    <r>
      <rPr>
        <b/>
        <sz val="16"/>
        <rFont val="Arial"/>
        <family val="2"/>
      </rPr>
      <t>d)</t>
    </r>
    <r>
      <rPr>
        <sz val="16"/>
        <rFont val="Arial"/>
        <family val="2"/>
      </rPr>
      <t xml:space="preserve">4 profesionales de campo del proyecto jóvenes y adultos se encuentran en gestión de apoyo a la atención a solicitudes de cupos que lleguen por otros medios (fundaciones, supervisora, líder) etc.                                                                                </t>
    </r>
    <r>
      <rPr>
        <b/>
        <sz val="16"/>
        <rFont val="Arial"/>
        <family val="2"/>
      </rPr>
      <t>Anexos de Gestion •	                                                                               a)</t>
    </r>
    <r>
      <rPr>
        <sz val="16"/>
        <rFont val="Arial"/>
        <family val="2"/>
      </rPr>
      <t xml:space="preserve">Reportes de seguimientos a la consolidación de la matricula del CLEI 2-6 – Gestión de profesionales de campo
</t>
    </r>
    <r>
      <rPr>
        <b/>
        <sz val="16"/>
        <rFont val="Arial"/>
        <family val="2"/>
      </rPr>
      <t>b)</t>
    </r>
    <r>
      <rPr>
        <sz val="16"/>
        <rFont val="Arial"/>
        <family val="2"/>
      </rPr>
      <t xml:space="preserve">Reporte de seguimiento simat a corte 29 de marzo 
</t>
    </r>
    <r>
      <rPr>
        <b/>
        <sz val="16"/>
        <rFont val="Arial"/>
        <family val="2"/>
      </rPr>
      <t>c)</t>
    </r>
    <r>
      <rPr>
        <sz val="16"/>
        <rFont val="Arial"/>
        <family val="2"/>
      </rPr>
      <t xml:space="preserve">Registro fotográfico de proceso de consolidación de la matrícula CLEI 2-6. 
</t>
    </r>
    <r>
      <rPr>
        <b/>
        <sz val="16"/>
        <rFont val="Arial"/>
        <family val="2"/>
      </rPr>
      <t xml:space="preserve">d) Gestión de Solicutud de cupos </t>
    </r>
  </si>
  <si>
    <r>
      <rPr>
        <b/>
        <sz val="16"/>
        <rFont val="Arial"/>
        <family val="2"/>
      </rPr>
      <t>Resultados:                                                                                                   
 a)</t>
    </r>
    <r>
      <rPr>
        <sz val="16"/>
        <rFont val="Arial"/>
        <family val="2"/>
      </rPr>
      <t xml:space="preserve">Asistencia técnica #1 Insitu dirigida a los docentes y directivos docentes de la IE NUEVO BOSQUE  para el diseño y formulación de planes de mejoramiento Institucional en la atención a jóvenes y adultos.                             
 </t>
    </r>
    <r>
      <rPr>
        <b/>
        <sz val="16"/>
        <rFont val="Arial"/>
        <family val="2"/>
      </rPr>
      <t xml:space="preserve">Anexos de Gestión </t>
    </r>
    <r>
      <rPr>
        <sz val="16"/>
        <rFont val="Arial"/>
        <family val="2"/>
      </rPr>
      <t xml:space="preserve">                                                                                                                                       
a) Formulación de planes de mejoramiento Institucional en  la IE NUEVO BOSQUE                                                                                                                                                                      b) acta  de asistencia tecnica                                                                                                                      
c)  Registro Gotografico</t>
    </r>
  </si>
  <si>
    <r>
      <t xml:space="preserve">    </t>
    </r>
    <r>
      <rPr>
        <b/>
        <sz val="16"/>
        <color theme="1"/>
        <rFont val="Arial"/>
        <family val="2"/>
      </rPr>
      <t>ND*</t>
    </r>
  </si>
  <si>
    <r>
      <t xml:space="preserve">No. de sedes </t>
    </r>
    <r>
      <rPr>
        <sz val="16"/>
        <color theme="1"/>
        <rFont val="Arial"/>
        <family val="2"/>
      </rPr>
      <t xml:space="preserve">nuevas </t>
    </r>
    <r>
      <rPr>
        <sz val="16"/>
        <color rgb="FF000000"/>
        <rFont val="Arial"/>
        <family val="2"/>
      </rPr>
      <t xml:space="preserve">de </t>
    </r>
    <r>
      <rPr>
        <sz val="16"/>
        <color theme="1"/>
        <rFont val="Arial"/>
        <family val="2"/>
      </rPr>
      <t>Instituciones Educativas Oficiales</t>
    </r>
    <r>
      <rPr>
        <sz val="16"/>
        <color rgb="FF000000"/>
        <rFont val="Arial"/>
        <family val="2"/>
      </rPr>
      <t xml:space="preserve"> construidas </t>
    </r>
  </si>
  <si>
    <r>
      <t>Construir 3 nuevas</t>
    </r>
    <r>
      <rPr>
        <sz val="16"/>
        <color theme="1"/>
        <rFont val="Arial"/>
        <family val="2"/>
      </rPr>
      <t xml:space="preserve"> sedes de</t>
    </r>
    <r>
      <rPr>
        <sz val="16"/>
        <color rgb="FF000000"/>
        <rFont val="Arial"/>
        <family val="2"/>
      </rPr>
      <t xml:space="preserve"> </t>
    </r>
    <r>
      <rPr>
        <sz val="16"/>
        <color theme="1"/>
        <rFont val="Arial"/>
        <family val="2"/>
      </rPr>
      <t>Instituciones Educativas Oficiales</t>
    </r>
  </si>
  <si>
    <r>
      <t>9</t>
    </r>
    <r>
      <rPr>
        <b/>
        <sz val="16"/>
        <color theme="1"/>
        <rFont val="Arial"/>
        <family val="2"/>
      </rPr>
      <t xml:space="preserve"> </t>
    </r>
    <r>
      <rPr>
        <sz val="16"/>
        <color theme="1"/>
        <rFont val="Arial"/>
        <family val="2"/>
      </rPr>
      <t>Instituciones Educativas Oficiales</t>
    </r>
  </si>
  <si>
    <r>
      <t xml:space="preserve">% de programas curriculares de Media Técnica de  </t>
    </r>
    <r>
      <rPr>
        <sz val="16"/>
        <color theme="1"/>
        <rFont val="Arial"/>
        <family val="2"/>
      </rPr>
      <t>Instituciones Educativas Oficiales</t>
    </r>
    <r>
      <rPr>
        <sz val="16"/>
        <color rgb="FF000000"/>
        <rFont val="Arial"/>
        <family val="2"/>
      </rPr>
      <t xml:space="preserve"> articulados con los programas Técnicos Profesionales, Tecnológicos y/o de Pregrado de las Universidades aliadas al Fondo Educativo Bicentenario de Cartagena. </t>
    </r>
  </si>
  <si>
    <r>
      <t xml:space="preserve">Articular el 80% de los </t>
    </r>
    <r>
      <rPr>
        <sz val="16"/>
        <color theme="1"/>
        <rFont val="Arial"/>
        <family val="2"/>
      </rPr>
      <t>programas curriculares de Media Técnica de  Instituciones Educativas Oficiales articulados con los programas Técnicos Profesionales, Tecnológicos y/o de Pregrado de las Universidades aliadas al Fondo Educativo Bicentenario de Cartagena</t>
    </r>
  </si>
  <si>
    <t>36,36%
8 PROGRAMAS</t>
  </si>
  <si>
    <t>N/A reporte a final de año</t>
  </si>
  <si>
    <t>META PRODUCTO</t>
  </si>
  <si>
    <t>ANOTACIONES REPORTE MARZO SECRETARIA DE EDUCACION</t>
  </si>
  <si>
    <t>Falta reporte</t>
  </si>
  <si>
    <t>debo ajustar dato acumulado 2020-2022 en matriz 2023 y por ajustar calculo de avance al cuatrienio de la meta a 2022</t>
  </si>
  <si>
    <t>debo ajustar dato acumulado 2020-2022 en matriz 2023</t>
  </si>
  <si>
    <t>Articular el 80% de los programas curriculares de Media Técnica de  Instituciones Educativas Oficiales articulados con los programas Técnicos Profesionales, Tecnológicos y/o de Pregrado de las Universidades aliadas al Fondo Educativo Bicentenario de Cartagena</t>
  </si>
  <si>
    <t xml:space="preserve">ajustar reporte </t>
  </si>
  <si>
    <t>No aparece reporte de tasa de deserción</t>
  </si>
  <si>
    <t>reportan 3, en observación no se evidencia qué ieo le hicieron proyectos</t>
  </si>
  <si>
    <t>el reporte indica un 1091%, lo cual debe explicarse mejor, ademá indicar el número de programas que representa el porcentaje</t>
  </si>
  <si>
    <t>Falta reporte, se coloca 0?</t>
  </si>
  <si>
    <t>22 programas</t>
  </si>
  <si>
    <t>44%
14 PROGRAMAS</t>
  </si>
  <si>
    <t>3 PROGRAMAS</t>
  </si>
  <si>
    <t>Reporte Meta Producto Corte 31 Marzo 2023</t>
  </si>
  <si>
    <t>AVANCE META PRODUCTO A MARZO 31 DE 2023</t>
  </si>
  <si>
    <t>AVANCE META PRODUCTO AL CUATRIENIO</t>
  </si>
  <si>
    <t>Pendiente reporte oficial MEN 2022 cruzado con estadísticas SED.
3,38%  a diciembre 2021</t>
  </si>
  <si>
    <t>Aún aparece como dato oficial el reporte a dic 2021</t>
  </si>
  <si>
    <t>necesito el dato del total de ieo, porque no sé si se han repetido las mismas 45 en los 3 años, y se han ido adicionando, o si son 105 ieo</t>
  </si>
  <si>
    <t>saquemos el total de ieo, las 87 ieo, de pronto algunas se repiten y ahí estamos duplicando el dato</t>
  </si>
  <si>
    <t>vamos hacer el listado de esas 40 ieo porque nos las van a pedir</t>
  </si>
  <si>
    <t>vamos hacer el listado de esas 80 ieo porque nos las van a pedir, las 81 reportadas no se si son que ya vienen acumuladas creería que sí</t>
  </si>
  <si>
    <t>Garantizar la educación inicial en el marco de la atención integral al 80% de niñas y niños en preescolar de matrícula oficial (proyección matrícula)</t>
  </si>
  <si>
    <t>vamos a proyectar la matricula para tener claro el numero de estudiantes y de ieo focalizadas</t>
  </si>
  <si>
    <t>LINEA BASE 2019</t>
  </si>
  <si>
    <t>BASE PARA REPORTE 2021</t>
  </si>
  <si>
    <t>BASE PARA REPORTE 2022</t>
  </si>
  <si>
    <t>ITEM</t>
  </si>
  <si>
    <t>ESTABLECIMIENTO EDUCATIVO</t>
  </si>
  <si>
    <t>1. I.E. La Milagrosa</t>
  </si>
  <si>
    <t>COL. NAVAL DE CRESPO</t>
  </si>
  <si>
    <t>INSTITUCION EDUCATIVA AMBIENTALISTA DE CARTAGENA - SEDE ÚNICA</t>
  </si>
  <si>
    <t>C</t>
  </si>
  <si>
    <t>B</t>
  </si>
  <si>
    <t>2. I.E. Soledad Román de Nuñez</t>
  </si>
  <si>
    <t>I.ED. FUNDACIÓN PIES DESCALZOS</t>
  </si>
  <si>
    <t>INSTITUCION EDUCATIVA JUAN JOSE NIETO - SEDE ÚNICA</t>
  </si>
  <si>
    <t>D</t>
  </si>
  <si>
    <t>3. I.E. Ciudad de Tunja</t>
  </si>
  <si>
    <t>I.E. JOSE DE LA VEGA</t>
  </si>
  <si>
    <t>INSTITUCION EDUCATIVA DE TERNERA - SEDE ÚNICA</t>
  </si>
  <si>
    <t>4. I.E. Maria Cano</t>
  </si>
  <si>
    <t>ESCUELA NORMAL SUPERIOR DE CARTAGENA DE INDIAS</t>
  </si>
  <si>
    <t>INSTITUCION EDUCATIVA CIUDADELA 2000 - SEDE ÚNICA</t>
  </si>
  <si>
    <t>5. I.E. Manuel Beltrán</t>
  </si>
  <si>
    <t>I.E. OLGA GONZALEZ ARRAUT</t>
  </si>
  <si>
    <t>I.E. TIERRA BAJA - SEDE ÚNICA</t>
  </si>
  <si>
    <t>6. I.E. Alberto Fernández Baena</t>
  </si>
  <si>
    <t>I.E. ALBERTO E. FERNANDEZ BAENA</t>
  </si>
  <si>
    <t>INSTITUCION EDUCATIVA NUESTRO ESFUERZO - SEDE ÚNICA</t>
  </si>
  <si>
    <t>7. I.E. Tierra Baja</t>
  </si>
  <si>
    <t>I.E. TIERRA BAJA</t>
  </si>
  <si>
    <t>INSTITUCION EDUCATIVA EL SALVADOR - SEDE SAN JOSE</t>
  </si>
  <si>
    <t>8. I.E. Bicentenario</t>
  </si>
  <si>
    <t>Y.EL. PUERTO REY</t>
  </si>
  <si>
    <t>9. I.E. Arroyo de Piedra- Sede Punta Canoa</t>
  </si>
  <si>
    <t>I.E. DE SANTA ANA</t>
  </si>
  <si>
    <t>INSTITUCION EDUCATIVA ARROYO DE PIEDRA - SEDE DE PUNTA CANOA</t>
  </si>
  <si>
    <t>7 I.E.O. MEJORARON, DE LAS CUALES 3 SE SOSTIENEN DEL 2021,  POR LO QUE EL REPORTE DEFINITIVO SON 4</t>
  </si>
  <si>
    <t>INSTITUCIÓN EDUCATIVA DE BAYUNCA</t>
  </si>
  <si>
    <t>41 I.E.O. SUSTUVIERON LA CALIFICACION 2021 - 2022</t>
  </si>
  <si>
    <t>IE. AMBIENTALISTA DE CARTAGENA</t>
  </si>
  <si>
    <t>I.E. ROSEDAL</t>
  </si>
  <si>
    <t>I.E. MARIA CANO</t>
  </si>
  <si>
    <t>I.E. VILLA ESTRELLA</t>
  </si>
  <si>
    <t>I.E. BICENTENARIO</t>
  </si>
  <si>
    <t>I.E. GABRIEL GARCIA MARQUEZ</t>
  </si>
  <si>
    <t>INDICADOR: Número de Instituciones Etnoeducativas oficiales con Proyectos Etnoeducativos Comunitarios PEC Revisados, ajustados e implementados</t>
  </si>
  <si>
    <t>Instituciones Educativas Oficiales que implementan proyectos etnoeducativos comunitarios.</t>
  </si>
  <si>
    <t>Fuente: Dirección de Calidad Educativa, 2019.</t>
  </si>
  <si>
    <t>1. Institución Educativa Antonia Santos</t>
  </si>
  <si>
    <t>2. Institución Educativa de la Boquilla</t>
  </si>
  <si>
    <t>3. Institución Educativa de Bocachica</t>
  </si>
  <si>
    <t>4. Institución Educativa Puerto Rey</t>
  </si>
  <si>
    <t>La Secretaria de Educación Distrital se encuentra realizando el proceso de  financiación  del pago de la inscripción de 7874 estudiantes jornada diurna de grado 11 a las pruebas Saber 2023 y por valor de 456.692.000 pesos.
Se  llevara a cabo acompañamiento con los personeros y representantes de los estudiantes  en el cual se trabajara el componente socioemocional y proyecto de vida,  se proyecta la participación de 214 estudiantes de grado 11.
Se desarrollara Asistencia técnica en Promoción de la salud mental y elementos para la promoción de los derechos sexuales y reproductivos, al cual asistirán los representantes estudiantiles y personeros de grado 11 de las instituciones educativas del distrito, se ´proyecta asistencia de 300 estudiantes.</t>
  </si>
  <si>
    <t xml:space="preserve">Se adelanta solicitud de contratación de tipo convenio –interadministrativo entre la SED y U-mayor para la formación  de 652 docentes en las áreas que evalúa la prueba Saber.
</t>
  </si>
  <si>
    <t>El sistema de seguimiento se ha diseñado y está en implementación .</t>
  </si>
  <si>
    <t xml:space="preserve">" 
Objetivo de la Asistencia Técnica: acompañar el proceso de selección de Mejor Cuña Radial Escolar en el marco de la elección del personero Estudiantíl 2023. Las intituciones son:San Juan de Damasco
CASD
Jorge Artel
Gabriel García Márquez
Fredonia
Madre Gabriela de San Martín
Fe y Alegría las Américas
Politécnico del Pozón
San Francisco de Asís
Ambientalista de Cartagena
Bertha Gedeón de Baladi
Soledad Acosta de Samper
Juan José Nieto
John F. Kennedy
Luis Carlos López
Mercedes Ábrego
Arroyo de Piedra
Manzanillo
Caño del Oro
Liceo de Bolívar
Santa María.
acompañar a la  Institución Educativa Olga González Arraut en el proceso de apropiación y uso de herramientas tecnológicas digitales-Aula Lego y Aula STEM.(ASISTENTES: 16 personas; 1 Coordinador; 15 Docentes.)
</t>
  </si>
  <si>
    <t xml:space="preserve">"En proceso para realizar transferencia a instituciones educativas que han presentado necesidades de materiales y equipo educativos.                                                               1 Soledad Acosta de Samper
2 Madre Gabriela de San Martín
3 Promoción Social de Cartagena
4 Fernando de la Vega
5 Jhon F. Kennedy
6 Bertha Gedeón de Baladi
7 CASD Manuela Beltrán 
8 Rafael Núñez
9 Olga González Arraut 
10 Las Gaviotas
11 Manzanillo del Mar
12 María Auxiliadora 
13 Alberto Elías Fernández Baena
14 Fulgencio Lequerica Vélez
15 Nuestro Esfuerzo
16 Gabriel García Márquez
17 San Francisco de Asís
18 Clemente Manuel Zabala
19 Nuestra Señora del Buen Aire
"
</t>
  </si>
  <si>
    <t>IE Juan José Nieto: Actividad de Cátedra de estudios afrocolombianos, en término de la Educación inclusiva, con participación de docentes y directivos para apropiación de insumos pedagógicos para su desarrollo en el aula con estudiantes de diversas etnias y migrantes de otros países.</t>
  </si>
  <si>
    <t>Se han realizado gestiones con aliados para articular la oferta para el acompañamiento a lo cabildos indigenas en el territorio, con MINTERIOR y ACDIVOCCA.</t>
  </si>
  <si>
    <t>Conmemoración Día Nacional de las Lenguas Nativas.
Actividad MEN: 'Feria de las lenguas nativas de los pueblos étnicos'.
Se realizó acomapañamiento de la actividad propuesta por el MEN.
'Feria de las lenguas nativas, memoria viva de los pueblos', donde se presentarán las experiencias de pueblos étnicos, Organizaciones nacionales, MinCultura y MinEducación.</t>
  </si>
  <si>
    <t>Aportes en la construcción de Circular (Comunicado de invitación) IE Focalizadas Etnoeducativas “Semilleros Becarios Soñando Juntos a la U”.</t>
  </si>
  <si>
    <t xml:space="preserve">Se realizó la apertura de convocatoria para formación avanzada, 39 Becas disponibles para Maestrías y Doctorado, las cuales ya finalizaron su proceso de postulación por parte de los docente y se encuentra en la fase de estudio para su otorgamiento.
</t>
  </si>
  <si>
    <t xml:space="preserve">xxxx  Docentes de IEO Bayunca iniciaron proceso de cualificación a través de la estrategia "Territorios que Convergen" con aliados del Consorcio de Juntos Aprendemos - USAID  </t>
  </si>
  <si>
    <t xml:space="preserve">149 Docentes iniciaron formación en ambientes de aprendizajes mediados por TIC,  a través del aliado Generación Ciencias – MINTIC, oficina tecnología e informática de la Alcaldía.
</t>
  </si>
  <si>
    <t>Como avance en la meta en el año 2022 se realizo transferencia de recursos mediante resolución No 7420 del 25 de noviembre a 12 instituciones educativas oficiales, pertenecientes al programa amigos del turismo para fortalecimeinto de los procesos formativos en bilinguismo y para la vigencia 2023, en meta de plan de accion se tiene previsto 3 IEO, como cumplimiento de la meta del cuatrenio, frente a este proceso se enviaron a la subdirección de contratación de la SED, las especificaciones tecnicas de frances y se viene trabajando en la de los idiomas aleman e ingles.</t>
  </si>
  <si>
    <t>Como parte del proceso de formación de los docentes desde el multilinguismo se tiene previsto la utilización de materiales pedagogicos para fortalecer sus competencias: textos, guias y el uso de herramientas digitales- las cuales se tienen previstas en el analisis de las propuestas de oferentes que se suciten de las convocatorias a traves de la oficina de contratación.</t>
  </si>
  <si>
    <t xml:space="preserve">Al respecto de las 4 actividades de este proyecto, se han adelantado las siguientes acciones: 
1.	Acompañar las propuestas de mejoramiento de las instituciones Educativas Oficiales
-Organización del plan de trabajo del programa de acompañamiento GESTIONAR-TÉ, 
-Organización del cronograma de acompañamientos del programa de acompañamiento GESTIONAR-TÉ, 
-Divulgación del cronograma de acompañamientos a través de la circular 036 del 27 de febrero del 2023 cuyo asunto es: PROGRAMACIÓN 2023 DEL PROGRAMA DE ACOMPAÑAMIENTO PARA EL 
MEJORAMIENTO Y EL FORTALECIMIENTO DE LA GESTIÓN ESCOLAR GESTIONAR-TÉ
-Implementación del plan de trabajo acorde al cronograma de Acompañamientos de GESTIONAR-TÉ: Asistencia técnica mediante el Taller de Transferencia de la metodología "La Escuela Resemantizada" a los EE privados con la participación de 32 EE privados xxxxx
-Realización del comité de Jornada única con el objetivo de revisar los avances del Plan de implementación de Jornada única PIJU y el Plan de Mejoramiento de Jornada Única PMJU. 
</t>
  </si>
  <si>
    <t xml:space="preserve">2.	Asistir técnicamente la revisión, ajuste y resemantización de los Proyectos Educativos Institucionales PEI
-Focalización de las IEO que serán asistidas técnicamente en el proyecto para la vigencia 2023:  IE Nueva Esperanza de Arroyo Grande, IE Olga González Arraut, IE Alberto Elías Fernández Baena, IE Clemente Manuel Zabala, IE Hijos de María, IE Jorge Artel, IE Gabriel García Márquez, IE La Libertad, IE Ternera y IE Mercedes Abrego
-Organización del documento técnico que contiene los alcances del proceso de acompañamiento para la resemantización de las IEO en clave de la revisión y ajustes de los PEI
-Definición del plan de trabajo mediante la elaboración de un cuadernillo que orienta la implementación de la resemantización en las IEO focalizadas 
-Definición del cronograma de trabajo de la estrategia la Escuela Resemantizada
-Lanzamiento de la estrategia La Escuela Resemantizada, convocado mediante circular 028 del 14 febrero del 2023, con la participación de los consejos directivos de las IEO focalizadas 
-Asistencias técnicas para desarrollar los movimientos que constituyen la metodología de la estrategia La escuela Resemantizada: 
	-21 de febrero Movimiento 1: “Los Orgullos y lo posible” y Movimiento 2: “El pacto por la Resemantización de mi escuela”
	-15 de marzo: Movimiento 3: “Del sujeto aburado al sujeto potenciado”
	- 27 de marzo: seguimiento a los avances del Movimiento 3: “Del sujeto aburado al sujeto potenciado
-Mesa de trabajo con Tutores del Programa Todos a Aprender PTA, convocada mediante la circular 046 de 16 de marzo, cuyo propósito fue la articulación del PTA con el Plan de apoyo al mejoramiento, liderado por el área mejoramiento de calidad educativa, en aras de vincular como apoyo a los tutores en la implementación de la estrategia la Escuela Resemantizada. </t>
  </si>
  <si>
    <t xml:space="preserve">3.	Fortalecer la resemantización de las instituciones educativas oficiales, mediante la dotación de elementos de material pedagógico para el mejoramiento de la calidad educativa.
-Organización de los registros de necesidades por cada IEO del material de dotación pedagógico
-Entrega ala oficina de contratación, de los registros de necesidades de cada IEO del material de dotación pedagógico requerido para el mejoramiento de la calidad educativa
</t>
  </si>
  <si>
    <t>4.	Asistir técnicamente la revisión, ajuste e implementación de las herramientas de gestión escolar: currículo, PMI, Autoevaluación, SIEE
-Se ofrece a las 107 IEO, orientaciones para implementación de las herramientas de gestión escolar: currículo, PMI, Autoevaluación, SIEE y solicitud de entrega de las mismas, mediante la circular 029 del 14 de febrero del 2023,
-Asistencia técnica dirigida a las 10 IEO focalizadas, para orientar los ajustes e implementación de la autoevaluación institucional y planes de mejoramiento Institucionales en el marco de la resemantización de la escuela.</t>
  </si>
  <si>
    <t xml:space="preserve">En el primer trimestre en cumplimiento de la ley se expide la Circular orientadora para las instituciones educativas 018 y 019 de febrero 06 de 2023, para que realiacen su proceso de conformación de Gobierno Escolar y Elección de Personeros y Contralores estudiantiles.
Se realizó sensibilizacióna a estudiantes candidatos a Personeros estudiantiles  en alianza con la organización Civix, fortaleciendo la participación de estudiantes y docentes.
Se realizaron visitas y envió de cartas a las 13 instituciones educativas focalizadas para agendar las asistencias técnicas de los meses siguientes para el gobierno escolar.   </t>
  </si>
  <si>
    <t xml:space="preserve">Se realizaron acompañamientos a establecimientos educativos privados y oficiales para fortalecer los temas de convivencia en las escuelas, orientando el cumplimiento de las funciones del comite de convivencia escolar.
ESTABLECIMIENTO EDUCATIVOS
1, Jorge Washintong
2, Global
3, Internacional School
4, Gimnasio Cartagena
5, Gimnasio Cartagena de Indias
6, Colegio Ecologico Barbacoa
INSTITUCIONES EDUCATIVAS
IEO  FULGENCIO LEQUERICA VELEZ 
Se fortalcen las instituciones educativas en sus proyectos de educacion para la sexualidad,  gestionando acompañamiento con aliados para que se ejecuten los planes de trabajo. 
</t>
  </si>
  <si>
    <t>En este trimestre las escuelas están el el proceso de conformación de los Gobiernos Esolares,  por lo tanto las asistencias técnicas para acompañar y orientar la construccioón de planes de trabajo se realizaran es este segundo trimestre.</t>
  </si>
  <si>
    <t>10 instituciones educativas oficiales asitidas y fortalecidas en acciones relacionadas con sus proyectos ambientales escolares y planes de gestion de riesgos escolares en articulación con el establecimiento publico ambiental EPA, CEMPRE y Empresas Comunitarias de Aseos ECA: Salim Bechara, Bertha Sutner, Camilo Torres, Ana Maria Velez de Trujillo, Madre Gabriela de San Martin, Nuestra Sra, del Carmen, Fredonia y Liceo de Bolivar.</t>
  </si>
  <si>
    <t>Se realizo convocatoria a las IEO, para el registro de sus experiencias, 70 IEO aproximadamente, han rinscrito sus iniciativas, con el fin de conformar el banco de experiencia significativas del Distrito.</t>
  </si>
  <si>
    <t>Se han realizados mesas de trabajo para la construcción de los líneamientos para el desarrollo del foro, con los representantes de la SED y  los Sindicatos.
Realizados los lineamientos y requerimientos de logística para la solicitud de contratación garantizando los recursos para eso.</t>
  </si>
  <si>
    <t xml:space="preserve">La SED, desde el área de calidad, inicia la implementación del proyecto Barullos de Género desde las escuelas, donde se priorizan 35IE, para formar en temas como Derechos Humanos, Prevención de Violencias Basadas en Género, Economía del Cuidado, Salud Menstrual. 
Durante el primer trimestre se han realizado acciones de socialización y sensibilización. En estas acciones han participado 26 instituciones educativas y 1025 directivos, administrativos y docentes los cuales tuvieron la oportunidad de conocer el proyecto, objetivos, alcance, metodología y población beneficiaria; se dieron a conocer a su vez cifras de medicina legal y DADIS, donde se documentan los casos de VBG y abuso.  
Con respecto a la sensibilización, a través de una metodología lúdica/participativa, se logró que los maestros y maestras reflexionaran frente a la cultura machista y violenta que sigue afianzando y reproduciendo las VBG. 
En términos generales el proyecto ha sido aceptado y bien acogido en las IE.
A continuación, se relacionan las IE que han participado del proceso:
1.	IE San Juan de Damasco
2.	IE Normal Superior
3.	IE Luis Carlos López
4.	IE María Auxiliadora 
5.	IE Fernando de la Vega
6.	IE Jhon F. Kennedy
7.	IE Técnica de Pasacaballos
8.	IE Omaira Sánchez
9.	IE Pies Descalzos 
10.	IE Fulgencio Lequerica 
11.	IE Fe y Alegría las Américas 
12.	IE Pedro Romero
13.	IE Tierra Baja 
14.	IE Nuestro Esfuerzo 
15.	IE República del Líbano
16.	IE Foco Rojo
17.	IE Alberto E. Fernández Baena
18.	IE José de la Vega
19.	IE Jorge Artel
20.	IE María Reina
21.	IE Villa Estrella
22.	IE La Boquilla
23.	IE Playas de Acapulco
24.	IE Camilo Torres
25.	IE Las Gaviotas
26.	IE Madre Laura
</t>
  </si>
  <si>
    <t>REPORTE DE LA ACTIVIDAD CORTE 31 MARZO 2023</t>
  </si>
  <si>
    <t>AVANCE DEL PROYECTO CORTE 31 MARZO 2023</t>
  </si>
  <si>
    <t>EJECUCIÓN PRESUPUESTAL SEGÚN REGISTROS A MARZO 31 DE 2023</t>
  </si>
  <si>
    <t>EJECUCIÓN PRESUPUESTAL SEGÚN GIROS A MARZO 31 DE 2023</t>
  </si>
  <si>
    <t>ASIGNACIÓN PRESUPUESTAL DEFINITIVA POR PROYECTO</t>
  </si>
  <si>
    <r>
      <t xml:space="preserve">2020130010085
</t>
    </r>
    <r>
      <rPr>
        <sz val="16"/>
        <color rgb="FFFF0000"/>
        <rFont val="Arial"/>
        <family val="2"/>
      </rPr>
      <t>2021130010277</t>
    </r>
  </si>
  <si>
    <t>AVANCE PROGRAMA ACOGIDA "ATENCIÓN A POBLACIONES Y ESTRATEGIAS DE ACCESO Y PERMANENCIA”</t>
  </si>
  <si>
    <t xml:space="preserve"> AVANCE PROGRAMA SABIDURÍA DE LA PRIMERA INFANCIA</t>
  </si>
  <si>
    <t>AVANCE PROGRAMA FORMANDO CON AMOR “GENIO SINGULAR”</t>
  </si>
  <si>
    <t>AVANCE PROGRAMA DESARROLLO DE POTENCIALIDADES</t>
  </si>
  <si>
    <t>AVANCE PROGRAMA PARTICIPACIÓN, DEMOCRACIA Y AUTONOMÍA</t>
  </si>
  <si>
    <t>AVANCE PROGRAMA EDUCACIÓN MEDIADA A TRAVÉS DE TECNOLOGÍAS DE LA INFORMACIÓN Y LAS COMUNICACIONES TIC´S</t>
  </si>
  <si>
    <t>AVANCE PROGRAMA EDUCACIÓN PARA TRANSFORMAR "EDUCACIÓN MEDIA TÉCNICA Y SUPERIOR"</t>
  </si>
  <si>
    <t>AVANCE PROGRAMA MOVILIZACIÓN EDUCATIVA "POR UNA GESTIÓN EDUCATIVA TRANSPARENTE, PARTICIPATIVA Y EFICIENTE”</t>
  </si>
  <si>
    <t>AVANCE PROGRAMA INCLUSIÓN EDUCATIVA PARA EL DESARROLLO PARA LA POBLACIÓN NEGRA, AFROCOLOMBIANA, RAIZAR Y PALENQUERA EN EL DISTRITO DE CARTAGENA.</t>
  </si>
  <si>
    <t>INCLUSIÓN EDUCATIVA PARA EL DESARROLLO PARA LA POBLACIÓN NEGRA, AFROCOLOMBIANA, RAIZAR Y PALENQUERA EN EL DISTRITO DE CARTAGENA.</t>
  </si>
  <si>
    <t>EDUCACION CON ENFOQUE DIFERENCIA INDIGENA "SISTEMA EDUCATIVO INDIGENA PROPIO - SEIP"</t>
  </si>
  <si>
    <t>AVANCE PROGRAMA EDUCACION CON ENFOQUE DIFERENCIA INDIGENA "SISTEMA EDUCATIVO INDIGENA PROPIO - SEIP"</t>
  </si>
  <si>
    <t>AVANCE DE PROYECTOS, PROGRAMA ACOGIDA "ATENCIÓN A POBLACIONES Y ESTRATEGIAS DE ACCESO Y PERMANENCIA”</t>
  </si>
  <si>
    <t>AVANCE DE PROYECTOS, PROGRAMA SABIDURÍA DE LA PRIMERA INFANCIA</t>
  </si>
  <si>
    <t>AVANCE DE PROYECTOS, PROGRAMA FORMANDO CON AMOR “GENIO SINGULAR”</t>
  </si>
  <si>
    <t>AVANCE DE PROYECTOS, PROGRAMA DESARROLLO DE POTENCIALIDADES</t>
  </si>
  <si>
    <t>AVANCE DE PROYECTOS, PROGRAMA PARTICIPACIÓN, DEMOCRACIA Y AUTONOMÍA</t>
  </si>
  <si>
    <t>AVANCE DE PROYECTOS, PROGRAMA EDUCACIÓN MEDIADA A TRAVÉS DE TECNOLOGÍAS DE LA INFORMACIÓN Y LAS COMUNICACIONES TIC´S</t>
  </si>
  <si>
    <t>AVANCE DE PROYECTOS, PROGRAMA EDUCACIÓN PARA TRANSFORMAR "EDUCACIÓN MEDIA TÉCNICA Y SUPERIOR"</t>
  </si>
  <si>
    <t>AVANCE DE PROYECTOS, PROGRAMA MOVILIZACIÓN EDUCATIVA "POR UNA GESTIÓN EDUCATIVA TRANSPARENTE, PARTICIPATIVA Y EFICIENTE”</t>
  </si>
  <si>
    <t>AVANCE PLAN DE DESARROLLO SECRETARIA DE EDUCACIÓN DISTRITAL A MARZO 31 DE 2023</t>
  </si>
  <si>
    <t>AVANCE PLAN DE ACCIÓN SECRETARIA DE EDUCACIÓN DISTRITAL A MARZO 31 DE 2023</t>
  </si>
  <si>
    <t>EJECUCIÓN PRESUPUESTAL PROGRAMA ACOGIDA "ATENCIÓN A POBLACIONES Y ESTRATEGIAS DE ACCESO Y PERMANENCIA”</t>
  </si>
  <si>
    <t>EJECUCIÓN PRESUPUESTAL PROGRAMA SABIDURÍA DE LA PRIMERA INFANCIA</t>
  </si>
  <si>
    <t>EJECUCIÓN PRESUPUESTAL PROGRAMA FORMANDO CON AMOR “GENIO SINGULAR”</t>
  </si>
  <si>
    <t>EJECUCIÓN PRESUPUESTAL PROGRAMA DESARROLLO DE POTENCIALIDADES</t>
  </si>
  <si>
    <t>EJECUCIÓN PRESUPUESTAL PROGRAMA PARTICIPACIÓN, DEMOCRACIA Y AUTONOMÍA</t>
  </si>
  <si>
    <t>EJECUCIÓN PRESUPUESTAL PROGRAMA EDUCACIÓN MEDIADA A TRAVÉS DE TECNOLOGÍAS DE LA INFORMACIÓN Y LAS COMUNICACIONES TIC´S</t>
  </si>
  <si>
    <t>EJECUCIÓN PRESUPUESTAL PROGRAMA EDUCACIÓN PARA TRANSFORMAR "EDUCACIÓN MEDIA TÉCNICA Y SUPERIOR"</t>
  </si>
  <si>
    <t>EJECUCIÓN PRESUPUESTAL PROGRAMA MOVILIZACIÓN EDUCATIVA "POR UNA GESTIÓN EDUCATIVA TRANSPARENTE, PARTICIPATIVA Y EFICIENTE”</t>
  </si>
  <si>
    <t>EJECUCION PRESUPUESTAL SECRETARIA DE EDUCACIÓN A MARZO 31 DE 2023</t>
  </si>
  <si>
    <t>EJECUCION PRESUPUESTAL SEGÚN REGISTROS PRESUPUESTALES SECRETARIA DE EDUCACIÓN A MARZO 31 DE 2023</t>
  </si>
  <si>
    <t>EJECUCION PRESUPUESTAL SEGÚN GIROS PRESUPUESTALES SECRETARIA DE EDUCACIÓN A MARZO 31 DE 2023</t>
  </si>
  <si>
    <t>AVANCE DE EJECUCIÓN PRESUPUESTAL  A MARZO 31 DE 2023</t>
  </si>
</sst>
</file>

<file path=xl/styles.xml><?xml version="1.0" encoding="utf-8"?>
<styleSheet xmlns="http://schemas.openxmlformats.org/spreadsheetml/2006/main" xmlns:mc="http://schemas.openxmlformats.org/markup-compatibility/2006" xmlns:x14ac="http://schemas.microsoft.com/office/spreadsheetml/2009/9/ac" mc:Ignorable="x14ac">
  <numFmts count="18">
    <numFmt numFmtId="8" formatCode="&quot;$&quot;#,##0.00;[Red]\-&quot;$&quot;#,##0.00"/>
    <numFmt numFmtId="42" formatCode="_-&quot;$&quot;* #,##0_-;\-&quot;$&quot;* #,##0_-;_-&quot;$&quot;* &quot;-&quot;_-;_-@_-"/>
    <numFmt numFmtId="44" formatCode="_-&quot;$&quot;* #,##0.00_-;\-&quot;$&quot;* #,##0.00_-;_-&quot;$&quot;* &quot;-&quot;??_-;_-@_-"/>
    <numFmt numFmtId="43" formatCode="_-* #,##0.00_-;\-* #,##0.00_-;_-* &quot;-&quot;??_-;_-@_-"/>
    <numFmt numFmtId="164" formatCode="&quot;$&quot;\ #,##0;[Red]\-&quot;$&quot;\ #,##0"/>
    <numFmt numFmtId="165" formatCode="&quot;$&quot;\ #,##0.00;\-&quot;$&quot;\ #,##0.00"/>
    <numFmt numFmtId="166" formatCode="_-&quot;$&quot;\ * #,##0_-;\-&quot;$&quot;\ * #,##0_-;_-&quot;$&quot;\ * &quot;-&quot;_-;_-@_-"/>
    <numFmt numFmtId="167" formatCode="0;[Red]0"/>
    <numFmt numFmtId="168" formatCode="_-* #,##0_-;\-* #,##0_-;_-* &quot;-&quot;??_-;_-@_-"/>
    <numFmt numFmtId="169" formatCode="#,##0_ ;\-#,##0\ "/>
    <numFmt numFmtId="170" formatCode="#,##0.00_ ;\-#,##0.00\ "/>
    <numFmt numFmtId="171" formatCode="_-&quot;$&quot;\ * #,##0_-;\-&quot;$&quot;\ * #,##0_-;_-&quot;$&quot;\ * &quot;-&quot;??_-;_-@_-"/>
    <numFmt numFmtId="172" formatCode="&quot;$&quot;\ #,##0.00"/>
    <numFmt numFmtId="173" formatCode="&quot;$&quot;#,##0.00"/>
    <numFmt numFmtId="174" formatCode="[$ $]#,##0"/>
    <numFmt numFmtId="175" formatCode="0.0"/>
    <numFmt numFmtId="176" formatCode="#,##0.0000"/>
    <numFmt numFmtId="177" formatCode="_(&quot;$&quot;* #,##0.00_);_(&quot;$&quot;* \(#,##0.00\);_(&quot;$&quot;* &quot;-&quot;??_);_(@_)"/>
  </numFmts>
  <fonts count="85" x14ac:knownFonts="1">
    <font>
      <sz val="11"/>
      <color theme="1"/>
      <name val="Calibri"/>
      <family val="2"/>
      <scheme val="minor"/>
    </font>
    <font>
      <b/>
      <sz val="20"/>
      <color theme="1"/>
      <name val="Calibri"/>
      <family val="2"/>
      <scheme val="minor"/>
    </font>
    <font>
      <b/>
      <sz val="16"/>
      <color theme="1"/>
      <name val="Calibri"/>
      <family val="2"/>
      <scheme val="minor"/>
    </font>
    <font>
      <b/>
      <sz val="11"/>
      <color theme="1"/>
      <name val="Arial"/>
      <family val="2"/>
    </font>
    <font>
      <b/>
      <sz val="12"/>
      <color theme="1" tint="4.9989318521683403E-2"/>
      <name val="Arial"/>
      <family val="2"/>
    </font>
    <font>
      <b/>
      <sz val="11"/>
      <name val="Arial"/>
      <family val="2"/>
    </font>
    <font>
      <sz val="11"/>
      <color theme="1"/>
      <name val="Arial"/>
      <family val="2"/>
    </font>
    <font>
      <sz val="14"/>
      <color theme="1"/>
      <name val="Calibri"/>
      <family val="2"/>
      <scheme val="minor"/>
    </font>
    <font>
      <sz val="11"/>
      <color theme="1" tint="4.9989318521683403E-2"/>
      <name val="Calibri"/>
      <family val="2"/>
      <scheme val="minor"/>
    </font>
    <font>
      <sz val="12"/>
      <color theme="1" tint="4.9989318521683403E-2"/>
      <name val="Calibri"/>
      <family val="2"/>
      <scheme val="minor"/>
    </font>
    <font>
      <sz val="11"/>
      <color theme="1" tint="4.9989318521683403E-2"/>
      <name val="Arial"/>
      <family val="2"/>
    </font>
    <font>
      <sz val="11"/>
      <name val="Calibri"/>
      <family val="2"/>
      <scheme val="minor"/>
    </font>
    <font>
      <b/>
      <sz val="9"/>
      <color indexed="81"/>
      <name val="Tahoma"/>
      <family val="2"/>
    </font>
    <font>
      <sz val="9"/>
      <color indexed="81"/>
      <name val="Tahoma"/>
      <family val="2"/>
    </font>
    <font>
      <b/>
      <sz val="10"/>
      <color theme="1"/>
      <name val="Verdana"/>
      <family val="2"/>
    </font>
    <font>
      <sz val="10"/>
      <color theme="1"/>
      <name val="Verdana"/>
      <family val="2"/>
    </font>
    <font>
      <sz val="10"/>
      <name val="Arial"/>
      <family val="2"/>
    </font>
    <font>
      <b/>
      <sz val="12"/>
      <color theme="1"/>
      <name val="Arial"/>
      <family val="2"/>
    </font>
    <font>
      <b/>
      <sz val="12"/>
      <name val="Arial"/>
      <family val="2"/>
    </font>
    <font>
      <sz val="12"/>
      <name val="Arial"/>
      <family val="2"/>
    </font>
    <font>
      <b/>
      <sz val="14"/>
      <name val="Arial"/>
      <family val="2"/>
    </font>
    <font>
      <b/>
      <sz val="15"/>
      <color theme="1"/>
      <name val="Arial"/>
      <family val="2"/>
    </font>
    <font>
      <b/>
      <sz val="11"/>
      <color theme="1"/>
      <name val="Calibri"/>
      <family val="2"/>
      <scheme val="minor"/>
    </font>
    <font>
      <b/>
      <sz val="12"/>
      <color theme="1"/>
      <name val="Calibri"/>
      <family val="2"/>
      <scheme val="minor"/>
    </font>
    <font>
      <b/>
      <sz val="14"/>
      <color theme="1"/>
      <name val="Calibri"/>
      <family val="2"/>
      <scheme val="minor"/>
    </font>
    <font>
      <sz val="15"/>
      <color theme="1"/>
      <name val="Arial"/>
      <family val="2"/>
    </font>
    <font>
      <sz val="11"/>
      <color theme="1"/>
      <name val="Calibri"/>
      <family val="2"/>
      <scheme val="minor"/>
    </font>
    <font>
      <sz val="14"/>
      <color theme="1"/>
      <name val="Arial"/>
      <family val="2"/>
    </font>
    <font>
      <b/>
      <sz val="20"/>
      <color indexed="81"/>
      <name val="Tahoma"/>
      <family val="2"/>
    </font>
    <font>
      <sz val="20"/>
      <color indexed="81"/>
      <name val="Tahoma"/>
      <family val="2"/>
    </font>
    <font>
      <sz val="26"/>
      <color indexed="81"/>
      <name val="Tahoma"/>
      <family val="2"/>
    </font>
    <font>
      <b/>
      <sz val="22"/>
      <color indexed="81"/>
      <name val="Tahoma"/>
      <family val="2"/>
    </font>
    <font>
      <sz val="22"/>
      <color indexed="81"/>
      <name val="Tahoma"/>
      <family val="2"/>
    </font>
    <font>
      <b/>
      <sz val="72"/>
      <color indexed="81"/>
      <name val="Tahoma"/>
      <family val="2"/>
    </font>
    <font>
      <sz val="72"/>
      <color indexed="81"/>
      <name val="Tahoma"/>
      <family val="2"/>
    </font>
    <font>
      <b/>
      <sz val="26"/>
      <color indexed="81"/>
      <name val="Tahoma"/>
      <family val="2"/>
    </font>
    <font>
      <b/>
      <sz val="36"/>
      <color indexed="81"/>
      <name val="Tahoma"/>
      <family val="2"/>
    </font>
    <font>
      <sz val="36"/>
      <color indexed="81"/>
      <name val="Tahoma"/>
      <family val="2"/>
    </font>
    <font>
      <sz val="48"/>
      <color indexed="81"/>
      <name val="Tahoma"/>
      <family val="2"/>
    </font>
    <font>
      <b/>
      <sz val="28"/>
      <color indexed="81"/>
      <name val="Tahoma"/>
      <family val="2"/>
    </font>
    <font>
      <sz val="28"/>
      <color indexed="81"/>
      <name val="Tahoma"/>
      <family val="2"/>
    </font>
    <font>
      <b/>
      <sz val="48"/>
      <color indexed="81"/>
      <name val="Tahoma"/>
      <family val="2"/>
    </font>
    <font>
      <sz val="24"/>
      <color indexed="81"/>
      <name val="Tahoma"/>
      <family val="2"/>
    </font>
    <font>
      <b/>
      <sz val="18"/>
      <color indexed="81"/>
      <name val="Tahoma"/>
      <family val="2"/>
    </font>
    <font>
      <sz val="18"/>
      <color indexed="81"/>
      <name val="Tahoma"/>
      <family val="2"/>
    </font>
    <font>
      <b/>
      <sz val="24"/>
      <color indexed="81"/>
      <name val="Tahoma"/>
      <family val="2"/>
    </font>
    <font>
      <sz val="14"/>
      <name val="Calibri"/>
      <family val="2"/>
      <scheme val="minor"/>
    </font>
    <font>
      <sz val="14"/>
      <color theme="1" tint="4.9989318521683403E-2"/>
      <name val="Calibri"/>
      <family val="2"/>
      <scheme val="minor"/>
    </font>
    <font>
      <sz val="14"/>
      <color theme="1" tint="4.9989318521683403E-2"/>
      <name val="Arial"/>
      <family val="2"/>
    </font>
    <font>
      <b/>
      <sz val="20"/>
      <name val="Calibri"/>
      <family val="2"/>
      <scheme val="minor"/>
    </font>
    <font>
      <b/>
      <sz val="16"/>
      <color theme="1"/>
      <name val="Arial"/>
      <family val="2"/>
    </font>
    <font>
      <b/>
      <sz val="16"/>
      <color theme="1" tint="4.9989318521683403E-2"/>
      <name val="Arial"/>
      <family val="2"/>
    </font>
    <font>
      <b/>
      <sz val="16"/>
      <name val="Arial"/>
      <family val="2"/>
    </font>
    <font>
      <sz val="16"/>
      <color theme="1"/>
      <name val="Arial"/>
      <family val="2"/>
    </font>
    <font>
      <sz val="16"/>
      <color theme="1" tint="4.9989318521683403E-2"/>
      <name val="Calibri"/>
      <family val="2"/>
      <scheme val="minor"/>
    </font>
    <font>
      <sz val="16"/>
      <color theme="1"/>
      <name val="Calibri"/>
      <family val="2"/>
      <scheme val="minor"/>
    </font>
    <font>
      <sz val="16"/>
      <name val="Arial"/>
      <family val="2"/>
    </font>
    <font>
      <sz val="16"/>
      <color theme="1" tint="4.9989318521683403E-2"/>
      <name val="Arial"/>
      <family val="2"/>
    </font>
    <font>
      <sz val="16"/>
      <name val="Calibri"/>
      <family val="2"/>
      <scheme val="minor"/>
    </font>
    <font>
      <sz val="16"/>
      <color theme="1"/>
      <name val="Verdana"/>
      <family val="2"/>
    </font>
    <font>
      <sz val="16"/>
      <color rgb="FFFF0000"/>
      <name val="Arial"/>
      <family val="2"/>
    </font>
    <font>
      <sz val="16"/>
      <color rgb="FF000000"/>
      <name val="Arial"/>
      <family val="2"/>
    </font>
    <font>
      <b/>
      <sz val="16"/>
      <color theme="9" tint="-0.499984740745262"/>
      <name val="Arial"/>
      <family val="2"/>
    </font>
    <font>
      <b/>
      <sz val="18"/>
      <color rgb="FFFF0000"/>
      <name val="Arial"/>
      <family val="2"/>
    </font>
    <font>
      <b/>
      <sz val="20"/>
      <color rgb="FFFF0000"/>
      <name val="Arial"/>
      <family val="2"/>
    </font>
    <font>
      <sz val="11"/>
      <color rgb="FFFF0000"/>
      <name val="Calibri"/>
      <family val="2"/>
      <scheme val="minor"/>
    </font>
    <font>
      <b/>
      <sz val="16"/>
      <color rgb="FFFF0000"/>
      <name val="Arial"/>
      <family val="2"/>
    </font>
    <font>
      <sz val="16"/>
      <color rgb="FFFF0000"/>
      <name val="Calibri"/>
      <family val="2"/>
      <scheme val="minor"/>
    </font>
    <font>
      <sz val="14"/>
      <color rgb="FFFF0000"/>
      <name val="Calibri"/>
      <family val="2"/>
      <scheme val="minor"/>
    </font>
    <font>
      <sz val="18"/>
      <color theme="1"/>
      <name val="Arial"/>
      <family val="2"/>
    </font>
    <font>
      <sz val="18"/>
      <color rgb="FFFF0000"/>
      <name val="Arial"/>
      <family val="2"/>
    </font>
    <font>
      <sz val="18"/>
      <color rgb="FFFF0000"/>
      <name val="Calibri"/>
      <family val="2"/>
      <scheme val="minor"/>
    </font>
    <font>
      <sz val="11"/>
      <color theme="1"/>
      <name val="Arial Narrow"/>
      <family val="2"/>
    </font>
    <font>
      <sz val="10"/>
      <name val="Arial Narrow"/>
      <family val="2"/>
    </font>
    <font>
      <b/>
      <sz val="10"/>
      <name val="Arial Narrow"/>
      <family val="2"/>
    </font>
    <font>
      <sz val="20"/>
      <color rgb="FFFF0000"/>
      <name val="Arial"/>
      <family val="2"/>
    </font>
    <font>
      <sz val="20"/>
      <color rgb="FF000000"/>
      <name val="Arial"/>
      <family val="2"/>
    </font>
    <font>
      <sz val="20"/>
      <name val="Arial"/>
      <family val="2"/>
    </font>
    <font>
      <sz val="18"/>
      <color rgb="FF000000"/>
      <name val="Arial"/>
      <family val="2"/>
    </font>
    <font>
      <sz val="18"/>
      <name val="Arial"/>
      <family val="2"/>
    </font>
    <font>
      <sz val="20"/>
      <color theme="1"/>
      <name val="Arial"/>
      <family val="2"/>
    </font>
    <font>
      <b/>
      <sz val="18"/>
      <color rgb="FFFF0000"/>
      <name val="Calibri"/>
      <family val="2"/>
      <scheme val="minor"/>
    </font>
    <font>
      <b/>
      <sz val="20"/>
      <color rgb="FFFF0000"/>
      <name val="Arial Black"/>
      <family val="2"/>
    </font>
    <font>
      <sz val="8"/>
      <name val="Calibri"/>
      <family val="2"/>
      <scheme val="minor"/>
    </font>
    <font>
      <sz val="11"/>
      <color rgb="FFFF0000"/>
      <name val="Arial"/>
      <family val="2"/>
    </font>
  </fonts>
  <fills count="17">
    <fill>
      <patternFill patternType="none"/>
    </fill>
    <fill>
      <patternFill patternType="gray125"/>
    </fill>
    <fill>
      <patternFill patternType="solid">
        <fgColor rgb="FFDBE5F1"/>
        <bgColor indexed="64"/>
      </patternFill>
    </fill>
    <fill>
      <patternFill patternType="solid">
        <fgColor theme="9" tint="0.79998168889431442"/>
        <bgColor indexed="64"/>
      </patternFill>
    </fill>
    <fill>
      <patternFill patternType="solid">
        <fgColor rgb="FFE2EFDA"/>
        <bgColor indexed="64"/>
      </patternFill>
    </fill>
    <fill>
      <patternFill patternType="solid">
        <fgColor rgb="FF6699FF"/>
        <bgColor indexed="64"/>
      </patternFill>
    </fill>
    <fill>
      <patternFill patternType="solid">
        <fgColor theme="0"/>
        <bgColor indexed="64"/>
      </patternFill>
    </fill>
    <fill>
      <patternFill patternType="solid">
        <fgColor theme="7" tint="0.59999389629810485"/>
        <bgColor indexed="64"/>
      </patternFill>
    </fill>
    <fill>
      <patternFill patternType="solid">
        <fgColor rgb="FFFFFF00"/>
        <bgColor indexed="64"/>
      </patternFill>
    </fill>
    <fill>
      <patternFill patternType="solid">
        <fgColor rgb="FF00FFFF"/>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92D050"/>
        <bgColor indexed="64"/>
      </patternFill>
    </fill>
    <fill>
      <patternFill patternType="solid">
        <fgColor rgb="FFFF99FF"/>
        <bgColor indexed="64"/>
      </patternFill>
    </fill>
    <fill>
      <patternFill patternType="solid">
        <fgColor rgb="FFFFE799"/>
        <bgColor rgb="FF000000"/>
      </patternFill>
    </fill>
    <fill>
      <patternFill patternType="solid">
        <fgColor rgb="FFFFE699"/>
        <bgColor indexed="64"/>
      </patternFill>
    </fill>
    <fill>
      <patternFill patternType="solid">
        <fgColor theme="4" tint="0.39997558519241921"/>
        <bgColor indexed="64"/>
      </patternFill>
    </fill>
  </fills>
  <borders count="66">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hair">
        <color auto="1"/>
      </left>
      <right style="hair">
        <color auto="1"/>
      </right>
      <top style="hair">
        <color auto="1"/>
      </top>
      <bottom style="medium">
        <color auto="1"/>
      </bottom>
      <diagonal/>
    </border>
    <border>
      <left style="thin">
        <color indexed="64"/>
      </left>
      <right/>
      <top style="thin">
        <color indexed="64"/>
      </top>
      <bottom style="medium">
        <color indexed="64"/>
      </bottom>
      <diagonal/>
    </border>
    <border>
      <left style="medium">
        <color indexed="64"/>
      </left>
      <right/>
      <top/>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right/>
      <top/>
      <bottom style="thin">
        <color indexed="64"/>
      </bottom>
      <diagonal/>
    </border>
    <border>
      <left/>
      <right style="medium">
        <color indexed="64"/>
      </right>
      <top/>
      <bottom style="thin">
        <color indexed="64"/>
      </bottom>
      <diagonal/>
    </border>
    <border>
      <left style="hair">
        <color auto="1"/>
      </left>
      <right style="hair">
        <color auto="1"/>
      </right>
      <top/>
      <bottom style="hair">
        <color auto="1"/>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theme="1"/>
      </left>
      <right/>
      <top style="thin">
        <color theme="1"/>
      </top>
      <bottom style="medium">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right/>
      <top style="medium">
        <color indexed="64"/>
      </top>
      <bottom style="thin">
        <color rgb="FF000000"/>
      </bottom>
      <diagonal/>
    </border>
    <border>
      <left/>
      <right/>
      <top style="thin">
        <color rgb="FF000000"/>
      </top>
      <bottom style="thin">
        <color rgb="FF000000"/>
      </bottom>
      <diagonal/>
    </border>
    <border>
      <left/>
      <right/>
      <top style="thin">
        <color rgb="FF000000"/>
      </top>
      <bottom style="medium">
        <color indexed="64"/>
      </bottom>
      <diagonal/>
    </border>
    <border>
      <left/>
      <right/>
      <top style="thin">
        <color rgb="FF000000"/>
      </top>
      <bottom/>
      <diagonal/>
    </border>
    <border>
      <left style="thin">
        <color rgb="FF000000"/>
      </left>
      <right/>
      <top style="thin">
        <color rgb="FF000000"/>
      </top>
      <bottom style="thin">
        <color rgb="FF000000"/>
      </bottom>
      <diagonal/>
    </border>
    <border>
      <left/>
      <right/>
      <top style="medium">
        <color indexed="64"/>
      </top>
      <bottom/>
      <diagonal/>
    </border>
    <border>
      <left/>
      <right style="thin">
        <color indexed="64"/>
      </right>
      <top style="thin">
        <color indexed="64"/>
      </top>
      <bottom style="medium">
        <color indexed="64"/>
      </bottom>
      <diagonal/>
    </border>
    <border>
      <left/>
      <right style="thin">
        <color indexed="64"/>
      </right>
      <top style="medium">
        <color auto="1"/>
      </top>
      <bottom/>
      <diagonal/>
    </border>
    <border>
      <left/>
      <right style="thin">
        <color indexed="64"/>
      </right>
      <top/>
      <bottom style="thin">
        <color indexed="64"/>
      </bottom>
      <diagonal/>
    </border>
    <border>
      <left style="thin">
        <color rgb="FF000000"/>
      </left>
      <right/>
      <top style="thin">
        <color rgb="FF000000"/>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s>
  <cellStyleXfs count="11">
    <xf numFmtId="0" fontId="0" fillId="0" borderId="0"/>
    <xf numFmtId="0" fontId="14" fillId="2" borderId="0" applyNumberFormat="0" applyBorder="0" applyProtection="0">
      <alignment horizontal="center" vertical="center"/>
    </xf>
    <xf numFmtId="49" fontId="15" fillId="0" borderId="0" applyFill="0" applyBorder="0" applyProtection="0">
      <alignment horizontal="left" vertical="center"/>
    </xf>
    <xf numFmtId="3" fontId="15" fillId="0" borderId="0" applyFill="0" applyBorder="0" applyProtection="0">
      <alignment horizontal="right" vertical="center"/>
    </xf>
    <xf numFmtId="0" fontId="16" fillId="0" borderId="0"/>
    <xf numFmtId="43" fontId="26" fillId="0" borderId="0" applyFont="0" applyFill="0" applyBorder="0" applyAlignment="0" applyProtection="0"/>
    <xf numFmtId="44" fontId="26" fillId="0" borderId="0" applyFont="0" applyFill="0" applyBorder="0" applyAlignment="0" applyProtection="0"/>
    <xf numFmtId="42" fontId="26" fillId="0" borderId="0" applyFont="0" applyFill="0" applyBorder="0" applyAlignment="0" applyProtection="0"/>
    <xf numFmtId="9" fontId="26" fillId="0" borderId="0" applyFont="0" applyFill="0" applyBorder="0" applyAlignment="0" applyProtection="0"/>
    <xf numFmtId="0" fontId="16" fillId="0" borderId="0"/>
    <xf numFmtId="177" fontId="16" fillId="0" borderId="0" applyFont="0" applyFill="0" applyBorder="0" applyAlignment="0" applyProtection="0"/>
  </cellStyleXfs>
  <cellXfs count="1322">
    <xf numFmtId="0" fontId="0" fillId="0" borderId="0" xfId="0"/>
    <xf numFmtId="0" fontId="0" fillId="0" borderId="0" xfId="0" applyAlignment="1">
      <alignment horizontal="center" vertical="center"/>
    </xf>
    <xf numFmtId="0" fontId="7" fillId="0" borderId="0" xfId="0" applyFont="1" applyAlignment="1">
      <alignment horizontal="center" vertical="center"/>
    </xf>
    <xf numFmtId="0" fontId="8" fillId="0" borderId="0" xfId="0" applyFont="1" applyAlignment="1">
      <alignment horizontal="center"/>
    </xf>
    <xf numFmtId="1" fontId="0" fillId="0" borderId="0" xfId="0" applyNumberFormat="1" applyAlignment="1">
      <alignment horizontal="center" vertical="center"/>
    </xf>
    <xf numFmtId="0" fontId="9" fillId="0" borderId="0" xfId="0" applyFont="1" applyAlignment="1">
      <alignment horizontal="center"/>
    </xf>
    <xf numFmtId="0" fontId="10" fillId="0" borderId="0" xfId="0" applyFont="1" applyAlignment="1">
      <alignment horizontal="center" vertical="center" wrapText="1"/>
    </xf>
    <xf numFmtId="167" fontId="6" fillId="0" borderId="0" xfId="0" applyNumberFormat="1" applyFont="1" applyAlignment="1">
      <alignment horizontal="center" vertical="center"/>
    </xf>
    <xf numFmtId="0" fontId="11" fillId="0" borderId="0" xfId="0" applyFont="1" applyAlignment="1">
      <alignment horizontal="center"/>
    </xf>
    <xf numFmtId="0" fontId="11" fillId="0" borderId="0" xfId="0" applyFont="1" applyAlignment="1">
      <alignment horizontal="center" vertical="center"/>
    </xf>
    <xf numFmtId="0" fontId="0" fillId="0" borderId="0" xfId="0" applyAlignment="1">
      <alignment horizontal="center" vertical="center" wrapText="1"/>
    </xf>
    <xf numFmtId="166" fontId="0" fillId="0" borderId="0" xfId="0" applyNumberFormat="1" applyAlignment="1">
      <alignment horizontal="center" vertical="center" wrapText="1"/>
    </xf>
    <xf numFmtId="0" fontId="0" fillId="0" borderId="0" xfId="0" applyAlignment="1">
      <alignment horizontal="center"/>
    </xf>
    <xf numFmtId="0" fontId="17" fillId="0" borderId="1" xfId="4" applyFont="1" applyBorder="1" applyAlignment="1">
      <alignment horizontal="left" vertical="center"/>
    </xf>
    <xf numFmtId="0" fontId="19" fillId="0" borderId="16" xfId="4" applyFont="1" applyBorder="1" applyAlignment="1">
      <alignment horizontal="center" vertical="center"/>
    </xf>
    <xf numFmtId="14" fontId="19" fillId="0" borderId="2" xfId="4" applyNumberFormat="1" applyFont="1" applyBorder="1"/>
    <xf numFmtId="0" fontId="19" fillId="0" borderId="21" xfId="4" applyFont="1" applyBorder="1" applyAlignment="1">
      <alignment horizontal="center" vertical="center"/>
    </xf>
    <xf numFmtId="14" fontId="19" fillId="0" borderId="22" xfId="4" applyNumberFormat="1" applyFont="1" applyBorder="1"/>
    <xf numFmtId="0" fontId="19" fillId="0" borderId="17" xfId="4" applyFont="1" applyBorder="1" applyAlignment="1">
      <alignment horizontal="center" vertical="center"/>
    </xf>
    <xf numFmtId="14" fontId="0" fillId="0" borderId="1" xfId="0" applyNumberFormat="1" applyBorder="1" applyAlignment="1">
      <alignment horizontal="center" vertical="center"/>
    </xf>
    <xf numFmtId="0" fontId="19" fillId="0" borderId="16" xfId="4" applyFont="1" applyBorder="1"/>
    <xf numFmtId="0" fontId="19" fillId="0" borderId="17" xfId="4" applyFont="1" applyBorder="1"/>
    <xf numFmtId="0" fontId="18" fillId="4" borderId="18" xfId="4" applyFont="1" applyFill="1" applyBorder="1" applyAlignment="1">
      <alignment horizontal="center" vertical="center"/>
    </xf>
    <xf numFmtId="0" fontId="18" fillId="4" borderId="15" xfId="4" applyFont="1" applyFill="1" applyBorder="1" applyAlignment="1">
      <alignment horizontal="center" vertical="center"/>
    </xf>
    <xf numFmtId="0" fontId="0" fillId="0" borderId="0" xfId="0" applyAlignment="1">
      <alignment vertical="center"/>
    </xf>
    <xf numFmtId="0" fontId="18" fillId="4" borderId="20" xfId="4" applyFont="1" applyFill="1" applyBorder="1" applyAlignment="1">
      <alignment vertical="center"/>
    </xf>
    <xf numFmtId="0" fontId="18" fillId="4" borderId="16" xfId="4" applyFont="1" applyFill="1" applyBorder="1" applyAlignment="1">
      <alignment horizontal="center" vertical="center"/>
    </xf>
    <xf numFmtId="0" fontId="6" fillId="0" borderId="0" xfId="0" applyFont="1" applyAlignment="1">
      <alignment horizontal="center" vertical="center" wrapText="1"/>
    </xf>
    <xf numFmtId="0" fontId="3" fillId="3" borderId="0" xfId="0" applyFont="1" applyFill="1" applyAlignment="1">
      <alignment horizontal="center" vertical="center" wrapText="1"/>
    </xf>
    <xf numFmtId="0" fontId="21" fillId="5" borderId="0" xfId="0" applyFont="1" applyFill="1" applyAlignment="1">
      <alignment horizontal="center" vertical="center" wrapText="1"/>
    </xf>
    <xf numFmtId="0" fontId="3" fillId="0" borderId="0" xfId="0" applyFont="1" applyAlignment="1">
      <alignment horizontal="center" vertical="center" wrapText="1"/>
    </xf>
    <xf numFmtId="0" fontId="4" fillId="3" borderId="0" xfId="0" applyFont="1" applyFill="1" applyAlignment="1">
      <alignment horizontal="center" vertical="center" wrapText="1"/>
    </xf>
    <xf numFmtId="0" fontId="5" fillId="0" borderId="0" xfId="0" applyFont="1" applyAlignment="1">
      <alignment horizontal="center" vertical="center" wrapText="1"/>
    </xf>
    <xf numFmtId="0" fontId="0" fillId="0" borderId="1" xfId="0" applyBorder="1"/>
    <xf numFmtId="0" fontId="22" fillId="0" borderId="1" xfId="0" applyFont="1" applyBorder="1" applyAlignment="1">
      <alignment horizontal="left" vertical="center"/>
    </xf>
    <xf numFmtId="0" fontId="18" fillId="4" borderId="19" xfId="4" applyFont="1" applyFill="1" applyBorder="1" applyAlignment="1">
      <alignment horizontal="center" vertical="center"/>
    </xf>
    <xf numFmtId="0" fontId="22" fillId="0" borderId="1" xfId="0" applyFont="1" applyBorder="1" applyAlignment="1">
      <alignment vertical="center" wrapText="1"/>
    </xf>
    <xf numFmtId="0" fontId="22" fillId="0" borderId="1" xfId="0" applyFont="1" applyBorder="1" applyAlignment="1">
      <alignment horizontal="center" vertical="center" wrapText="1"/>
    </xf>
    <xf numFmtId="0" fontId="18" fillId="4" borderId="22" xfId="4" applyFont="1" applyFill="1" applyBorder="1" applyAlignment="1">
      <alignment vertical="center"/>
    </xf>
    <xf numFmtId="0" fontId="18" fillId="4" borderId="20" xfId="4" applyFont="1" applyFill="1" applyBorder="1" applyAlignment="1">
      <alignment horizontal="center" vertical="center"/>
    </xf>
    <xf numFmtId="0" fontId="7" fillId="0" borderId="0" xfId="0" applyFont="1"/>
    <xf numFmtId="0" fontId="47" fillId="0" borderId="0" xfId="0" applyFont="1" applyAlignment="1">
      <alignment horizontal="center"/>
    </xf>
    <xf numFmtId="1" fontId="7" fillId="0" borderId="0" xfId="0" applyNumberFormat="1" applyFont="1" applyAlignment="1">
      <alignment horizontal="center" vertical="center"/>
    </xf>
    <xf numFmtId="0" fontId="48" fillId="0" borderId="0" xfId="0" applyFont="1" applyAlignment="1">
      <alignment horizontal="center" vertical="center" wrapText="1"/>
    </xf>
    <xf numFmtId="167" fontId="27" fillId="0" borderId="0" xfId="0" applyNumberFormat="1" applyFont="1" applyAlignment="1">
      <alignment horizontal="center" vertical="center"/>
    </xf>
    <xf numFmtId="0" fontId="46" fillId="0" borderId="0" xfId="0" applyFont="1" applyAlignment="1">
      <alignment horizontal="center"/>
    </xf>
    <xf numFmtId="0" fontId="46" fillId="0" borderId="0" xfId="0" applyFont="1" applyAlignment="1">
      <alignment horizontal="center" vertical="center"/>
    </xf>
    <xf numFmtId="0" fontId="7" fillId="0" borderId="0" xfId="0" applyFont="1" applyAlignment="1">
      <alignment horizontal="center" vertical="center" wrapText="1"/>
    </xf>
    <xf numFmtId="166" fontId="7" fillId="0" borderId="0" xfId="0" applyNumberFormat="1" applyFont="1" applyAlignment="1">
      <alignment horizontal="center" vertical="center" wrapText="1"/>
    </xf>
    <xf numFmtId="0" fontId="7" fillId="0" borderId="0" xfId="0" applyFont="1" applyAlignment="1">
      <alignment horizontal="center"/>
    </xf>
    <xf numFmtId="0" fontId="49" fillId="0" borderId="3" xfId="0" applyFont="1" applyBorder="1" applyAlignment="1">
      <alignment vertical="center" wrapText="1"/>
    </xf>
    <xf numFmtId="0" fontId="53" fillId="0" borderId="1" xfId="0" applyFont="1" applyBorder="1" applyAlignment="1">
      <alignment horizontal="center" vertical="center" wrapText="1"/>
    </xf>
    <xf numFmtId="0" fontId="53" fillId="0" borderId="0" xfId="0" applyFont="1"/>
    <xf numFmtId="0" fontId="50" fillId="3" borderId="1" xfId="0" applyFont="1" applyFill="1" applyBorder="1" applyAlignment="1">
      <alignment horizontal="center" vertical="center" wrapText="1"/>
    </xf>
    <xf numFmtId="0" fontId="53" fillId="6" borderId="32" xfId="0" applyFont="1" applyFill="1" applyBorder="1" applyAlignment="1">
      <alignment horizontal="center" vertical="center" wrapText="1"/>
    </xf>
    <xf numFmtId="0" fontId="53" fillId="0" borderId="32" xfId="0" applyFont="1" applyBorder="1" applyAlignment="1">
      <alignment horizontal="center" vertical="center" wrapText="1"/>
    </xf>
    <xf numFmtId="0" fontId="53" fillId="0" borderId="19" xfId="0" applyFont="1" applyBorder="1" applyAlignment="1">
      <alignment horizontal="left" vertical="center" wrapText="1"/>
    </xf>
    <xf numFmtId="3" fontId="53" fillId="6" borderId="19" xfId="0" applyNumberFormat="1" applyFont="1" applyFill="1" applyBorder="1" applyAlignment="1">
      <alignment horizontal="center" vertical="center" wrapText="1"/>
    </xf>
    <xf numFmtId="3" fontId="53" fillId="6" borderId="19" xfId="8" applyNumberFormat="1" applyFont="1" applyFill="1" applyBorder="1" applyAlignment="1">
      <alignment horizontal="center" vertical="center" wrapText="1"/>
    </xf>
    <xf numFmtId="9" fontId="53" fillId="6" borderId="19" xfId="8" applyFont="1" applyFill="1" applyBorder="1" applyAlignment="1">
      <alignment horizontal="center" vertical="center" wrapText="1"/>
    </xf>
    <xf numFmtId="10" fontId="53" fillId="0" borderId="19" xfId="0" applyNumberFormat="1" applyFont="1" applyBorder="1" applyAlignment="1">
      <alignment horizontal="center" vertical="center" wrapText="1"/>
    </xf>
    <xf numFmtId="3" fontId="56" fillId="6" borderId="19" xfId="6" applyNumberFormat="1" applyFont="1" applyFill="1" applyBorder="1" applyAlignment="1">
      <alignment horizontal="center" vertical="center" wrapText="1"/>
    </xf>
    <xf numFmtId="169" fontId="56" fillId="6" borderId="19" xfId="6" applyNumberFormat="1" applyFont="1" applyFill="1" applyBorder="1" applyAlignment="1">
      <alignment horizontal="center" vertical="center" wrapText="1"/>
    </xf>
    <xf numFmtId="0" fontId="55" fillId="0" borderId="1" xfId="0" applyFont="1" applyBorder="1"/>
    <xf numFmtId="44" fontId="56" fillId="0" borderId="43" xfId="6" applyFont="1" applyFill="1" applyBorder="1" applyAlignment="1">
      <alignment horizontal="center" vertical="center" wrapText="1"/>
    </xf>
    <xf numFmtId="172" fontId="56" fillId="6" borderId="19" xfId="8" applyNumberFormat="1" applyFont="1" applyFill="1" applyBorder="1" applyAlignment="1">
      <alignment horizontal="center" vertical="center" wrapText="1"/>
    </xf>
    <xf numFmtId="44" fontId="53" fillId="0" borderId="19" xfId="6" applyFont="1" applyBorder="1" applyAlignment="1">
      <alignment horizontal="center" vertical="center" wrapText="1"/>
    </xf>
    <xf numFmtId="172" fontId="56" fillId="7" borderId="43" xfId="8" applyNumberFormat="1" applyFont="1" applyFill="1" applyBorder="1" applyAlignment="1">
      <alignment horizontal="left" vertical="center" wrapText="1"/>
    </xf>
    <xf numFmtId="0" fontId="55" fillId="0" borderId="0" xfId="0" applyFont="1"/>
    <xf numFmtId="0" fontId="53" fillId="6" borderId="4" xfId="0" applyFont="1" applyFill="1" applyBorder="1" applyAlignment="1">
      <alignment horizontal="center" vertical="center" wrapText="1"/>
    </xf>
    <xf numFmtId="0" fontId="56" fillId="0" borderId="4" xfId="0" applyFont="1" applyBorder="1" applyAlignment="1">
      <alignment horizontal="center" vertical="center" wrapText="1"/>
    </xf>
    <xf numFmtId="0" fontId="53" fillId="0" borderId="1" xfId="0" applyFont="1" applyBorder="1" applyAlignment="1">
      <alignment horizontal="left" vertical="center" wrapText="1"/>
    </xf>
    <xf numFmtId="3" fontId="53" fillId="6" borderId="1" xfId="0" applyNumberFormat="1" applyFont="1" applyFill="1" applyBorder="1" applyAlignment="1">
      <alignment horizontal="center" vertical="center" wrapText="1"/>
    </xf>
    <xf numFmtId="9" fontId="53" fillId="6" borderId="1" xfId="8" applyFont="1" applyFill="1" applyBorder="1" applyAlignment="1">
      <alignment horizontal="center" vertical="center" wrapText="1"/>
    </xf>
    <xf numFmtId="10" fontId="53" fillId="0" borderId="1" xfId="0" applyNumberFormat="1" applyFont="1" applyBorder="1" applyAlignment="1">
      <alignment horizontal="center" vertical="center" wrapText="1"/>
    </xf>
    <xf numFmtId="44" fontId="56" fillId="6" borderId="1" xfId="6" applyFont="1" applyFill="1" applyBorder="1" applyAlignment="1">
      <alignment horizontal="center" vertical="center" wrapText="1"/>
    </xf>
    <xf numFmtId="3" fontId="56" fillId="6" borderId="1" xfId="6" applyNumberFormat="1" applyFont="1" applyFill="1" applyBorder="1" applyAlignment="1">
      <alignment horizontal="center" vertical="center" wrapText="1"/>
    </xf>
    <xf numFmtId="44" fontId="53" fillId="0" borderId="1" xfId="6" applyFont="1" applyFill="1" applyBorder="1" applyAlignment="1">
      <alignment horizontal="center" vertical="center" wrapText="1"/>
    </xf>
    <xf numFmtId="172" fontId="56" fillId="6" borderId="1" xfId="8" applyNumberFormat="1" applyFont="1" applyFill="1" applyBorder="1" applyAlignment="1">
      <alignment horizontal="center" vertical="center" wrapText="1"/>
    </xf>
    <xf numFmtId="44" fontId="53" fillId="0" borderId="1" xfId="6" applyFont="1" applyBorder="1" applyAlignment="1">
      <alignment horizontal="center" vertical="center" wrapText="1"/>
    </xf>
    <xf numFmtId="172" fontId="56" fillId="7" borderId="12" xfId="8" applyNumberFormat="1" applyFont="1" applyFill="1" applyBorder="1" applyAlignment="1">
      <alignment horizontal="left" vertical="center" wrapText="1"/>
    </xf>
    <xf numFmtId="169" fontId="56" fillId="6" borderId="1" xfId="6" applyNumberFormat="1" applyFont="1" applyFill="1" applyBorder="1" applyAlignment="1">
      <alignment horizontal="center" vertical="center" wrapText="1"/>
    </xf>
    <xf numFmtId="44" fontId="56" fillId="0" borderId="32" xfId="6" applyFont="1" applyFill="1" applyBorder="1" applyAlignment="1">
      <alignment horizontal="center" vertical="center" wrapText="1"/>
    </xf>
    <xf numFmtId="44" fontId="56" fillId="0" borderId="1" xfId="6" applyFont="1" applyFill="1" applyBorder="1" applyAlignment="1">
      <alignment horizontal="center" vertical="center" wrapText="1"/>
    </xf>
    <xf numFmtId="170" fontId="56" fillId="6" borderId="1" xfId="6" applyNumberFormat="1" applyFont="1" applyFill="1" applyBorder="1" applyAlignment="1">
      <alignment horizontal="center" vertical="center" wrapText="1"/>
    </xf>
    <xf numFmtId="9" fontId="56" fillId="6" borderId="1" xfId="8" applyFont="1" applyFill="1" applyBorder="1" applyAlignment="1">
      <alignment horizontal="center" vertical="center" wrapText="1"/>
    </xf>
    <xf numFmtId="0" fontId="53" fillId="0" borderId="3" xfId="0" applyFont="1" applyBorder="1" applyAlignment="1">
      <alignment horizontal="center" vertical="center" wrapText="1"/>
    </xf>
    <xf numFmtId="0" fontId="56" fillId="0" borderId="3" xfId="0" applyFont="1" applyBorder="1" applyAlignment="1">
      <alignment horizontal="center" vertical="center" wrapText="1"/>
    </xf>
    <xf numFmtId="0" fontId="53" fillId="0" borderId="23" xfId="0" applyFont="1" applyBorder="1" applyAlignment="1">
      <alignment horizontal="left" vertical="center" wrapText="1"/>
    </xf>
    <xf numFmtId="3" fontId="53" fillId="6" borderId="23" xfId="0" applyNumberFormat="1" applyFont="1" applyFill="1" applyBorder="1" applyAlignment="1">
      <alignment horizontal="center" vertical="center" wrapText="1"/>
    </xf>
    <xf numFmtId="9" fontId="56" fillId="6" borderId="23" xfId="8" applyFont="1" applyFill="1" applyBorder="1" applyAlignment="1">
      <alignment horizontal="center" vertical="center" wrapText="1"/>
    </xf>
    <xf numFmtId="10" fontId="53" fillId="0" borderId="23" xfId="0" applyNumberFormat="1" applyFont="1" applyBorder="1" applyAlignment="1">
      <alignment horizontal="center" vertical="center" wrapText="1"/>
    </xf>
    <xf numFmtId="169" fontId="56" fillId="6" borderId="23" xfId="6" applyNumberFormat="1" applyFont="1" applyFill="1" applyBorder="1" applyAlignment="1">
      <alignment horizontal="center" vertical="center" wrapText="1"/>
    </xf>
    <xf numFmtId="3" fontId="56" fillId="6" borderId="23" xfId="6" applyNumberFormat="1" applyFont="1" applyFill="1" applyBorder="1" applyAlignment="1">
      <alignment horizontal="center" vertical="center" wrapText="1"/>
    </xf>
    <xf numFmtId="44" fontId="56" fillId="0" borderId="40" xfId="6" applyFont="1" applyFill="1" applyBorder="1" applyAlignment="1">
      <alignment horizontal="center" vertical="center" wrapText="1"/>
    </xf>
    <xf numFmtId="44" fontId="56" fillId="0" borderId="23" xfId="6" applyFont="1" applyFill="1" applyBorder="1" applyAlignment="1">
      <alignment horizontal="center" vertical="center" wrapText="1"/>
    </xf>
    <xf numFmtId="44" fontId="53" fillId="0" borderId="23" xfId="6" applyFont="1" applyFill="1" applyBorder="1" applyAlignment="1">
      <alignment horizontal="center" vertical="center" wrapText="1"/>
    </xf>
    <xf numFmtId="172" fontId="56" fillId="6" borderId="23" xfId="8" applyNumberFormat="1" applyFont="1" applyFill="1" applyBorder="1" applyAlignment="1">
      <alignment horizontal="center" vertical="center" wrapText="1"/>
    </xf>
    <xf numFmtId="44" fontId="53" fillId="0" borderId="23" xfId="6" applyFont="1" applyBorder="1" applyAlignment="1">
      <alignment horizontal="center" vertical="center" wrapText="1"/>
    </xf>
    <xf numFmtId="9" fontId="56" fillId="6" borderId="19" xfId="8" applyFont="1" applyFill="1" applyBorder="1" applyAlignment="1">
      <alignment horizontal="center" vertical="center" wrapText="1"/>
    </xf>
    <xf numFmtId="2" fontId="56" fillId="6" borderId="19" xfId="6" applyNumberFormat="1" applyFont="1" applyFill="1" applyBorder="1" applyAlignment="1">
      <alignment horizontal="center" vertical="center" wrapText="1"/>
    </xf>
    <xf numFmtId="44" fontId="56" fillId="6" borderId="19" xfId="6" applyFont="1" applyFill="1" applyBorder="1" applyAlignment="1">
      <alignment horizontal="center" vertical="center" wrapText="1"/>
    </xf>
    <xf numFmtId="44" fontId="53" fillId="6" borderId="19" xfId="6" applyFont="1" applyFill="1" applyBorder="1" applyAlignment="1">
      <alignment horizontal="center" vertical="center" wrapText="1"/>
    </xf>
    <xf numFmtId="2" fontId="56" fillId="6" borderId="1" xfId="6" applyNumberFormat="1" applyFont="1" applyFill="1" applyBorder="1" applyAlignment="1">
      <alignment horizontal="center" vertical="center" wrapText="1"/>
    </xf>
    <xf numFmtId="171" fontId="56" fillId="6" borderId="1" xfId="6" applyNumberFormat="1" applyFont="1" applyFill="1" applyBorder="1" applyAlignment="1">
      <alignment horizontal="center" vertical="center" wrapText="1"/>
    </xf>
    <xf numFmtId="44" fontId="53" fillId="6" borderId="1" xfId="6" applyFont="1" applyFill="1" applyBorder="1" applyAlignment="1">
      <alignment horizontal="center" vertical="center" wrapText="1"/>
    </xf>
    <xf numFmtId="1" fontId="56" fillId="6" borderId="12" xfId="6" applyNumberFormat="1" applyFont="1" applyFill="1" applyBorder="1" applyAlignment="1">
      <alignment horizontal="center" vertical="center" wrapText="1"/>
    </xf>
    <xf numFmtId="1" fontId="56" fillId="6" borderId="1" xfId="6" applyNumberFormat="1" applyFont="1" applyFill="1" applyBorder="1" applyAlignment="1">
      <alignment horizontal="center" vertical="center" wrapText="1"/>
    </xf>
    <xf numFmtId="2" fontId="56" fillId="6" borderId="12" xfId="6" applyNumberFormat="1" applyFont="1" applyFill="1" applyBorder="1" applyAlignment="1">
      <alignment horizontal="center" vertical="center" wrapText="1"/>
    </xf>
    <xf numFmtId="3" fontId="56" fillId="6" borderId="34" xfId="6" applyNumberFormat="1" applyFont="1" applyFill="1" applyBorder="1" applyAlignment="1">
      <alignment horizontal="center" vertical="center" wrapText="1"/>
    </xf>
    <xf numFmtId="0" fontId="53" fillId="6" borderId="1" xfId="0" applyFont="1" applyFill="1" applyBorder="1" applyAlignment="1">
      <alignment horizontal="center" vertical="center" wrapText="1"/>
    </xf>
    <xf numFmtId="0" fontId="53" fillId="6" borderId="23" xfId="0" applyFont="1" applyFill="1" applyBorder="1" applyAlignment="1">
      <alignment horizontal="center" vertical="center" wrapText="1"/>
    </xf>
    <xf numFmtId="2" fontId="56" fillId="6" borderId="25" xfId="6" applyNumberFormat="1" applyFont="1" applyFill="1" applyBorder="1" applyAlignment="1">
      <alignment horizontal="center" vertical="center" wrapText="1"/>
    </xf>
    <xf numFmtId="2" fontId="56" fillId="6" borderId="23" xfId="6" applyNumberFormat="1" applyFont="1" applyFill="1" applyBorder="1" applyAlignment="1">
      <alignment horizontal="center" vertical="center" wrapText="1"/>
    </xf>
    <xf numFmtId="3" fontId="56" fillId="6" borderId="44" xfId="6" applyNumberFormat="1" applyFont="1" applyFill="1" applyBorder="1" applyAlignment="1">
      <alignment horizontal="center" vertical="center" wrapText="1"/>
    </xf>
    <xf numFmtId="1" fontId="56" fillId="6" borderId="23" xfId="6" applyNumberFormat="1" applyFont="1" applyFill="1" applyBorder="1" applyAlignment="1">
      <alignment horizontal="center" vertical="center" wrapText="1"/>
    </xf>
    <xf numFmtId="44" fontId="56" fillId="6" borderId="23" xfId="6" applyFont="1" applyFill="1" applyBorder="1" applyAlignment="1">
      <alignment horizontal="center" vertical="center" wrapText="1"/>
    </xf>
    <xf numFmtId="44" fontId="53" fillId="6" borderId="23" xfId="6" applyFont="1" applyFill="1" applyBorder="1" applyAlignment="1">
      <alignment horizontal="center" vertical="center" wrapText="1"/>
    </xf>
    <xf numFmtId="0" fontId="53" fillId="0" borderId="19" xfId="0" applyFont="1" applyBorder="1" applyAlignment="1">
      <alignment vertical="center" wrapText="1"/>
    </xf>
    <xf numFmtId="0" fontId="53" fillId="0" borderId="19" xfId="8" applyNumberFormat="1" applyFont="1" applyFill="1" applyBorder="1" applyAlignment="1">
      <alignment vertical="center" wrapText="1"/>
    </xf>
    <xf numFmtId="0" fontId="53" fillId="0" borderId="39" xfId="8" applyNumberFormat="1" applyFont="1" applyFill="1" applyBorder="1" applyAlignment="1">
      <alignment horizontal="center" vertical="center" wrapText="1"/>
    </xf>
    <xf numFmtId="9" fontId="56" fillId="0" borderId="39" xfId="8" applyFont="1" applyFill="1" applyBorder="1" applyAlignment="1">
      <alignment horizontal="center" vertical="center" wrapText="1"/>
    </xf>
    <xf numFmtId="14" fontId="55" fillId="0" borderId="19" xfId="0" applyNumberFormat="1" applyFont="1" applyBorder="1" applyAlignment="1">
      <alignment horizontal="center" vertical="center"/>
    </xf>
    <xf numFmtId="14" fontId="53" fillId="0" borderId="19" xfId="8" applyNumberFormat="1" applyFont="1" applyFill="1" applyBorder="1" applyAlignment="1">
      <alignment horizontal="center" vertical="center" wrapText="1"/>
    </xf>
    <xf numFmtId="1" fontId="53" fillId="0" borderId="19" xfId="8" applyNumberFormat="1" applyFont="1" applyFill="1" applyBorder="1" applyAlignment="1">
      <alignment horizontal="center" vertical="center" wrapText="1"/>
    </xf>
    <xf numFmtId="171" fontId="56" fillId="0" borderId="43" xfId="6" applyNumberFormat="1" applyFont="1" applyFill="1" applyBorder="1" applyAlignment="1">
      <alignment horizontal="center" vertical="center" wrapText="1"/>
    </xf>
    <xf numFmtId="44" fontId="56" fillId="0" borderId="19" xfId="6" applyFont="1" applyFill="1" applyBorder="1" applyAlignment="1">
      <alignment horizontal="center" vertical="center" wrapText="1"/>
    </xf>
    <xf numFmtId="0" fontId="55" fillId="0" borderId="19" xfId="0" applyFont="1" applyBorder="1" applyAlignment="1">
      <alignment horizontal="center" vertical="center"/>
    </xf>
    <xf numFmtId="0" fontId="55" fillId="0" borderId="19" xfId="0" applyFont="1" applyBorder="1" applyAlignment="1">
      <alignment vertical="top" wrapText="1"/>
    </xf>
    <xf numFmtId="0" fontId="55" fillId="0" borderId="19" xfId="0" applyFont="1" applyBorder="1" applyAlignment="1">
      <alignment horizontal="left" vertical="center"/>
    </xf>
    <xf numFmtId="0" fontId="55" fillId="7" borderId="12" xfId="0" applyFont="1" applyFill="1" applyBorder="1" applyAlignment="1">
      <alignment wrapText="1"/>
    </xf>
    <xf numFmtId="0" fontId="53" fillId="0" borderId="1" xfId="0" applyFont="1" applyBorder="1" applyAlignment="1">
      <alignment vertical="center" wrapText="1"/>
    </xf>
    <xf numFmtId="0" fontId="53" fillId="0" borderId="1" xfId="8" applyNumberFormat="1" applyFont="1" applyFill="1" applyBorder="1" applyAlignment="1">
      <alignment vertical="center" wrapText="1"/>
    </xf>
    <xf numFmtId="0" fontId="53" fillId="0" borderId="1" xfId="8" applyNumberFormat="1" applyFont="1" applyFill="1" applyBorder="1" applyAlignment="1">
      <alignment horizontal="center" vertical="center" wrapText="1"/>
    </xf>
    <xf numFmtId="9" fontId="56" fillId="0" borderId="1" xfId="8" applyFont="1" applyFill="1" applyBorder="1" applyAlignment="1">
      <alignment horizontal="center" vertical="center" wrapText="1"/>
    </xf>
    <xf numFmtId="14" fontId="55" fillId="0" borderId="1" xfId="0" applyNumberFormat="1" applyFont="1" applyBorder="1" applyAlignment="1">
      <alignment horizontal="center" vertical="center"/>
    </xf>
    <xf numFmtId="14" fontId="53" fillId="0" borderId="1" xfId="8" applyNumberFormat="1" applyFont="1" applyFill="1" applyBorder="1" applyAlignment="1">
      <alignment horizontal="center" vertical="center" wrapText="1"/>
    </xf>
    <xf numFmtId="1" fontId="53" fillId="0" borderId="1" xfId="8" applyNumberFormat="1" applyFont="1" applyFill="1" applyBorder="1" applyAlignment="1">
      <alignment horizontal="center" vertical="center" wrapText="1"/>
    </xf>
    <xf numFmtId="0" fontId="55" fillId="0" borderId="1" xfId="0" applyFont="1" applyBorder="1" applyAlignment="1">
      <alignment horizontal="center" vertical="center"/>
    </xf>
    <xf numFmtId="0" fontId="55" fillId="0" borderId="1" xfId="0" applyFont="1" applyBorder="1" applyAlignment="1">
      <alignment vertical="top" wrapText="1"/>
    </xf>
    <xf numFmtId="0" fontId="55" fillId="0" borderId="1" xfId="0" applyFont="1" applyBorder="1" applyAlignment="1">
      <alignment vertical="center"/>
    </xf>
    <xf numFmtId="14" fontId="55" fillId="0" borderId="1" xfId="0" applyNumberFormat="1" applyFont="1" applyBorder="1" applyAlignment="1">
      <alignment vertical="center"/>
    </xf>
    <xf numFmtId="44" fontId="56" fillId="0" borderId="1" xfId="6" applyFont="1" applyFill="1" applyBorder="1" applyAlignment="1">
      <alignment horizontal="center" vertical="center"/>
    </xf>
    <xf numFmtId="17" fontId="56" fillId="0" borderId="1" xfId="8" applyNumberFormat="1" applyFont="1" applyFill="1" applyBorder="1" applyAlignment="1">
      <alignment horizontal="center" vertical="center" wrapText="1"/>
    </xf>
    <xf numFmtId="9" fontId="56" fillId="0" borderId="32" xfId="8" applyFont="1" applyFill="1" applyBorder="1" applyAlignment="1">
      <alignment horizontal="center" vertical="center" wrapText="1"/>
    </xf>
    <xf numFmtId="0" fontId="53" fillId="0" borderId="23" xfId="0" applyFont="1" applyBorder="1" applyAlignment="1">
      <alignment vertical="center" wrapText="1"/>
    </xf>
    <xf numFmtId="0" fontId="53" fillId="0" borderId="23" xfId="0" applyFont="1" applyBorder="1" applyAlignment="1">
      <alignment horizontal="center" vertical="center" wrapText="1"/>
    </xf>
    <xf numFmtId="9" fontId="56" fillId="0" borderId="23" xfId="8" applyFont="1" applyFill="1" applyBorder="1" applyAlignment="1">
      <alignment horizontal="center" vertical="center" wrapText="1"/>
    </xf>
    <xf numFmtId="14" fontId="55" fillId="0" borderId="23" xfId="0" applyNumberFormat="1" applyFont="1" applyBorder="1" applyAlignment="1">
      <alignment horizontal="center" vertical="center"/>
    </xf>
    <xf numFmtId="14" fontId="53" fillId="0" borderId="23" xfId="8" applyNumberFormat="1" applyFont="1" applyFill="1" applyBorder="1" applyAlignment="1">
      <alignment horizontal="center" vertical="center" wrapText="1"/>
    </xf>
    <xf numFmtId="1" fontId="53" fillId="0" borderId="32" xfId="8" applyNumberFormat="1" applyFont="1" applyFill="1" applyBorder="1" applyAlignment="1">
      <alignment horizontal="center" vertical="center" wrapText="1"/>
    </xf>
    <xf numFmtId="0" fontId="55" fillId="0" borderId="23" xfId="0" applyFont="1" applyBorder="1" applyAlignment="1">
      <alignment horizontal="center" vertical="center"/>
    </xf>
    <xf numFmtId="0" fontId="55" fillId="0" borderId="23" xfId="0" applyFont="1" applyBorder="1" applyAlignment="1">
      <alignment vertical="top" wrapText="1"/>
    </xf>
    <xf numFmtId="0" fontId="55" fillId="0" borderId="23" xfId="0" applyFont="1" applyBorder="1" applyAlignment="1">
      <alignment vertical="center"/>
    </xf>
    <xf numFmtId="14" fontId="55" fillId="0" borderId="23" xfId="0" applyNumberFormat="1" applyFont="1" applyBorder="1" applyAlignment="1">
      <alignment vertical="center"/>
    </xf>
    <xf numFmtId="0" fontId="53" fillId="0" borderId="19" xfId="0" applyFont="1" applyBorder="1" applyAlignment="1">
      <alignment horizontal="center" vertical="center" wrapText="1"/>
    </xf>
    <xf numFmtId="1" fontId="53" fillId="6" borderId="19" xfId="0" applyNumberFormat="1" applyFont="1" applyFill="1" applyBorder="1" applyAlignment="1">
      <alignment horizontal="center" vertical="center" wrapText="1"/>
    </xf>
    <xf numFmtId="17" fontId="56" fillId="6" borderId="43" xfId="5" applyNumberFormat="1" applyFont="1" applyFill="1" applyBorder="1" applyAlignment="1">
      <alignment horizontal="center" vertical="center" wrapText="1"/>
    </xf>
    <xf numFmtId="17" fontId="56" fillId="6" borderId="19" xfId="5" applyNumberFormat="1" applyFont="1" applyFill="1" applyBorder="1" applyAlignment="1">
      <alignment horizontal="center" vertical="center" wrapText="1"/>
    </xf>
    <xf numFmtId="1" fontId="56" fillId="0" borderId="12" xfId="5" applyNumberFormat="1" applyFont="1" applyFill="1" applyBorder="1" applyAlignment="1">
      <alignment horizontal="center" vertical="center" wrapText="1"/>
    </xf>
    <xf numFmtId="0" fontId="56" fillId="0" borderId="1" xfId="5" applyNumberFormat="1" applyFont="1" applyFill="1" applyBorder="1" applyAlignment="1">
      <alignment horizontal="center" vertical="center" wrapText="1"/>
    </xf>
    <xf numFmtId="8" fontId="53" fillId="6" borderId="19" xfId="5" applyNumberFormat="1" applyFont="1" applyFill="1" applyBorder="1" applyAlignment="1">
      <alignment horizontal="center" vertical="center" wrapText="1"/>
    </xf>
    <xf numFmtId="0" fontId="53" fillId="6" borderId="19" xfId="0" applyFont="1" applyFill="1" applyBorder="1" applyAlignment="1">
      <alignment horizontal="center" vertical="center" wrapText="1"/>
    </xf>
    <xf numFmtId="0" fontId="56" fillId="6" borderId="19" xfId="0" applyFont="1" applyFill="1" applyBorder="1" applyAlignment="1">
      <alignment horizontal="center" vertical="center" wrapText="1"/>
    </xf>
    <xf numFmtId="43" fontId="56" fillId="6" borderId="19" xfId="5" applyFont="1" applyFill="1" applyBorder="1" applyAlignment="1">
      <alignment horizontal="center" vertical="center" wrapText="1"/>
    </xf>
    <xf numFmtId="0" fontId="55" fillId="7" borderId="12" xfId="0" applyFont="1" applyFill="1" applyBorder="1" applyAlignment="1">
      <alignment horizontal="justify" wrapText="1"/>
    </xf>
    <xf numFmtId="1" fontId="53" fillId="6" borderId="1" xfId="0" applyNumberFormat="1" applyFont="1" applyFill="1" applyBorder="1" applyAlignment="1">
      <alignment horizontal="center" vertical="center" wrapText="1"/>
    </xf>
    <xf numFmtId="17" fontId="56" fillId="6" borderId="12" xfId="0" applyNumberFormat="1" applyFont="1" applyFill="1" applyBorder="1" applyAlignment="1">
      <alignment horizontal="center" vertical="center" wrapText="1"/>
    </xf>
    <xf numFmtId="17" fontId="56" fillId="6" borderId="1" xfId="0" applyNumberFormat="1" applyFont="1" applyFill="1" applyBorder="1" applyAlignment="1">
      <alignment horizontal="center" vertical="center" wrapText="1"/>
    </xf>
    <xf numFmtId="1" fontId="56" fillId="0" borderId="10" xfId="5" applyNumberFormat="1" applyFont="1" applyFill="1" applyBorder="1" applyAlignment="1">
      <alignment horizontal="center" vertical="center" wrapText="1"/>
    </xf>
    <xf numFmtId="0" fontId="56" fillId="0" borderId="1" xfId="0" applyFont="1" applyBorder="1" applyAlignment="1">
      <alignment horizontal="center" vertical="center" wrapText="1"/>
    </xf>
    <xf numFmtId="49" fontId="59" fillId="0" borderId="1" xfId="2" applyFont="1" applyBorder="1" applyAlignment="1" applyProtection="1">
      <alignment horizontal="center" vertical="center" wrapText="1"/>
    </xf>
    <xf numFmtId="8" fontId="56" fillId="6" borderId="1" xfId="0" applyNumberFormat="1" applyFont="1" applyFill="1" applyBorder="1" applyAlignment="1">
      <alignment horizontal="center" vertical="center" wrapText="1"/>
    </xf>
    <xf numFmtId="17" fontId="56" fillId="6" borderId="1" xfId="8" applyNumberFormat="1" applyFont="1" applyFill="1" applyBorder="1" applyAlignment="1">
      <alignment horizontal="center" vertical="center" wrapText="1"/>
    </xf>
    <xf numFmtId="17" fontId="56" fillId="6" borderId="5" xfId="0" applyNumberFormat="1" applyFont="1" applyFill="1" applyBorder="1" applyAlignment="1">
      <alignment horizontal="center" vertical="center" wrapText="1"/>
    </xf>
    <xf numFmtId="0" fontId="56" fillId="6" borderId="1" xfId="0" applyFont="1" applyFill="1" applyBorder="1" applyAlignment="1">
      <alignment horizontal="center" vertical="center" wrapText="1"/>
    </xf>
    <xf numFmtId="43" fontId="56" fillId="6" borderId="1" xfId="5" applyFont="1" applyFill="1" applyBorder="1" applyAlignment="1">
      <alignment horizontal="center" vertical="center" wrapText="1"/>
    </xf>
    <xf numFmtId="17" fontId="56" fillId="6" borderId="9" xfId="0" applyNumberFormat="1" applyFont="1" applyFill="1" applyBorder="1" applyAlignment="1">
      <alignment horizontal="center" vertical="center" wrapText="1"/>
    </xf>
    <xf numFmtId="17" fontId="56" fillId="6" borderId="1" xfId="5" applyNumberFormat="1" applyFont="1" applyFill="1" applyBorder="1" applyAlignment="1">
      <alignment horizontal="center" vertical="center" wrapText="1"/>
    </xf>
    <xf numFmtId="0" fontId="53" fillId="6" borderId="3" xfId="0" applyFont="1" applyFill="1" applyBorder="1" applyAlignment="1">
      <alignment horizontal="center" vertical="center" wrapText="1"/>
    </xf>
    <xf numFmtId="1" fontId="53" fillId="6" borderId="23" xfId="0" applyNumberFormat="1" applyFont="1" applyFill="1" applyBorder="1" applyAlignment="1">
      <alignment horizontal="center" vertical="center" wrapText="1"/>
    </xf>
    <xf numFmtId="9" fontId="53" fillId="6" borderId="23" xfId="8" applyFont="1" applyFill="1" applyBorder="1" applyAlignment="1">
      <alignment horizontal="center" vertical="center" wrapText="1"/>
    </xf>
    <xf numFmtId="17" fontId="56" fillId="6" borderId="25" xfId="0" applyNumberFormat="1" applyFont="1" applyFill="1" applyBorder="1" applyAlignment="1">
      <alignment horizontal="center" vertical="center" wrapText="1"/>
    </xf>
    <xf numFmtId="17" fontId="56" fillId="6" borderId="23" xfId="0" applyNumberFormat="1" applyFont="1" applyFill="1" applyBorder="1" applyAlignment="1">
      <alignment horizontal="center" vertical="center" wrapText="1"/>
    </xf>
    <xf numFmtId="0" fontId="56" fillId="0" borderId="23" xfId="0" applyFont="1" applyBorder="1" applyAlignment="1">
      <alignment horizontal="center" vertical="center" wrapText="1"/>
    </xf>
    <xf numFmtId="0" fontId="56" fillId="6" borderId="23" xfId="0" applyFont="1" applyFill="1" applyBorder="1" applyAlignment="1">
      <alignment horizontal="center" vertical="center" wrapText="1"/>
    </xf>
    <xf numFmtId="17" fontId="56" fillId="6" borderId="23" xfId="5" applyNumberFormat="1" applyFont="1" applyFill="1" applyBorder="1" applyAlignment="1">
      <alignment horizontal="center" vertical="center" wrapText="1"/>
    </xf>
    <xf numFmtId="1" fontId="56" fillId="6" borderId="43" xfId="6" applyNumberFormat="1" applyFont="1" applyFill="1" applyBorder="1" applyAlignment="1">
      <alignment horizontal="center" vertical="center" wrapText="1"/>
    </xf>
    <xf numFmtId="1" fontId="56" fillId="6" borderId="19" xfId="6" applyNumberFormat="1" applyFont="1" applyFill="1" applyBorder="1" applyAlignment="1">
      <alignment horizontal="center" vertical="center" wrapText="1"/>
    </xf>
    <xf numFmtId="0" fontId="53" fillId="0" borderId="1" xfId="0" applyFont="1" applyBorder="1" applyAlignment="1">
      <alignment horizontal="center" vertical="center"/>
    </xf>
    <xf numFmtId="1" fontId="56" fillId="6" borderId="39" xfId="6" applyNumberFormat="1" applyFont="1" applyFill="1" applyBorder="1" applyAlignment="1">
      <alignment horizontal="center" vertical="center" wrapText="1"/>
    </xf>
    <xf numFmtId="44" fontId="56" fillId="6" borderId="39" xfId="6" applyFont="1" applyFill="1" applyBorder="1" applyAlignment="1">
      <alignment horizontal="center" vertical="center" wrapText="1"/>
    </xf>
    <xf numFmtId="172" fontId="56" fillId="7" borderId="43" xfId="8" applyNumberFormat="1" applyFont="1" applyFill="1" applyBorder="1" applyAlignment="1">
      <alignment vertical="center" wrapText="1"/>
    </xf>
    <xf numFmtId="172" fontId="56" fillId="7" borderId="12" xfId="8" applyNumberFormat="1" applyFont="1" applyFill="1" applyBorder="1" applyAlignment="1">
      <alignment vertical="center" wrapText="1"/>
    </xf>
    <xf numFmtId="3" fontId="53" fillId="6" borderId="12" xfId="0" applyNumberFormat="1" applyFont="1" applyFill="1" applyBorder="1" applyAlignment="1">
      <alignment horizontal="center" vertical="center" wrapText="1"/>
    </xf>
    <xf numFmtId="3" fontId="53" fillId="6" borderId="33" xfId="0" applyNumberFormat="1" applyFont="1" applyFill="1" applyBorder="1" applyAlignment="1">
      <alignment horizontal="center" vertical="center" wrapText="1"/>
    </xf>
    <xf numFmtId="3" fontId="53" fillId="6" borderId="45" xfId="0" applyNumberFormat="1" applyFont="1" applyFill="1" applyBorder="1" applyAlignment="1">
      <alignment horizontal="center" vertical="center" wrapText="1"/>
    </xf>
    <xf numFmtId="172" fontId="56" fillId="7" borderId="25" xfId="8" applyNumberFormat="1" applyFont="1" applyFill="1" applyBorder="1" applyAlignment="1">
      <alignment horizontal="left" vertical="center" wrapText="1"/>
    </xf>
    <xf numFmtId="0" fontId="56" fillId="6" borderId="43" xfId="6" applyNumberFormat="1" applyFont="1" applyFill="1" applyBorder="1" applyAlignment="1">
      <alignment horizontal="center" vertical="center" wrapText="1"/>
    </xf>
    <xf numFmtId="0" fontId="56" fillId="6" borderId="19" xfId="6" applyNumberFormat="1" applyFont="1" applyFill="1" applyBorder="1" applyAlignment="1">
      <alignment horizontal="center" vertical="center" wrapText="1"/>
    </xf>
    <xf numFmtId="165" fontId="53" fillId="6" borderId="19" xfId="6" applyNumberFormat="1" applyFont="1" applyFill="1" applyBorder="1" applyAlignment="1">
      <alignment horizontal="center" vertical="center" wrapText="1"/>
    </xf>
    <xf numFmtId="0" fontId="56" fillId="6" borderId="12" xfId="6" applyNumberFormat="1" applyFont="1" applyFill="1" applyBorder="1" applyAlignment="1">
      <alignment horizontal="center" vertical="center" wrapText="1"/>
    </xf>
    <xf numFmtId="0" fontId="56" fillId="6" borderId="1" xfId="6" applyNumberFormat="1" applyFont="1" applyFill="1" applyBorder="1" applyAlignment="1">
      <alignment horizontal="center" vertical="center" wrapText="1"/>
    </xf>
    <xf numFmtId="165" fontId="53" fillId="6" borderId="1" xfId="6" applyNumberFormat="1" applyFont="1" applyFill="1" applyBorder="1" applyAlignment="1">
      <alignment horizontal="center" vertical="center" wrapText="1"/>
    </xf>
    <xf numFmtId="165" fontId="53" fillId="6" borderId="3" xfId="6" applyNumberFormat="1" applyFont="1" applyFill="1" applyBorder="1" applyAlignment="1">
      <alignment horizontal="center" vertical="center" wrapText="1"/>
    </xf>
    <xf numFmtId="44" fontId="56" fillId="6" borderId="3" xfId="6" applyFont="1" applyFill="1" applyBorder="1" applyAlignment="1">
      <alignment horizontal="center" vertical="center" wrapText="1"/>
    </xf>
    <xf numFmtId="0" fontId="56" fillId="0" borderId="1" xfId="0" applyFont="1" applyBorder="1" applyAlignment="1">
      <alignment horizontal="left" vertical="center" wrapText="1"/>
    </xf>
    <xf numFmtId="44" fontId="56" fillId="6" borderId="32" xfId="6" applyFont="1" applyFill="1" applyBorder="1" applyAlignment="1">
      <alignment horizontal="center" vertical="center" wrapText="1"/>
    </xf>
    <xf numFmtId="3" fontId="56" fillId="6" borderId="12" xfId="6" applyNumberFormat="1" applyFont="1" applyFill="1" applyBorder="1" applyAlignment="1">
      <alignment horizontal="center" vertical="center" wrapText="1"/>
    </xf>
    <xf numFmtId="0" fontId="56" fillId="6" borderId="42" xfId="6" applyNumberFormat="1" applyFont="1" applyFill="1" applyBorder="1" applyAlignment="1">
      <alignment horizontal="center" vertical="center" wrapText="1"/>
    </xf>
    <xf numFmtId="0" fontId="56" fillId="6" borderId="23" xfId="6" applyNumberFormat="1" applyFont="1" applyFill="1" applyBorder="1" applyAlignment="1">
      <alignment horizontal="center" vertical="center" wrapText="1"/>
    </xf>
    <xf numFmtId="165" fontId="53" fillId="6" borderId="23" xfId="6" applyNumberFormat="1" applyFont="1" applyFill="1" applyBorder="1" applyAlignment="1">
      <alignment horizontal="center" vertical="center" wrapText="1"/>
    </xf>
    <xf numFmtId="3" fontId="53" fillId="0" borderId="19" xfId="0" applyNumberFormat="1" applyFont="1" applyBorder="1" applyAlignment="1">
      <alignment horizontal="center" vertical="center" wrapText="1"/>
    </xf>
    <xf numFmtId="9" fontId="56" fillId="0" borderId="19" xfId="8" applyFont="1" applyFill="1" applyBorder="1" applyAlignment="1">
      <alignment horizontal="center" vertical="center" wrapText="1"/>
    </xf>
    <xf numFmtId="0" fontId="56" fillId="0" borderId="41" xfId="6" applyNumberFormat="1" applyFont="1" applyFill="1" applyBorder="1" applyAlignment="1">
      <alignment horizontal="center" vertical="center" wrapText="1"/>
    </xf>
    <xf numFmtId="0" fontId="56" fillId="0" borderId="19" xfId="6" applyNumberFormat="1" applyFont="1" applyFill="1" applyBorder="1" applyAlignment="1">
      <alignment horizontal="center" vertical="center" wrapText="1"/>
    </xf>
    <xf numFmtId="3" fontId="53" fillId="0" borderId="1" xfId="0" applyNumberFormat="1" applyFont="1" applyBorder="1" applyAlignment="1">
      <alignment horizontal="center" vertical="center" wrapText="1"/>
    </xf>
    <xf numFmtId="169" fontId="56" fillId="0" borderId="12" xfId="6" applyNumberFormat="1" applyFont="1" applyFill="1" applyBorder="1" applyAlignment="1">
      <alignment horizontal="center" vertical="center" wrapText="1"/>
    </xf>
    <xf numFmtId="169" fontId="56" fillId="0" borderId="1" xfId="6" applyNumberFormat="1" applyFont="1" applyFill="1" applyBorder="1" applyAlignment="1">
      <alignment horizontal="center" vertical="center" wrapText="1"/>
    </xf>
    <xf numFmtId="165" fontId="53" fillId="0" borderId="1" xfId="6" applyNumberFormat="1" applyFont="1" applyFill="1" applyBorder="1" applyAlignment="1">
      <alignment horizontal="center" vertical="center" wrapText="1"/>
    </xf>
    <xf numFmtId="172" fontId="56" fillId="0" borderId="1" xfId="8" applyNumberFormat="1" applyFont="1" applyFill="1" applyBorder="1" applyAlignment="1">
      <alignment horizontal="center" vertical="center" wrapText="1"/>
    </xf>
    <xf numFmtId="0" fontId="56" fillId="0" borderId="33" xfId="6" applyNumberFormat="1" applyFont="1" applyFill="1" applyBorder="1" applyAlignment="1">
      <alignment horizontal="center" vertical="center" wrapText="1"/>
    </xf>
    <xf numFmtId="0" fontId="56" fillId="0" borderId="1" xfId="6" applyNumberFormat="1" applyFont="1" applyFill="1" applyBorder="1" applyAlignment="1">
      <alignment horizontal="center" vertical="center" wrapText="1"/>
    </xf>
    <xf numFmtId="44" fontId="56" fillId="0" borderId="33" xfId="6" applyFont="1" applyFill="1" applyBorder="1" applyAlignment="1">
      <alignment horizontal="center" vertical="center" wrapText="1"/>
    </xf>
    <xf numFmtId="0" fontId="53" fillId="0" borderId="32" xfId="0" applyFont="1" applyBorder="1" applyAlignment="1">
      <alignment horizontal="left" vertical="center" wrapText="1"/>
    </xf>
    <xf numFmtId="3" fontId="53" fillId="0" borderId="23" xfId="0" applyNumberFormat="1" applyFont="1" applyBorder="1" applyAlignment="1">
      <alignment horizontal="center" vertical="center" wrapText="1"/>
    </xf>
    <xf numFmtId="169" fontId="56" fillId="0" borderId="25" xfId="6" applyNumberFormat="1" applyFont="1" applyFill="1" applyBorder="1" applyAlignment="1">
      <alignment horizontal="center" vertical="center" wrapText="1"/>
    </xf>
    <xf numFmtId="169" fontId="56" fillId="0" borderId="23" xfId="6" applyNumberFormat="1" applyFont="1" applyFill="1" applyBorder="1" applyAlignment="1">
      <alignment horizontal="center" vertical="center" wrapText="1"/>
    </xf>
    <xf numFmtId="0" fontId="55" fillId="0" borderId="1" xfId="0" applyFont="1" applyBorder="1" applyAlignment="1">
      <alignment wrapText="1"/>
    </xf>
    <xf numFmtId="171" fontId="56" fillId="6" borderId="19" xfId="6" applyNumberFormat="1" applyFont="1" applyFill="1" applyBorder="1" applyAlignment="1">
      <alignment vertical="center" wrapText="1"/>
    </xf>
    <xf numFmtId="0" fontId="56" fillId="0" borderId="53" xfId="0" applyFont="1" applyBorder="1" applyAlignment="1">
      <alignment horizontal="center" vertical="center"/>
    </xf>
    <xf numFmtId="171" fontId="56" fillId="6" borderId="1" xfId="6" applyNumberFormat="1" applyFont="1" applyFill="1" applyBorder="1" applyAlignment="1">
      <alignment vertical="center" wrapText="1"/>
    </xf>
    <xf numFmtId="0" fontId="56" fillId="0" borderId="0" xfId="0" applyFont="1" applyAlignment="1">
      <alignment horizontal="center" vertical="center" wrapText="1"/>
    </xf>
    <xf numFmtId="0" fontId="56" fillId="6" borderId="33" xfId="6" applyNumberFormat="1" applyFont="1" applyFill="1" applyBorder="1" applyAlignment="1">
      <alignment horizontal="center" vertical="center" wrapText="1"/>
    </xf>
    <xf numFmtId="3" fontId="53" fillId="6" borderId="32" xfId="0" applyNumberFormat="1" applyFont="1" applyFill="1" applyBorder="1" applyAlignment="1">
      <alignment horizontal="center" vertical="center" wrapText="1"/>
    </xf>
    <xf numFmtId="0" fontId="56" fillId="6" borderId="25" xfId="6" applyNumberFormat="1" applyFont="1" applyFill="1" applyBorder="1" applyAlignment="1">
      <alignment horizontal="center" vertical="center" wrapText="1"/>
    </xf>
    <xf numFmtId="44" fontId="60" fillId="6" borderId="23" xfId="6" applyFont="1" applyFill="1" applyBorder="1" applyAlignment="1">
      <alignment horizontal="center" vertical="center" wrapText="1"/>
    </xf>
    <xf numFmtId="10" fontId="56" fillId="6" borderId="19" xfId="8" applyNumberFormat="1" applyFont="1" applyFill="1" applyBorder="1" applyAlignment="1">
      <alignment horizontal="center" vertical="center" wrapText="1"/>
    </xf>
    <xf numFmtId="14" fontId="56" fillId="6" borderId="19" xfId="7" applyNumberFormat="1" applyFont="1" applyFill="1" applyBorder="1" applyAlignment="1">
      <alignment horizontal="center" vertical="center" wrapText="1"/>
    </xf>
    <xf numFmtId="169" fontId="56" fillId="0" borderId="19" xfId="7" applyNumberFormat="1" applyFont="1" applyFill="1" applyBorder="1" applyAlignment="1">
      <alignment horizontal="center" vertical="center" wrapText="1"/>
    </xf>
    <xf numFmtId="0" fontId="56" fillId="6" borderId="19" xfId="7" applyNumberFormat="1" applyFont="1" applyFill="1" applyBorder="1" applyAlignment="1">
      <alignment horizontal="center" vertical="center" wrapText="1"/>
    </xf>
    <xf numFmtId="42" fontId="56" fillId="6" borderId="19" xfId="7" applyFont="1" applyFill="1" applyBorder="1" applyAlignment="1">
      <alignment horizontal="center" vertical="center" wrapText="1"/>
    </xf>
    <xf numFmtId="0" fontId="55" fillId="6" borderId="43" xfId="0" applyFont="1" applyFill="1" applyBorder="1" applyAlignment="1">
      <alignment horizontal="left" vertical="center" wrapText="1"/>
    </xf>
    <xf numFmtId="14" fontId="56" fillId="6" borderId="19" xfId="8" applyNumberFormat="1" applyFont="1" applyFill="1" applyBorder="1" applyAlignment="1">
      <alignment horizontal="center" vertical="center" wrapText="1"/>
    </xf>
    <xf numFmtId="173" fontId="56" fillId="7" borderId="43" xfId="8" applyNumberFormat="1" applyFont="1" applyFill="1" applyBorder="1" applyAlignment="1">
      <alignment horizontal="justify" vertical="center" wrapText="1"/>
    </xf>
    <xf numFmtId="10" fontId="56" fillId="6" borderId="1" xfId="8" applyNumberFormat="1" applyFont="1" applyFill="1" applyBorder="1" applyAlignment="1">
      <alignment horizontal="center" vertical="center" wrapText="1"/>
    </xf>
    <xf numFmtId="14" fontId="56" fillId="6" borderId="1" xfId="7" applyNumberFormat="1" applyFont="1" applyFill="1" applyBorder="1" applyAlignment="1">
      <alignment horizontal="center" vertical="center" wrapText="1"/>
    </xf>
    <xf numFmtId="169" fontId="56" fillId="0" borderId="1" xfId="7" applyNumberFormat="1" applyFont="1" applyFill="1" applyBorder="1" applyAlignment="1">
      <alignment horizontal="center" vertical="center" wrapText="1"/>
    </xf>
    <xf numFmtId="0" fontId="56" fillId="6" borderId="1" xfId="7" applyNumberFormat="1" applyFont="1" applyFill="1" applyBorder="1" applyAlignment="1">
      <alignment horizontal="center" vertical="center" wrapText="1"/>
    </xf>
    <xf numFmtId="42" fontId="56" fillId="6" borderId="1" xfId="7" applyFont="1" applyFill="1" applyBorder="1" applyAlignment="1">
      <alignment horizontal="center" vertical="center" wrapText="1"/>
    </xf>
    <xf numFmtId="0" fontId="55" fillId="6" borderId="12" xfId="0" applyFont="1" applyFill="1" applyBorder="1" applyAlignment="1">
      <alignment horizontal="left" vertical="center" wrapText="1"/>
    </xf>
    <xf numFmtId="14" fontId="56" fillId="6" borderId="1" xfId="8" applyNumberFormat="1" applyFont="1" applyFill="1" applyBorder="1" applyAlignment="1">
      <alignment horizontal="center" vertical="center" wrapText="1"/>
    </xf>
    <xf numFmtId="173" fontId="56" fillId="7" borderId="12" xfId="8" applyNumberFormat="1" applyFont="1" applyFill="1" applyBorder="1" applyAlignment="1">
      <alignment horizontal="justify" vertical="center" wrapText="1"/>
    </xf>
    <xf numFmtId="0" fontId="53" fillId="0" borderId="3" xfId="0" applyFont="1" applyBorder="1" applyAlignment="1">
      <alignment horizontal="center" vertical="center"/>
    </xf>
    <xf numFmtId="42" fontId="56" fillId="6" borderId="32" xfId="7" applyFont="1" applyFill="1" applyBorder="1" applyAlignment="1">
      <alignment horizontal="center" vertical="center" wrapText="1"/>
    </xf>
    <xf numFmtId="0" fontId="55" fillId="6" borderId="33" xfId="0" applyFont="1" applyFill="1" applyBorder="1" applyAlignment="1">
      <alignment horizontal="left" vertical="center" wrapText="1"/>
    </xf>
    <xf numFmtId="0" fontId="56" fillId="6" borderId="32" xfId="0" applyFont="1" applyFill="1" applyBorder="1" applyAlignment="1">
      <alignment horizontal="center" vertical="center" wrapText="1"/>
    </xf>
    <xf numFmtId="14" fontId="56" fillId="6" borderId="32" xfId="8" applyNumberFormat="1" applyFont="1" applyFill="1" applyBorder="1" applyAlignment="1">
      <alignment horizontal="center" vertical="center" wrapText="1"/>
    </xf>
    <xf numFmtId="173" fontId="56" fillId="7" borderId="33" xfId="8" applyNumberFormat="1" applyFont="1" applyFill="1" applyBorder="1" applyAlignment="1">
      <alignment horizontal="justify" vertical="center" wrapText="1"/>
    </xf>
    <xf numFmtId="0" fontId="55" fillId="0" borderId="1" xfId="0" applyFont="1" applyBorder="1" applyAlignment="1">
      <alignment vertical="center" wrapText="1"/>
    </xf>
    <xf numFmtId="0" fontId="55" fillId="6" borderId="1" xfId="0" applyFont="1" applyFill="1" applyBorder="1" applyAlignment="1">
      <alignment horizontal="left" vertical="center" wrapText="1"/>
    </xf>
    <xf numFmtId="0" fontId="53" fillId="0" borderId="1" xfId="0" applyFont="1" applyBorder="1" applyAlignment="1">
      <alignment horizontal="center"/>
    </xf>
    <xf numFmtId="14" fontId="53" fillId="0" borderId="1" xfId="0" applyNumberFormat="1" applyFont="1" applyBorder="1" applyAlignment="1">
      <alignment horizontal="center"/>
    </xf>
    <xf numFmtId="0" fontId="55" fillId="0" borderId="3" xfId="0" applyFont="1" applyBorder="1" applyAlignment="1">
      <alignment horizontal="center"/>
    </xf>
    <xf numFmtId="10" fontId="56" fillId="6" borderId="23" xfId="8" applyNumberFormat="1" applyFont="1" applyFill="1" applyBorder="1" applyAlignment="1">
      <alignment horizontal="center" vertical="center" wrapText="1"/>
    </xf>
    <xf numFmtId="14" fontId="56" fillId="6" borderId="23" xfId="8" applyNumberFormat="1" applyFont="1" applyFill="1" applyBorder="1" applyAlignment="1">
      <alignment horizontal="center" vertical="center" wrapText="1"/>
    </xf>
    <xf numFmtId="14" fontId="56" fillId="6" borderId="23" xfId="7" applyNumberFormat="1" applyFont="1" applyFill="1" applyBorder="1" applyAlignment="1">
      <alignment horizontal="center" vertical="center" wrapText="1"/>
    </xf>
    <xf numFmtId="169" fontId="56" fillId="0" borderId="23" xfId="7" applyNumberFormat="1" applyFont="1" applyFill="1" applyBorder="1" applyAlignment="1">
      <alignment horizontal="center" vertical="center" wrapText="1"/>
    </xf>
    <xf numFmtId="0" fontId="56" fillId="6" borderId="23" xfId="7" applyNumberFormat="1" applyFont="1" applyFill="1" applyBorder="1" applyAlignment="1">
      <alignment horizontal="center" vertical="center" wrapText="1"/>
    </xf>
    <xf numFmtId="173" fontId="56" fillId="7" borderId="25" xfId="8" applyNumberFormat="1" applyFont="1" applyFill="1" applyBorder="1" applyAlignment="1">
      <alignment horizontal="justify" vertical="center" wrapText="1"/>
    </xf>
    <xf numFmtId="0" fontId="53" fillId="6" borderId="19" xfId="0" applyFont="1" applyFill="1" applyBorder="1" applyAlignment="1">
      <alignment horizontal="left" vertical="center" wrapText="1"/>
    </xf>
    <xf numFmtId="44" fontId="53" fillId="6" borderId="19" xfId="6" applyFont="1" applyFill="1" applyBorder="1" applyAlignment="1">
      <alignment horizontal="center" vertical="center"/>
    </xf>
    <xf numFmtId="3" fontId="56" fillId="6" borderId="19" xfId="6" applyNumberFormat="1" applyFont="1" applyFill="1" applyBorder="1" applyAlignment="1">
      <alignment horizontal="center" vertical="center"/>
    </xf>
    <xf numFmtId="0" fontId="53" fillId="6" borderId="4" xfId="0" applyFont="1" applyFill="1" applyBorder="1" applyAlignment="1">
      <alignment vertical="center" wrapText="1"/>
    </xf>
    <xf numFmtId="0" fontId="53" fillId="6" borderId="1" xfId="0" applyFont="1" applyFill="1" applyBorder="1" applyAlignment="1">
      <alignment horizontal="left" vertical="center" wrapText="1"/>
    </xf>
    <xf numFmtId="44" fontId="53" fillId="6" borderId="1" xfId="6" applyFont="1" applyFill="1" applyBorder="1" applyAlignment="1">
      <alignment horizontal="center" vertical="center"/>
    </xf>
    <xf numFmtId="3" fontId="56" fillId="6" borderId="1" xfId="6" applyNumberFormat="1" applyFont="1" applyFill="1" applyBorder="1" applyAlignment="1">
      <alignment horizontal="center" vertical="center"/>
    </xf>
    <xf numFmtId="0" fontId="56" fillId="6" borderId="1" xfId="0" applyFont="1" applyFill="1" applyBorder="1" applyAlignment="1">
      <alignment horizontal="left" vertical="center" wrapText="1"/>
    </xf>
    <xf numFmtId="0" fontId="56" fillId="6" borderId="23" xfId="0" applyFont="1" applyFill="1" applyBorder="1" applyAlignment="1">
      <alignment horizontal="left" vertical="center" wrapText="1"/>
    </xf>
    <xf numFmtId="44" fontId="53" fillId="6" borderId="23" xfId="6" applyFont="1" applyFill="1" applyBorder="1" applyAlignment="1">
      <alignment horizontal="center" vertical="center"/>
    </xf>
    <xf numFmtId="3" fontId="56" fillId="6" borderId="23" xfId="6" applyNumberFormat="1" applyFont="1" applyFill="1" applyBorder="1" applyAlignment="1">
      <alignment horizontal="center" vertical="center"/>
    </xf>
    <xf numFmtId="44" fontId="56" fillId="6" borderId="3" xfId="6" applyFont="1" applyFill="1" applyBorder="1" applyAlignment="1">
      <alignment horizontal="center" vertical="center"/>
    </xf>
    <xf numFmtId="0" fontId="53" fillId="6" borderId="3" xfId="0" applyFont="1" applyFill="1" applyBorder="1" applyAlignment="1">
      <alignment horizontal="left" vertical="center" wrapText="1"/>
    </xf>
    <xf numFmtId="3" fontId="53" fillId="6" borderId="3" xfId="0" applyNumberFormat="1" applyFont="1" applyFill="1" applyBorder="1" applyAlignment="1">
      <alignment horizontal="center" vertical="center" wrapText="1"/>
    </xf>
    <xf numFmtId="9" fontId="56" fillId="6" borderId="3" xfId="8" applyFont="1" applyFill="1" applyBorder="1" applyAlignment="1">
      <alignment horizontal="center" vertical="center" wrapText="1"/>
    </xf>
    <xf numFmtId="3" fontId="56" fillId="6" borderId="5" xfId="0" applyNumberFormat="1" applyFont="1" applyFill="1" applyBorder="1" applyAlignment="1">
      <alignment horizontal="center" vertical="center" wrapText="1"/>
    </xf>
    <xf numFmtId="3" fontId="56" fillId="6" borderId="3" xfId="0" applyNumberFormat="1" applyFont="1" applyFill="1" applyBorder="1" applyAlignment="1">
      <alignment horizontal="center" vertical="center" wrapText="1"/>
    </xf>
    <xf numFmtId="3" fontId="56" fillId="6" borderId="3" xfId="6" applyNumberFormat="1" applyFont="1" applyFill="1" applyBorder="1" applyAlignment="1">
      <alignment horizontal="center" vertical="center"/>
    </xf>
    <xf numFmtId="44" fontId="53" fillId="6" borderId="3" xfId="6" applyFont="1" applyFill="1" applyBorder="1" applyAlignment="1">
      <alignment horizontal="center" vertical="center"/>
    </xf>
    <xf numFmtId="172" fontId="56" fillId="6" borderId="3" xfId="8" applyNumberFormat="1" applyFont="1" applyFill="1" applyBorder="1" applyAlignment="1">
      <alignment horizontal="center" vertical="center" wrapText="1"/>
    </xf>
    <xf numFmtId="3" fontId="53" fillId="6" borderId="4" xfId="0" applyNumberFormat="1" applyFont="1" applyFill="1" applyBorder="1" applyAlignment="1">
      <alignment horizontal="center" vertical="center" wrapText="1"/>
    </xf>
    <xf numFmtId="9" fontId="56" fillId="6" borderId="4" xfId="8" applyFont="1" applyFill="1" applyBorder="1" applyAlignment="1">
      <alignment horizontal="center" vertical="center" wrapText="1"/>
    </xf>
    <xf numFmtId="3" fontId="56" fillId="6" borderId="12" xfId="0" applyNumberFormat="1" applyFont="1" applyFill="1" applyBorder="1" applyAlignment="1">
      <alignment horizontal="center" vertical="center" wrapText="1"/>
    </xf>
    <xf numFmtId="3" fontId="56" fillId="6" borderId="1" xfId="0" applyNumberFormat="1" applyFont="1" applyFill="1" applyBorder="1" applyAlignment="1">
      <alignment horizontal="center" vertical="center" wrapText="1"/>
    </xf>
    <xf numFmtId="9" fontId="56" fillId="6" borderId="32" xfId="8" applyFont="1" applyFill="1" applyBorder="1" applyAlignment="1">
      <alignment horizontal="center" vertical="center" wrapText="1"/>
    </xf>
    <xf numFmtId="4" fontId="56" fillId="6" borderId="33" xfId="0" applyNumberFormat="1" applyFont="1" applyFill="1" applyBorder="1" applyAlignment="1">
      <alignment horizontal="center" vertical="center" wrapText="1"/>
    </xf>
    <xf numFmtId="4" fontId="56" fillId="6" borderId="1" xfId="0" applyNumberFormat="1" applyFont="1" applyFill="1" applyBorder="1" applyAlignment="1">
      <alignment horizontal="center" vertical="center" wrapText="1"/>
    </xf>
    <xf numFmtId="0" fontId="53" fillId="6" borderId="23" xfId="0" applyFont="1" applyFill="1" applyBorder="1" applyAlignment="1">
      <alignment horizontal="left" vertical="center" wrapText="1"/>
    </xf>
    <xf numFmtId="3" fontId="56" fillId="6" borderId="25" xfId="0" applyNumberFormat="1" applyFont="1" applyFill="1" applyBorder="1" applyAlignment="1">
      <alignment horizontal="center" vertical="center" wrapText="1"/>
    </xf>
    <xf numFmtId="3" fontId="56" fillId="6" borderId="23" xfId="0" applyNumberFormat="1" applyFont="1" applyFill="1" applyBorder="1" applyAlignment="1">
      <alignment horizontal="center" vertical="center" wrapText="1"/>
    </xf>
    <xf numFmtId="0" fontId="58" fillId="0" borderId="1" xfId="0" applyFont="1" applyBorder="1" applyAlignment="1">
      <alignment horizontal="center" vertical="center" wrapText="1"/>
    </xf>
    <xf numFmtId="0" fontId="53" fillId="6" borderId="19" xfId="0" applyFont="1" applyFill="1" applyBorder="1" applyAlignment="1">
      <alignment vertical="center" wrapText="1"/>
    </xf>
    <xf numFmtId="0" fontId="53" fillId="0" borderId="48" xfId="0" applyFont="1" applyBorder="1" applyAlignment="1">
      <alignment horizontal="center" vertical="center" wrapText="1"/>
    </xf>
    <xf numFmtId="14" fontId="56" fillId="6" borderId="19" xfId="6" applyNumberFormat="1" applyFont="1" applyFill="1" applyBorder="1" applyAlignment="1">
      <alignment horizontal="center" vertical="center" wrapText="1"/>
    </xf>
    <xf numFmtId="164" fontId="53" fillId="0" borderId="19" xfId="0" applyNumberFormat="1" applyFont="1" applyBorder="1" applyAlignment="1">
      <alignment horizontal="center" vertical="center" wrapText="1"/>
    </xf>
    <xf numFmtId="173" fontId="56" fillId="0" borderId="19" xfId="8" applyNumberFormat="1" applyFont="1" applyFill="1" applyBorder="1" applyAlignment="1">
      <alignment horizontal="center" vertical="center" wrapText="1"/>
    </xf>
    <xf numFmtId="174" fontId="53" fillId="7" borderId="43" xfId="0" applyNumberFormat="1" applyFont="1" applyFill="1" applyBorder="1" applyAlignment="1">
      <alignment vertical="center" wrapText="1"/>
    </xf>
    <xf numFmtId="0" fontId="53" fillId="6" borderId="3" xfId="0" applyFont="1" applyFill="1" applyBorder="1" applyAlignment="1">
      <alignment vertical="center" wrapText="1"/>
    </xf>
    <xf numFmtId="0" fontId="53" fillId="0" borderId="49" xfId="0" applyFont="1" applyBorder="1" applyAlignment="1">
      <alignment horizontal="center" vertical="center" wrapText="1"/>
    </xf>
    <xf numFmtId="14" fontId="56" fillId="6" borderId="1" xfId="6" applyNumberFormat="1" applyFont="1" applyFill="1" applyBorder="1" applyAlignment="1">
      <alignment horizontal="center" vertical="center" wrapText="1"/>
    </xf>
    <xf numFmtId="173" fontId="56" fillId="0" borderId="1" xfId="8" applyNumberFormat="1" applyFont="1" applyFill="1" applyBorder="1" applyAlignment="1">
      <alignment horizontal="center" vertical="center" wrapText="1"/>
    </xf>
    <xf numFmtId="0" fontId="53" fillId="6" borderId="1" xfId="0" applyFont="1" applyFill="1" applyBorder="1" applyAlignment="1">
      <alignment vertical="center" wrapText="1"/>
    </xf>
    <xf numFmtId="0" fontId="56" fillId="0" borderId="49" xfId="0" applyFont="1" applyBorder="1" applyAlignment="1">
      <alignment horizontal="center" vertical="center" wrapText="1"/>
    </xf>
    <xf numFmtId="0" fontId="53" fillId="6" borderId="23" xfId="0" applyFont="1" applyFill="1" applyBorder="1" applyAlignment="1">
      <alignment vertical="center" wrapText="1"/>
    </xf>
    <xf numFmtId="0" fontId="56" fillId="0" borderId="50" xfId="0" applyFont="1" applyBorder="1" applyAlignment="1">
      <alignment horizontal="center" vertical="center" wrapText="1"/>
    </xf>
    <xf numFmtId="14" fontId="56" fillId="6" borderId="23" xfId="6" applyNumberFormat="1" applyFont="1" applyFill="1" applyBorder="1" applyAlignment="1">
      <alignment horizontal="center" vertical="center" wrapText="1"/>
    </xf>
    <xf numFmtId="44" fontId="56" fillId="0" borderId="40" xfId="6" applyFont="1" applyFill="1" applyBorder="1" applyAlignment="1">
      <alignment vertical="center" wrapText="1"/>
    </xf>
    <xf numFmtId="0" fontId="56" fillId="6" borderId="3" xfId="0" applyFont="1" applyFill="1" applyBorder="1" applyAlignment="1">
      <alignment horizontal="center" vertical="center" wrapText="1"/>
    </xf>
    <xf numFmtId="0" fontId="56" fillId="6" borderId="19" xfId="0" applyFont="1" applyFill="1" applyBorder="1" applyAlignment="1">
      <alignment horizontal="left" vertical="center" wrapText="1"/>
    </xf>
    <xf numFmtId="0" fontId="61" fillId="6" borderId="48" xfId="0" applyFont="1" applyFill="1" applyBorder="1" applyAlignment="1">
      <alignment horizontal="center" vertical="center" wrapText="1"/>
    </xf>
    <xf numFmtId="14" fontId="56" fillId="6" borderId="19" xfId="6" applyNumberFormat="1" applyFont="1" applyFill="1" applyBorder="1" applyAlignment="1">
      <alignment horizontal="center" vertical="center"/>
    </xf>
    <xf numFmtId="1" fontId="56" fillId="6" borderId="39" xfId="8" applyNumberFormat="1" applyFont="1" applyFill="1" applyBorder="1" applyAlignment="1">
      <alignment horizontal="center" vertical="center"/>
    </xf>
    <xf numFmtId="1" fontId="56" fillId="6" borderId="19" xfId="6" applyNumberFormat="1" applyFont="1" applyFill="1" applyBorder="1" applyAlignment="1">
      <alignment horizontal="center" vertical="center"/>
    </xf>
    <xf numFmtId="0" fontId="56" fillId="0" borderId="39" xfId="0" applyFont="1" applyBorder="1" applyAlignment="1">
      <alignment horizontal="center" vertical="center" wrapText="1"/>
    </xf>
    <xf numFmtId="0" fontId="61" fillId="6" borderId="51" xfId="0" applyFont="1" applyFill="1" applyBorder="1" applyAlignment="1">
      <alignment horizontal="center" vertical="center" wrapText="1"/>
    </xf>
    <xf numFmtId="14" fontId="56" fillId="6" borderId="1" xfId="6" applyNumberFormat="1" applyFont="1" applyFill="1" applyBorder="1" applyAlignment="1">
      <alignment horizontal="center" vertical="center"/>
    </xf>
    <xf numFmtId="1" fontId="56" fillId="6" borderId="32" xfId="8" applyNumberFormat="1" applyFont="1" applyFill="1" applyBorder="1" applyAlignment="1">
      <alignment horizontal="center" vertical="center"/>
    </xf>
    <xf numFmtId="1" fontId="56" fillId="6" borderId="1" xfId="6" applyNumberFormat="1" applyFont="1" applyFill="1" applyBorder="1" applyAlignment="1">
      <alignment horizontal="center" vertical="center"/>
    </xf>
    <xf numFmtId="0" fontId="56" fillId="0" borderId="1" xfId="0" applyFont="1" applyBorder="1" applyAlignment="1">
      <alignment horizontal="center" vertical="center"/>
    </xf>
    <xf numFmtId="0" fontId="56" fillId="6" borderId="1" xfId="0" applyFont="1" applyFill="1" applyBorder="1" applyAlignment="1">
      <alignment horizontal="left" vertical="top" wrapText="1"/>
    </xf>
    <xf numFmtId="0" fontId="61" fillId="6" borderId="12" xfId="0" applyFont="1" applyFill="1" applyBorder="1" applyAlignment="1">
      <alignment horizontal="center" vertical="center"/>
    </xf>
    <xf numFmtId="0" fontId="53" fillId="6" borderId="40" xfId="0" applyFont="1" applyFill="1" applyBorder="1" applyAlignment="1">
      <alignment vertical="center" wrapText="1"/>
    </xf>
    <xf numFmtId="0" fontId="61" fillId="6" borderId="25" xfId="0" applyFont="1" applyFill="1" applyBorder="1" applyAlignment="1">
      <alignment horizontal="center" vertical="center"/>
    </xf>
    <xf numFmtId="14" fontId="56" fillId="6" borderId="23" xfId="6" applyNumberFormat="1" applyFont="1" applyFill="1" applyBorder="1" applyAlignment="1">
      <alignment horizontal="center" vertical="center"/>
    </xf>
    <xf numFmtId="1" fontId="56" fillId="6" borderId="23" xfId="8" applyNumberFormat="1" applyFont="1" applyFill="1" applyBorder="1" applyAlignment="1">
      <alignment horizontal="center" vertical="center"/>
    </xf>
    <xf numFmtId="1" fontId="56" fillId="6" borderId="23" xfId="6" applyNumberFormat="1" applyFont="1" applyFill="1" applyBorder="1" applyAlignment="1">
      <alignment horizontal="center" vertical="center"/>
    </xf>
    <xf numFmtId="1" fontId="56" fillId="6" borderId="19" xfId="0" applyNumberFormat="1" applyFont="1" applyFill="1" applyBorder="1" applyAlignment="1">
      <alignment horizontal="center" vertical="center" wrapText="1"/>
    </xf>
    <xf numFmtId="14" fontId="56" fillId="6" borderId="39" xfId="6" applyNumberFormat="1" applyFont="1" applyFill="1" applyBorder="1" applyAlignment="1">
      <alignment horizontal="center" vertical="center" wrapText="1"/>
    </xf>
    <xf numFmtId="164" fontId="61" fillId="6" borderId="1" xfId="0" applyNumberFormat="1" applyFont="1" applyFill="1" applyBorder="1" applyAlignment="1">
      <alignment horizontal="center" vertical="center" wrapText="1"/>
    </xf>
    <xf numFmtId="1" fontId="56" fillId="6" borderId="1" xfId="0" applyNumberFormat="1" applyFont="1" applyFill="1" applyBorder="1" applyAlignment="1">
      <alignment horizontal="center" vertical="center" wrapText="1"/>
    </xf>
    <xf numFmtId="14" fontId="56" fillId="6" borderId="32" xfId="6" applyNumberFormat="1" applyFont="1" applyFill="1" applyBorder="1" applyAlignment="1">
      <alignment horizontal="center" vertical="center" wrapText="1"/>
    </xf>
    <xf numFmtId="0" fontId="56" fillId="6" borderId="1" xfId="0" applyFont="1" applyFill="1" applyBorder="1" applyAlignment="1">
      <alignment horizontal="center" vertical="center"/>
    </xf>
    <xf numFmtId="49" fontId="56" fillId="6" borderId="1" xfId="0" applyNumberFormat="1" applyFont="1" applyFill="1" applyBorder="1" applyAlignment="1">
      <alignment horizontal="center" vertical="center" wrapText="1"/>
    </xf>
    <xf numFmtId="14" fontId="56" fillId="6" borderId="1" xfId="0" applyNumberFormat="1" applyFont="1" applyFill="1" applyBorder="1" applyAlignment="1">
      <alignment horizontal="center" vertical="center" wrapText="1"/>
    </xf>
    <xf numFmtId="14" fontId="56" fillId="0" borderId="1" xfId="8" applyNumberFormat="1" applyFont="1" applyFill="1" applyBorder="1" applyAlignment="1">
      <alignment horizontal="center" vertical="center" wrapText="1"/>
    </xf>
    <xf numFmtId="0" fontId="53" fillId="6" borderId="4" xfId="0" applyFont="1" applyFill="1" applyBorder="1" applyAlignment="1">
      <alignment horizontal="left" vertical="center" wrapText="1"/>
    </xf>
    <xf numFmtId="1" fontId="56" fillId="6" borderId="32" xfId="6" applyNumberFormat="1" applyFont="1" applyFill="1" applyBorder="1" applyAlignment="1">
      <alignment horizontal="center" vertical="center" wrapText="1"/>
    </xf>
    <xf numFmtId="0" fontId="55" fillId="0" borderId="0" xfId="0" applyFont="1" applyAlignment="1">
      <alignment horizontal="center" vertical="center"/>
    </xf>
    <xf numFmtId="0" fontId="54" fillId="0" borderId="0" xfId="0" applyFont="1" applyAlignment="1">
      <alignment horizontal="center"/>
    </xf>
    <xf numFmtId="1" fontId="55" fillId="0" borderId="0" xfId="0" applyNumberFormat="1" applyFont="1" applyAlignment="1">
      <alignment horizontal="center" vertical="center"/>
    </xf>
    <xf numFmtId="0" fontId="58" fillId="0" borderId="0" xfId="0" applyFont="1" applyAlignment="1">
      <alignment horizontal="center"/>
    </xf>
    <xf numFmtId="0" fontId="58" fillId="0" borderId="0" xfId="0" applyFont="1" applyAlignment="1">
      <alignment horizontal="center" vertical="center"/>
    </xf>
    <xf numFmtId="0" fontId="55" fillId="0" borderId="0" xfId="0" applyFont="1" applyAlignment="1">
      <alignment horizontal="center" vertical="center" wrapText="1"/>
    </xf>
    <xf numFmtId="166" fontId="55" fillId="0" borderId="0" xfId="0" applyNumberFormat="1" applyFont="1" applyAlignment="1">
      <alignment horizontal="center" vertical="center" wrapText="1"/>
    </xf>
    <xf numFmtId="0" fontId="55" fillId="0" borderId="0" xfId="0" applyFont="1" applyAlignment="1">
      <alignment horizontal="center"/>
    </xf>
    <xf numFmtId="0" fontId="55" fillId="7" borderId="0" xfId="0" applyFont="1" applyFill="1"/>
    <xf numFmtId="0" fontId="53" fillId="0" borderId="43" xfId="0" applyFont="1" applyBorder="1" applyAlignment="1">
      <alignment horizontal="left" vertical="center" wrapText="1"/>
    </xf>
    <xf numFmtId="0" fontId="53" fillId="6" borderId="41" xfId="0" applyFont="1" applyFill="1" applyBorder="1" applyAlignment="1">
      <alignment horizontal="center" vertical="center" wrapText="1"/>
    </xf>
    <xf numFmtId="0" fontId="53" fillId="0" borderId="52" xfId="0" applyFont="1" applyBorder="1" applyAlignment="1">
      <alignment horizontal="left" vertical="center" wrapText="1"/>
    </xf>
    <xf numFmtId="1" fontId="56" fillId="6" borderId="32" xfId="0" applyNumberFormat="1" applyFont="1" applyFill="1" applyBorder="1" applyAlignment="1">
      <alignment horizontal="center" vertical="center" wrapText="1"/>
    </xf>
    <xf numFmtId="0" fontId="56" fillId="6" borderId="1" xfId="8" applyNumberFormat="1" applyFont="1" applyFill="1" applyBorder="1" applyAlignment="1">
      <alignment horizontal="center" vertical="center" wrapText="1"/>
    </xf>
    <xf numFmtId="0" fontId="56" fillId="0" borderId="1" xfId="0" applyFont="1" applyBorder="1" applyAlignment="1">
      <alignment horizontal="left" vertical="top" wrapText="1"/>
    </xf>
    <xf numFmtId="0" fontId="53" fillId="0" borderId="5" xfId="0" applyFont="1" applyBorder="1" applyAlignment="1">
      <alignment horizontal="left" vertical="center" wrapText="1"/>
    </xf>
    <xf numFmtId="0" fontId="53" fillId="6" borderId="5" xfId="0" applyFont="1" applyFill="1" applyBorder="1" applyAlignment="1">
      <alignment horizontal="center" vertical="center" wrapText="1"/>
    </xf>
    <xf numFmtId="49" fontId="56" fillId="6" borderId="1" xfId="6" applyNumberFormat="1" applyFont="1" applyFill="1" applyBorder="1" applyAlignment="1">
      <alignment horizontal="center" vertical="center" wrapText="1"/>
    </xf>
    <xf numFmtId="0" fontId="53" fillId="0" borderId="25" xfId="0" applyFont="1" applyBorder="1" applyAlignment="1">
      <alignment horizontal="left" vertical="center" wrapText="1"/>
    </xf>
    <xf numFmtId="0" fontId="53" fillId="6" borderId="25" xfId="0" applyFont="1" applyFill="1" applyBorder="1" applyAlignment="1">
      <alignment horizontal="center" vertical="center" wrapText="1"/>
    </xf>
    <xf numFmtId="1" fontId="56" fillId="6" borderId="23" xfId="0" applyNumberFormat="1" applyFont="1" applyFill="1" applyBorder="1" applyAlignment="1">
      <alignment horizontal="center" vertical="center" wrapText="1"/>
    </xf>
    <xf numFmtId="14" fontId="56" fillId="0" borderId="42" xfId="0" applyNumberFormat="1" applyFont="1" applyBorder="1" applyAlignment="1">
      <alignment horizontal="center" vertical="center"/>
    </xf>
    <xf numFmtId="0" fontId="56" fillId="6" borderId="23" xfId="0" applyFont="1" applyFill="1" applyBorder="1" applyAlignment="1">
      <alignment horizontal="center" vertical="center"/>
    </xf>
    <xf numFmtId="49" fontId="56" fillId="6" borderId="23" xfId="6" applyNumberFormat="1" applyFont="1" applyFill="1" applyBorder="1" applyAlignment="1">
      <alignment horizontal="center" vertical="center" wrapText="1"/>
    </xf>
    <xf numFmtId="0" fontId="61" fillId="6" borderId="19" xfId="0" applyFont="1" applyFill="1" applyBorder="1" applyAlignment="1">
      <alignment horizontal="center" vertical="center" wrapText="1"/>
    </xf>
    <xf numFmtId="0" fontId="61" fillId="6" borderId="1" xfId="0" applyFont="1" applyFill="1" applyBorder="1" applyAlignment="1">
      <alignment horizontal="center" vertical="center" wrapText="1"/>
    </xf>
    <xf numFmtId="0" fontId="61" fillId="6" borderId="23" xfId="0" applyFont="1" applyFill="1" applyBorder="1" applyAlignment="1">
      <alignment horizontal="center" vertical="center" wrapText="1"/>
    </xf>
    <xf numFmtId="0" fontId="61" fillId="6" borderId="32" xfId="0" applyFont="1" applyFill="1" applyBorder="1" applyAlignment="1">
      <alignment horizontal="center" vertical="center" wrapText="1"/>
    </xf>
    <xf numFmtId="9" fontId="56" fillId="0" borderId="19" xfId="0" applyNumberFormat="1" applyFont="1" applyBorder="1" applyAlignment="1">
      <alignment horizontal="center" vertical="center" wrapText="1"/>
    </xf>
    <xf numFmtId="14" fontId="56" fillId="0" borderId="19" xfId="6" applyNumberFormat="1" applyFont="1" applyFill="1" applyBorder="1" applyAlignment="1">
      <alignment horizontal="center" vertical="center"/>
    </xf>
    <xf numFmtId="0" fontId="53" fillId="7" borderId="1" xfId="0" applyFont="1" applyFill="1" applyBorder="1" applyAlignment="1">
      <alignment horizontal="left" vertical="center" wrapText="1"/>
    </xf>
    <xf numFmtId="9" fontId="56" fillId="0" borderId="1" xfId="0" applyNumberFormat="1" applyFont="1" applyBorder="1" applyAlignment="1">
      <alignment horizontal="center" vertical="center" wrapText="1"/>
    </xf>
    <xf numFmtId="14" fontId="56" fillId="0" borderId="3" xfId="6" applyNumberFormat="1" applyFont="1" applyFill="1" applyBorder="1" applyAlignment="1">
      <alignment horizontal="center" vertical="center"/>
    </xf>
    <xf numFmtId="14" fontId="53" fillId="0" borderId="1" xfId="0" applyNumberFormat="1" applyFont="1" applyBorder="1" applyAlignment="1">
      <alignment horizontal="center" vertical="center" wrapText="1"/>
    </xf>
    <xf numFmtId="9" fontId="56" fillId="0" borderId="23" xfId="0" applyNumberFormat="1" applyFont="1" applyBorder="1" applyAlignment="1">
      <alignment horizontal="center" vertical="center" wrapText="1"/>
    </xf>
    <xf numFmtId="14" fontId="56" fillId="0" borderId="40" xfId="6" applyNumberFormat="1" applyFont="1" applyFill="1" applyBorder="1" applyAlignment="1">
      <alignment horizontal="center" vertical="center"/>
    </xf>
    <xf numFmtId="9" fontId="53" fillId="0" borderId="39" xfId="0" applyNumberFormat="1" applyFont="1" applyBorder="1" applyAlignment="1">
      <alignment horizontal="center" vertical="center" wrapText="1"/>
    </xf>
    <xf numFmtId="14" fontId="53" fillId="0" borderId="39" xfId="0" applyNumberFormat="1" applyFont="1" applyBorder="1" applyAlignment="1">
      <alignment horizontal="center" vertical="center" wrapText="1"/>
    </xf>
    <xf numFmtId="14" fontId="53" fillId="6" borderId="39" xfId="0" applyNumberFormat="1" applyFont="1" applyFill="1" applyBorder="1" applyAlignment="1">
      <alignment horizontal="center" vertical="center" wrapText="1"/>
    </xf>
    <xf numFmtId="0" fontId="53" fillId="7" borderId="43" xfId="0" applyFont="1" applyFill="1" applyBorder="1" applyAlignment="1">
      <alignment horizontal="left" vertical="center" wrapText="1"/>
    </xf>
    <xf numFmtId="9" fontId="53" fillId="0" borderId="32" xfId="0" applyNumberFormat="1" applyFont="1" applyBorder="1" applyAlignment="1">
      <alignment horizontal="center" vertical="center" wrapText="1"/>
    </xf>
    <xf numFmtId="14" fontId="53" fillId="0" borderId="32" xfId="0" applyNumberFormat="1" applyFont="1" applyBorder="1" applyAlignment="1">
      <alignment horizontal="center" vertical="center" wrapText="1"/>
    </xf>
    <xf numFmtId="14" fontId="53" fillId="6" borderId="32" xfId="0" applyNumberFormat="1" applyFont="1" applyFill="1" applyBorder="1" applyAlignment="1">
      <alignment horizontal="center" vertical="center" wrapText="1"/>
    </xf>
    <xf numFmtId="0" fontId="53" fillId="7" borderId="12" xfId="0" applyFont="1" applyFill="1" applyBorder="1" applyAlignment="1">
      <alignment horizontal="left" vertical="center" wrapText="1"/>
    </xf>
    <xf numFmtId="0" fontId="61" fillId="6" borderId="3" xfId="0" applyFont="1" applyFill="1" applyBorder="1" applyAlignment="1">
      <alignment horizontal="center" vertical="center" wrapText="1"/>
    </xf>
    <xf numFmtId="0" fontId="53" fillId="6" borderId="3" xfId="0" applyFont="1" applyFill="1" applyBorder="1" applyAlignment="1">
      <alignment horizontal="center" vertical="center"/>
    </xf>
    <xf numFmtId="0" fontId="53" fillId="0" borderId="3" xfId="0" applyFont="1" applyBorder="1" applyAlignment="1">
      <alignment vertical="center" wrapText="1"/>
    </xf>
    <xf numFmtId="173" fontId="56" fillId="7" borderId="12" xfId="8" applyNumberFormat="1" applyFont="1" applyFill="1" applyBorder="1" applyAlignment="1">
      <alignment horizontal="left" vertical="center" wrapText="1"/>
    </xf>
    <xf numFmtId="0" fontId="53" fillId="6" borderId="1" xfId="0" applyFont="1" applyFill="1" applyBorder="1" applyAlignment="1">
      <alignment horizontal="center" vertical="center"/>
    </xf>
    <xf numFmtId="0" fontId="62" fillId="6" borderId="0" xfId="0" applyFont="1" applyFill="1" applyAlignment="1">
      <alignment horizontal="center" vertical="center"/>
    </xf>
    <xf numFmtId="0" fontId="61" fillId="6" borderId="40" xfId="0" applyFont="1" applyFill="1" applyBorder="1" applyAlignment="1">
      <alignment horizontal="center" vertical="center" wrapText="1"/>
    </xf>
    <xf numFmtId="9" fontId="53" fillId="0" borderId="23" xfId="0" applyNumberFormat="1" applyFont="1" applyBorder="1" applyAlignment="1">
      <alignment horizontal="center" vertical="center" wrapText="1"/>
    </xf>
    <xf numFmtId="14" fontId="53" fillId="0" borderId="23" xfId="0" applyNumberFormat="1" applyFont="1" applyBorder="1" applyAlignment="1">
      <alignment horizontal="center" vertical="center" wrapText="1"/>
    </xf>
    <xf numFmtId="14" fontId="53" fillId="6" borderId="23" xfId="0" applyNumberFormat="1" applyFont="1" applyFill="1" applyBorder="1" applyAlignment="1">
      <alignment horizontal="center" vertical="center" wrapText="1"/>
    </xf>
    <xf numFmtId="0" fontId="56" fillId="0" borderId="19" xfId="0" applyFont="1" applyBorder="1" applyAlignment="1">
      <alignment horizontal="left" vertical="center" wrapText="1"/>
    </xf>
    <xf numFmtId="44" fontId="53" fillId="0" borderId="19" xfId="6" applyFont="1" applyFill="1" applyBorder="1" applyAlignment="1">
      <alignment horizontal="center" vertical="center" wrapText="1"/>
    </xf>
    <xf numFmtId="173" fontId="56" fillId="7" borderId="43" xfId="8" applyNumberFormat="1" applyFont="1" applyFill="1" applyBorder="1" applyAlignment="1">
      <alignment horizontal="left" vertical="center" wrapText="1"/>
    </xf>
    <xf numFmtId="1" fontId="53" fillId="0" borderId="1" xfId="0" applyNumberFormat="1" applyFont="1" applyBorder="1" applyAlignment="1">
      <alignment horizontal="center" vertical="center" wrapText="1"/>
    </xf>
    <xf numFmtId="0" fontId="56" fillId="0" borderId="23" xfId="0" applyFont="1" applyBorder="1" applyAlignment="1">
      <alignment horizontal="left" vertical="center" wrapText="1"/>
    </xf>
    <xf numFmtId="1" fontId="53" fillId="0" borderId="23" xfId="0" applyNumberFormat="1" applyFont="1" applyBorder="1" applyAlignment="1">
      <alignment horizontal="center" vertical="center" wrapText="1"/>
    </xf>
    <xf numFmtId="173" fontId="56" fillId="7" borderId="25" xfId="8" applyNumberFormat="1" applyFont="1" applyFill="1" applyBorder="1" applyAlignment="1">
      <alignment horizontal="left" vertical="center" wrapText="1"/>
    </xf>
    <xf numFmtId="9" fontId="53" fillId="0" borderId="19" xfId="0" applyNumberFormat="1" applyFont="1" applyBorder="1" applyAlignment="1">
      <alignment horizontal="center" vertical="center" wrapText="1"/>
    </xf>
    <xf numFmtId="14" fontId="56" fillId="0" borderId="19" xfId="0" applyNumberFormat="1" applyFont="1" applyBorder="1" applyAlignment="1">
      <alignment horizontal="center" vertical="center"/>
    </xf>
    <xf numFmtId="10" fontId="56" fillId="7" borderId="43" xfId="8" applyNumberFormat="1" applyFont="1" applyFill="1" applyBorder="1" applyAlignment="1">
      <alignment horizontal="left" vertical="center" wrapText="1"/>
    </xf>
    <xf numFmtId="9" fontId="56" fillId="0" borderId="1" xfId="0" applyNumberFormat="1" applyFont="1" applyBorder="1" applyAlignment="1">
      <alignment horizontal="center" vertical="center"/>
    </xf>
    <xf numFmtId="14" fontId="56" fillId="0" borderId="1" xfId="0" applyNumberFormat="1" applyFont="1" applyBorder="1" applyAlignment="1">
      <alignment horizontal="center" vertical="center"/>
    </xf>
    <xf numFmtId="10" fontId="56" fillId="7" borderId="12" xfId="8" applyNumberFormat="1" applyFont="1" applyFill="1" applyBorder="1" applyAlignment="1">
      <alignment horizontal="left" vertical="center" wrapText="1"/>
    </xf>
    <xf numFmtId="0" fontId="53" fillId="0" borderId="42" xfId="0" applyFont="1" applyBorder="1" applyAlignment="1">
      <alignment horizontal="left" vertical="center" wrapText="1"/>
    </xf>
    <xf numFmtId="9" fontId="56" fillId="0" borderId="23" xfId="0" applyNumberFormat="1" applyFont="1" applyBorder="1" applyAlignment="1">
      <alignment horizontal="center" vertical="center"/>
    </xf>
    <xf numFmtId="14" fontId="56" fillId="0" borderId="23" xfId="0" applyNumberFormat="1" applyFont="1" applyBorder="1" applyAlignment="1">
      <alignment horizontal="center" vertical="center"/>
    </xf>
    <xf numFmtId="10" fontId="56" fillId="7" borderId="25" xfId="8" applyNumberFormat="1" applyFont="1" applyFill="1" applyBorder="1" applyAlignment="1">
      <alignment horizontal="left" vertical="center" wrapText="1"/>
    </xf>
    <xf numFmtId="14" fontId="56" fillId="6" borderId="19" xfId="0" applyNumberFormat="1" applyFont="1" applyFill="1" applyBorder="1" applyAlignment="1">
      <alignment horizontal="center" vertical="center" wrapText="1"/>
    </xf>
    <xf numFmtId="0" fontId="53" fillId="0" borderId="19" xfId="0" applyFont="1" applyBorder="1" applyAlignment="1">
      <alignment horizontal="center" vertical="center"/>
    </xf>
    <xf numFmtId="173" fontId="56" fillId="6" borderId="19" xfId="8" applyNumberFormat="1" applyFont="1" applyFill="1" applyBorder="1" applyAlignment="1">
      <alignment horizontal="center" vertical="center" wrapText="1"/>
    </xf>
    <xf numFmtId="0" fontId="53" fillId="0" borderId="12" xfId="0" applyFont="1" applyBorder="1" applyAlignment="1">
      <alignment horizontal="left" vertical="center" wrapText="1"/>
    </xf>
    <xf numFmtId="173" fontId="56" fillId="6" borderId="1" xfId="8" applyNumberFormat="1" applyFont="1" applyFill="1" applyBorder="1" applyAlignment="1">
      <alignment horizontal="center" vertical="center" wrapText="1"/>
    </xf>
    <xf numFmtId="0" fontId="53" fillId="0" borderId="3" xfId="0" applyFont="1" applyBorder="1" applyAlignment="1">
      <alignment horizontal="left" vertical="center" wrapText="1"/>
    </xf>
    <xf numFmtId="1" fontId="56" fillId="6" borderId="3" xfId="0" applyNumberFormat="1" applyFont="1" applyFill="1" applyBorder="1" applyAlignment="1">
      <alignment horizontal="center" vertical="center" wrapText="1"/>
    </xf>
    <xf numFmtId="14" fontId="56" fillId="6" borderId="3" xfId="0" applyNumberFormat="1" applyFont="1" applyFill="1" applyBorder="1" applyAlignment="1">
      <alignment horizontal="center" vertical="center" wrapText="1"/>
    </xf>
    <xf numFmtId="44" fontId="56" fillId="6" borderId="1" xfId="6" applyFont="1" applyFill="1" applyBorder="1" applyAlignment="1">
      <alignment vertical="center" wrapText="1"/>
    </xf>
    <xf numFmtId="14" fontId="56" fillId="6" borderId="23" xfId="0" applyNumberFormat="1" applyFont="1" applyFill="1" applyBorder="1" applyAlignment="1">
      <alignment horizontal="center" vertical="center" wrapText="1"/>
    </xf>
    <xf numFmtId="0" fontId="53" fillId="0" borderId="23" xfId="0" applyFont="1" applyBorder="1" applyAlignment="1">
      <alignment horizontal="center" vertical="center"/>
    </xf>
    <xf numFmtId="0" fontId="56" fillId="6" borderId="19" xfId="5" applyNumberFormat="1" applyFont="1" applyFill="1" applyBorder="1" applyAlignment="1">
      <alignment horizontal="center" vertical="center" wrapText="1"/>
    </xf>
    <xf numFmtId="8" fontId="53" fillId="6" borderId="19" xfId="0" applyNumberFormat="1" applyFont="1" applyFill="1" applyBorder="1" applyAlignment="1">
      <alignment horizontal="center" vertical="center" wrapText="1"/>
    </xf>
    <xf numFmtId="173" fontId="53" fillId="6" borderId="19" xfId="8" applyNumberFormat="1" applyFont="1" applyFill="1" applyBorder="1" applyAlignment="1">
      <alignment horizontal="center" vertical="center" wrapText="1"/>
    </xf>
    <xf numFmtId="173" fontId="53" fillId="7" borderId="43" xfId="8" applyNumberFormat="1" applyFont="1" applyFill="1" applyBorder="1" applyAlignment="1">
      <alignment horizontal="left" vertical="top" wrapText="1"/>
    </xf>
    <xf numFmtId="0" fontId="56" fillId="6" borderId="1" xfId="5" applyNumberFormat="1" applyFont="1" applyFill="1" applyBorder="1" applyAlignment="1">
      <alignment horizontal="center" vertical="center" wrapText="1"/>
    </xf>
    <xf numFmtId="17" fontId="56" fillId="6" borderId="12" xfId="5" applyNumberFormat="1" applyFont="1" applyFill="1" applyBorder="1" applyAlignment="1">
      <alignment horizontal="center" vertical="center" wrapText="1"/>
    </xf>
    <xf numFmtId="8" fontId="53" fillId="6" borderId="1" xfId="0" applyNumberFormat="1" applyFont="1" applyFill="1" applyBorder="1" applyAlignment="1">
      <alignment horizontal="center" vertical="center" wrapText="1"/>
    </xf>
    <xf numFmtId="173" fontId="53" fillId="6" borderId="1" xfId="8" applyNumberFormat="1" applyFont="1" applyFill="1" applyBorder="1" applyAlignment="1">
      <alignment horizontal="center" vertical="center" wrapText="1"/>
    </xf>
    <xf numFmtId="173" fontId="53" fillId="7" borderId="12" xfId="8" applyNumberFormat="1" applyFont="1" applyFill="1" applyBorder="1" applyAlignment="1">
      <alignment horizontal="left" vertical="top" wrapText="1"/>
    </xf>
    <xf numFmtId="0" fontId="56" fillId="6" borderId="23" xfId="5" applyNumberFormat="1" applyFont="1" applyFill="1" applyBorder="1" applyAlignment="1">
      <alignment horizontal="center" vertical="center" wrapText="1"/>
    </xf>
    <xf numFmtId="17" fontId="56" fillId="6" borderId="25" xfId="5" applyNumberFormat="1" applyFont="1" applyFill="1" applyBorder="1" applyAlignment="1">
      <alignment horizontal="center" vertical="center" wrapText="1"/>
    </xf>
    <xf numFmtId="8" fontId="53" fillId="6" borderId="23" xfId="0" applyNumberFormat="1" applyFont="1" applyFill="1" applyBorder="1" applyAlignment="1">
      <alignment horizontal="center" vertical="center" wrapText="1"/>
    </xf>
    <xf numFmtId="173" fontId="53" fillId="6" borderId="23" xfId="8" applyNumberFormat="1" applyFont="1" applyFill="1" applyBorder="1" applyAlignment="1">
      <alignment vertical="center" wrapText="1"/>
    </xf>
    <xf numFmtId="173" fontId="53" fillId="7" borderId="25" xfId="8" applyNumberFormat="1" applyFont="1" applyFill="1" applyBorder="1" applyAlignment="1">
      <alignment horizontal="left" vertical="top" wrapText="1"/>
    </xf>
    <xf numFmtId="14" fontId="56" fillId="0" borderId="19" xfId="0" applyNumberFormat="1" applyFont="1" applyBorder="1" applyAlignment="1">
      <alignment horizontal="center" vertical="center" wrapText="1"/>
    </xf>
    <xf numFmtId="14" fontId="56" fillId="0" borderId="3" xfId="0" applyNumberFormat="1" applyFont="1" applyBorder="1" applyAlignment="1">
      <alignment horizontal="center" vertical="center" wrapText="1"/>
    </xf>
    <xf numFmtId="173" fontId="53" fillId="7" borderId="43" xfId="8" applyNumberFormat="1" applyFont="1" applyFill="1" applyBorder="1" applyAlignment="1">
      <alignment vertical="center" wrapText="1"/>
    </xf>
    <xf numFmtId="14" fontId="56" fillId="0" borderId="1" xfId="0" applyNumberFormat="1" applyFont="1" applyBorder="1" applyAlignment="1">
      <alignment horizontal="center" vertical="center" wrapText="1"/>
    </xf>
    <xf numFmtId="173" fontId="53" fillId="7" borderId="12" xfId="8" applyNumberFormat="1" applyFont="1" applyFill="1" applyBorder="1" applyAlignment="1">
      <alignment vertical="center" wrapText="1"/>
    </xf>
    <xf numFmtId="1" fontId="56" fillId="0" borderId="1" xfId="0" applyNumberFormat="1" applyFont="1" applyBorder="1" applyAlignment="1">
      <alignment horizontal="center" vertical="center" wrapText="1"/>
    </xf>
    <xf numFmtId="8" fontId="53" fillId="0" borderId="1" xfId="0" applyNumberFormat="1" applyFont="1" applyBorder="1" applyAlignment="1">
      <alignment horizontal="center" vertical="center" wrapText="1"/>
    </xf>
    <xf numFmtId="14" fontId="53" fillId="0" borderId="1" xfId="8" applyNumberFormat="1" applyFont="1" applyFill="1" applyBorder="1" applyAlignment="1">
      <alignment vertical="center" wrapText="1"/>
    </xf>
    <xf numFmtId="1" fontId="56" fillId="0" borderId="23" xfId="0" applyNumberFormat="1" applyFont="1" applyBorder="1" applyAlignment="1">
      <alignment horizontal="center" vertical="center" wrapText="1"/>
    </xf>
    <xf numFmtId="14" fontId="56" fillId="0" borderId="23" xfId="0" applyNumberFormat="1" applyFont="1" applyBorder="1" applyAlignment="1">
      <alignment horizontal="center" vertical="center" wrapText="1"/>
    </xf>
    <xf numFmtId="14" fontId="53" fillId="0" borderId="40" xfId="6" applyNumberFormat="1" applyFont="1" applyFill="1" applyBorder="1" applyAlignment="1">
      <alignment horizontal="center" vertical="center" wrapText="1"/>
    </xf>
    <xf numFmtId="8" fontId="53" fillId="0" borderId="23" xfId="0" applyNumberFormat="1" applyFont="1" applyBorder="1" applyAlignment="1">
      <alignment horizontal="center" vertical="center" wrapText="1"/>
    </xf>
    <xf numFmtId="173" fontId="53" fillId="7" borderId="25" xfId="8" applyNumberFormat="1" applyFont="1" applyFill="1" applyBorder="1" applyAlignment="1">
      <alignment vertical="center" wrapText="1"/>
    </xf>
    <xf numFmtId="0" fontId="55" fillId="7" borderId="1" xfId="0" applyFont="1" applyFill="1" applyBorder="1" applyAlignment="1">
      <alignment horizontal="left" vertical="center" wrapText="1"/>
    </xf>
    <xf numFmtId="0" fontId="61" fillId="6" borderId="42" xfId="0" applyFont="1" applyFill="1" applyBorder="1" applyAlignment="1">
      <alignment horizontal="left" vertical="center" wrapText="1"/>
    </xf>
    <xf numFmtId="14" fontId="53" fillId="6" borderId="1" xfId="0" applyNumberFormat="1" applyFont="1" applyFill="1" applyBorder="1" applyAlignment="1">
      <alignment horizontal="center" vertical="center" wrapText="1"/>
    </xf>
    <xf numFmtId="9" fontId="56" fillId="6" borderId="1" xfId="0" applyNumberFormat="1" applyFont="1" applyFill="1" applyBorder="1" applyAlignment="1">
      <alignment horizontal="center" vertical="center"/>
    </xf>
    <xf numFmtId="167" fontId="53" fillId="0" borderId="1" xfId="0" applyNumberFormat="1" applyFont="1" applyBorder="1" applyAlignment="1">
      <alignment horizontal="center" vertical="center"/>
    </xf>
    <xf numFmtId="9" fontId="56" fillId="6" borderId="3" xfId="0" applyNumberFormat="1" applyFont="1" applyFill="1" applyBorder="1" applyAlignment="1">
      <alignment horizontal="center" vertical="center"/>
    </xf>
    <xf numFmtId="14" fontId="56" fillId="6" borderId="3" xfId="6" applyNumberFormat="1" applyFont="1" applyFill="1" applyBorder="1" applyAlignment="1">
      <alignment horizontal="center" vertical="center"/>
    </xf>
    <xf numFmtId="0" fontId="55" fillId="7" borderId="1" xfId="0" applyFont="1" applyFill="1" applyBorder="1"/>
    <xf numFmtId="0" fontId="57" fillId="0" borderId="0" xfId="0" applyFont="1" applyAlignment="1">
      <alignment horizontal="center" vertical="center" wrapText="1"/>
    </xf>
    <xf numFmtId="167" fontId="53" fillId="0" borderId="0" xfId="0" applyNumberFormat="1" applyFont="1" applyAlignment="1">
      <alignment horizontal="center" vertical="center"/>
    </xf>
    <xf numFmtId="0" fontId="56" fillId="6" borderId="4" xfId="0" applyFont="1" applyFill="1" applyBorder="1" applyAlignment="1">
      <alignment horizontal="center" vertical="center" wrapText="1"/>
    </xf>
    <xf numFmtId="44" fontId="56" fillId="6" borderId="4" xfId="6" applyFont="1" applyFill="1" applyBorder="1" applyAlignment="1">
      <alignment horizontal="center" vertical="center" wrapText="1"/>
    </xf>
    <xf numFmtId="44" fontId="53" fillId="6" borderId="25" xfId="6" applyFont="1" applyFill="1" applyBorder="1" applyAlignment="1">
      <alignment horizontal="center" vertical="center" wrapText="1"/>
    </xf>
    <xf numFmtId="0" fontId="53" fillId="8" borderId="1" xfId="0" applyFont="1" applyFill="1" applyBorder="1" applyAlignment="1">
      <alignment horizontal="center" vertical="center" wrapText="1"/>
    </xf>
    <xf numFmtId="9" fontId="0" fillId="0" borderId="0" xfId="0" applyNumberFormat="1"/>
    <xf numFmtId="0" fontId="54" fillId="0" borderId="0" xfId="0" applyFont="1" applyAlignment="1">
      <alignment horizontal="center" vertical="center" textRotation="90" wrapText="1"/>
    </xf>
    <xf numFmtId="164" fontId="53" fillId="0" borderId="4" xfId="0" applyNumberFormat="1" applyFont="1" applyBorder="1" applyAlignment="1">
      <alignment horizontal="center" vertical="center" wrapText="1"/>
    </xf>
    <xf numFmtId="49" fontId="56" fillId="0" borderId="4" xfId="0" applyNumberFormat="1" applyFont="1" applyBorder="1" applyAlignment="1">
      <alignment horizontal="center" vertical="center" wrapText="1"/>
    </xf>
    <xf numFmtId="0" fontId="56" fillId="0" borderId="4" xfId="8" applyNumberFormat="1" applyFont="1" applyFill="1" applyBorder="1" applyAlignment="1">
      <alignment horizontal="center" vertical="center" wrapText="1"/>
    </xf>
    <xf numFmtId="1" fontId="53" fillId="0" borderId="4" xfId="8" applyNumberFormat="1" applyFont="1" applyFill="1" applyBorder="1" applyAlignment="1">
      <alignment horizontal="center" vertical="center" wrapText="1"/>
    </xf>
    <xf numFmtId="0" fontId="56" fillId="6" borderId="4" xfId="6" applyNumberFormat="1" applyFont="1" applyFill="1" applyBorder="1" applyAlignment="1">
      <alignment horizontal="center" vertical="center" wrapText="1"/>
    </xf>
    <xf numFmtId="1" fontId="56" fillId="6" borderId="4" xfId="6" applyNumberFormat="1" applyFont="1" applyFill="1" applyBorder="1" applyAlignment="1">
      <alignment horizontal="center" vertical="center" wrapText="1"/>
    </xf>
    <xf numFmtId="0" fontId="53" fillId="0" borderId="4" xfId="0" applyFont="1" applyBorder="1" applyAlignment="1">
      <alignment horizontal="center" vertical="center" wrapText="1"/>
    </xf>
    <xf numFmtId="0" fontId="52" fillId="6" borderId="4" xfId="0" applyFont="1" applyFill="1" applyBorder="1" applyAlignment="1">
      <alignment horizontal="center" vertical="center" textRotation="90" wrapText="1"/>
    </xf>
    <xf numFmtId="0" fontId="58" fillId="0" borderId="46" xfId="0" applyFont="1" applyBorder="1" applyAlignment="1">
      <alignment horizontal="center" vertical="center" wrapText="1"/>
    </xf>
    <xf numFmtId="167" fontId="53" fillId="0" borderId="4" xfId="0" applyNumberFormat="1" applyFont="1" applyBorder="1" applyAlignment="1">
      <alignment horizontal="center" vertical="center"/>
    </xf>
    <xf numFmtId="0" fontId="55" fillId="0" borderId="4" xfId="0" applyFont="1" applyBorder="1" applyAlignment="1">
      <alignment horizontal="center"/>
    </xf>
    <xf numFmtId="9" fontId="53" fillId="6" borderId="4" xfId="0" applyNumberFormat="1" applyFont="1" applyFill="1" applyBorder="1" applyAlignment="1">
      <alignment horizontal="center" vertical="center" wrapText="1"/>
    </xf>
    <xf numFmtId="0" fontId="61" fillId="6" borderId="4" xfId="0" applyFont="1" applyFill="1" applyBorder="1" applyAlignment="1">
      <alignment horizontal="center" vertical="center" wrapText="1"/>
    </xf>
    <xf numFmtId="0" fontId="56" fillId="0" borderId="32" xfId="0" applyFont="1" applyBorder="1" applyAlignment="1">
      <alignment horizontal="center" vertical="center"/>
    </xf>
    <xf numFmtId="167" fontId="53" fillId="0" borderId="4" xfId="0" applyNumberFormat="1" applyFont="1" applyBorder="1" applyAlignment="1">
      <alignment horizontal="center" vertical="center" textRotation="90" wrapText="1"/>
    </xf>
    <xf numFmtId="167" fontId="53" fillId="0" borderId="3" xfId="0" applyNumberFormat="1" applyFont="1" applyBorder="1" applyAlignment="1">
      <alignment horizontal="center" vertical="center" textRotation="90" wrapText="1"/>
    </xf>
    <xf numFmtId="167" fontId="53" fillId="0" borderId="4" xfId="0" applyNumberFormat="1" applyFont="1" applyBorder="1" applyAlignment="1">
      <alignment horizontal="center" vertical="center" wrapText="1"/>
    </xf>
    <xf numFmtId="10" fontId="60" fillId="0" borderId="32" xfId="8" applyNumberFormat="1" applyFont="1" applyFill="1" applyBorder="1" applyAlignment="1">
      <alignment horizontal="center" vertical="center" wrapText="1"/>
    </xf>
    <xf numFmtId="10" fontId="60" fillId="0" borderId="3" xfId="8" applyNumberFormat="1" applyFont="1" applyFill="1" applyBorder="1" applyAlignment="1">
      <alignment horizontal="center" vertical="center" wrapText="1"/>
    </xf>
    <xf numFmtId="9" fontId="63" fillId="0" borderId="12" xfId="8" applyFont="1" applyFill="1" applyBorder="1" applyAlignment="1">
      <alignment horizontal="center" vertical="center" wrapText="1"/>
    </xf>
    <xf numFmtId="10" fontId="71" fillId="0" borderId="0" xfId="8" applyNumberFormat="1" applyFont="1" applyFill="1" applyAlignment="1">
      <alignment horizontal="center" vertical="center"/>
    </xf>
    <xf numFmtId="10" fontId="70" fillId="0" borderId="33" xfId="8" applyNumberFormat="1" applyFont="1" applyFill="1" applyBorder="1" applyAlignment="1">
      <alignment horizontal="center" vertical="center"/>
    </xf>
    <xf numFmtId="10" fontId="70" fillId="0" borderId="33" xfId="8" applyNumberFormat="1" applyFont="1" applyFill="1" applyBorder="1" applyAlignment="1">
      <alignment horizontal="center" vertical="center" wrapText="1"/>
    </xf>
    <xf numFmtId="10" fontId="70" fillId="0" borderId="12" xfId="8" applyNumberFormat="1" applyFont="1" applyFill="1" applyBorder="1" applyAlignment="1">
      <alignment horizontal="center" vertical="center" wrapText="1"/>
    </xf>
    <xf numFmtId="10" fontId="71" fillId="0" borderId="10" xfId="8" applyNumberFormat="1" applyFont="1" applyFill="1" applyBorder="1" applyAlignment="1">
      <alignment horizontal="center" vertical="center"/>
    </xf>
    <xf numFmtId="0" fontId="63" fillId="0" borderId="33" xfId="8" applyNumberFormat="1" applyFont="1" applyFill="1" applyBorder="1" applyAlignment="1">
      <alignment horizontal="center" vertical="center"/>
    </xf>
    <xf numFmtId="0" fontId="56" fillId="0" borderId="33" xfId="8" applyNumberFormat="1" applyFont="1" applyFill="1" applyBorder="1" applyAlignment="1">
      <alignment horizontal="center" vertical="center"/>
    </xf>
    <xf numFmtId="0" fontId="56" fillId="0" borderId="12" xfId="8" applyNumberFormat="1" applyFont="1" applyFill="1" applyBorder="1" applyAlignment="1">
      <alignment horizontal="center" vertical="center" wrapText="1"/>
    </xf>
    <xf numFmtId="9" fontId="56" fillId="0" borderId="33" xfId="8" applyFont="1" applyFill="1" applyBorder="1" applyAlignment="1">
      <alignment horizontal="center" vertical="center" wrapText="1"/>
    </xf>
    <xf numFmtId="9" fontId="56" fillId="0" borderId="5" xfId="8" applyFont="1" applyFill="1" applyBorder="1" applyAlignment="1">
      <alignment horizontal="center" vertical="center" wrapText="1"/>
    </xf>
    <xf numFmtId="0" fontId="63" fillId="0" borderId="12" xfId="0" applyFont="1" applyBorder="1" applyAlignment="1">
      <alignment horizontal="center" vertical="center" wrapText="1"/>
    </xf>
    <xf numFmtId="0" fontId="72" fillId="0" borderId="0" xfId="0" applyFont="1"/>
    <xf numFmtId="0" fontId="72" fillId="0" borderId="0" xfId="0" applyFont="1" applyAlignment="1">
      <alignment horizontal="center"/>
    </xf>
    <xf numFmtId="0" fontId="73" fillId="10" borderId="1" xfId="9" applyFont="1" applyFill="1" applyBorder="1" applyAlignment="1">
      <alignment horizontal="center"/>
    </xf>
    <xf numFmtId="0" fontId="73" fillId="0" borderId="0" xfId="9" applyFont="1" applyAlignment="1">
      <alignment horizontal="center"/>
    </xf>
    <xf numFmtId="0" fontId="73" fillId="10" borderId="12" xfId="9" applyFont="1" applyFill="1" applyBorder="1" applyAlignment="1">
      <alignment horizontal="center"/>
    </xf>
    <xf numFmtId="0" fontId="74" fillId="11" borderId="1" xfId="9" applyFont="1" applyFill="1" applyBorder="1" applyAlignment="1">
      <alignment horizontal="center"/>
    </xf>
    <xf numFmtId="0" fontId="72" fillId="0" borderId="1" xfId="0" applyFont="1" applyBorder="1" applyAlignment="1">
      <alignment horizontal="center"/>
    </xf>
    <xf numFmtId="0" fontId="72" fillId="0" borderId="1" xfId="0" applyFont="1" applyBorder="1"/>
    <xf numFmtId="0" fontId="72" fillId="12" borderId="1" xfId="0" applyFont="1" applyFill="1" applyBorder="1"/>
    <xf numFmtId="1" fontId="73" fillId="0" borderId="1" xfId="10" applyNumberFormat="1" applyFont="1" applyFill="1" applyBorder="1" applyAlignment="1">
      <alignment horizontal="center"/>
    </xf>
    <xf numFmtId="0" fontId="72" fillId="13" borderId="1" xfId="0" applyFont="1" applyFill="1" applyBorder="1"/>
    <xf numFmtId="0" fontId="73" fillId="0" borderId="1" xfId="9" applyFont="1" applyBorder="1" applyAlignment="1">
      <alignment horizontal="center"/>
    </xf>
    <xf numFmtId="0" fontId="72" fillId="13" borderId="1" xfId="0" applyFont="1" applyFill="1" applyBorder="1" applyAlignment="1">
      <alignment vertical="center" wrapText="1"/>
    </xf>
    <xf numFmtId="0" fontId="72" fillId="0" borderId="0" xfId="0" applyFont="1" applyAlignment="1">
      <alignment wrapText="1"/>
    </xf>
    <xf numFmtId="0" fontId="72" fillId="0" borderId="0" xfId="0" applyFont="1" applyAlignment="1">
      <alignment horizontal="center" wrapText="1"/>
    </xf>
    <xf numFmtId="0" fontId="77" fillId="7" borderId="12" xfId="0" applyFont="1" applyFill="1" applyBorder="1" applyAlignment="1">
      <alignment vertical="center" wrapText="1"/>
    </xf>
    <xf numFmtId="0" fontId="78" fillId="14" borderId="43" xfId="0" applyFont="1" applyFill="1" applyBorder="1" applyAlignment="1">
      <alignment wrapText="1"/>
    </xf>
    <xf numFmtId="0" fontId="79" fillId="7" borderId="12" xfId="0" applyFont="1" applyFill="1" applyBorder="1" applyAlignment="1">
      <alignment vertical="center" wrapText="1"/>
    </xf>
    <xf numFmtId="0" fontId="79" fillId="7" borderId="12" xfId="0" applyFont="1" applyFill="1" applyBorder="1" applyAlignment="1">
      <alignment horizontal="left" vertical="top" wrapText="1"/>
    </xf>
    <xf numFmtId="0" fontId="79" fillId="7" borderId="12" xfId="0" applyFont="1" applyFill="1" applyBorder="1" applyAlignment="1">
      <alignment wrapText="1"/>
    </xf>
    <xf numFmtId="0" fontId="79" fillId="7" borderId="25" xfId="0" applyFont="1" applyFill="1" applyBorder="1" applyAlignment="1">
      <alignment wrapText="1"/>
    </xf>
    <xf numFmtId="0" fontId="69" fillId="7" borderId="12" xfId="0" applyFont="1" applyFill="1" applyBorder="1" applyAlignment="1">
      <alignment horizontal="left" vertical="center" wrapText="1"/>
    </xf>
    <xf numFmtId="0" fontId="69" fillId="7" borderId="25" xfId="0" applyFont="1" applyFill="1" applyBorder="1" applyAlignment="1">
      <alignment horizontal="left" vertical="center" wrapText="1"/>
    </xf>
    <xf numFmtId="0" fontId="77" fillId="7" borderId="12" xfId="0" applyFont="1" applyFill="1" applyBorder="1" applyAlignment="1">
      <alignment vertical="top" wrapText="1"/>
    </xf>
    <xf numFmtId="174" fontId="80" fillId="7" borderId="12" xfId="0" applyNumberFormat="1" applyFont="1" applyFill="1" applyBorder="1" applyAlignment="1">
      <alignment vertical="center" wrapText="1"/>
    </xf>
    <xf numFmtId="174" fontId="76" fillId="7" borderId="43" xfId="0" applyNumberFormat="1" applyFont="1" applyFill="1" applyBorder="1" applyAlignment="1">
      <alignment horizontal="left" vertical="center" wrapText="1"/>
    </xf>
    <xf numFmtId="174" fontId="80" fillId="7" borderId="12" xfId="0" applyNumberFormat="1" applyFont="1" applyFill="1" applyBorder="1" applyAlignment="1">
      <alignment horizontal="left" vertical="center" wrapText="1"/>
    </xf>
    <xf numFmtId="174" fontId="80" fillId="7" borderId="25" xfId="0" applyNumberFormat="1" applyFont="1" applyFill="1" applyBorder="1" applyAlignment="1">
      <alignment horizontal="left" vertical="center" wrapText="1"/>
    </xf>
    <xf numFmtId="0" fontId="79" fillId="7" borderId="43" xfId="0" applyFont="1" applyFill="1" applyBorder="1" applyAlignment="1">
      <alignment vertical="center" wrapText="1"/>
    </xf>
    <xf numFmtId="0" fontId="79" fillId="7" borderId="12" xfId="0" applyFont="1" applyFill="1" applyBorder="1" applyAlignment="1">
      <alignment vertical="top" wrapText="1"/>
    </xf>
    <xf numFmtId="174" fontId="69" fillId="7" borderId="25" xfId="0" applyNumberFormat="1" applyFont="1" applyFill="1" applyBorder="1" applyAlignment="1">
      <alignment horizontal="left" vertical="center" wrapText="1"/>
    </xf>
    <xf numFmtId="174" fontId="69" fillId="15" borderId="4" xfId="0" applyNumberFormat="1" applyFont="1" applyFill="1" applyBorder="1" applyAlignment="1">
      <alignment horizontal="left" vertical="top" wrapText="1"/>
    </xf>
    <xf numFmtId="44" fontId="53" fillId="6" borderId="43" xfId="6" applyFont="1" applyFill="1" applyBorder="1" applyAlignment="1">
      <alignment horizontal="center" vertical="center" wrapText="1"/>
    </xf>
    <xf numFmtId="44" fontId="53" fillId="6" borderId="12" xfId="6" applyFont="1" applyFill="1" applyBorder="1" applyAlignment="1">
      <alignment horizontal="center" vertical="center" wrapText="1"/>
    </xf>
    <xf numFmtId="0" fontId="53" fillId="6" borderId="12" xfId="6" applyNumberFormat="1" applyFont="1" applyFill="1" applyBorder="1" applyAlignment="1">
      <alignment horizontal="center" vertical="center" wrapText="1"/>
    </xf>
    <xf numFmtId="0" fontId="53" fillId="6" borderId="1" xfId="6" applyNumberFormat="1" applyFont="1" applyFill="1" applyBorder="1" applyAlignment="1">
      <alignment horizontal="center" vertical="center" wrapText="1"/>
    </xf>
    <xf numFmtId="1" fontId="53" fillId="6" borderId="12" xfId="6" applyNumberFormat="1" applyFont="1" applyFill="1" applyBorder="1" applyAlignment="1">
      <alignment horizontal="center" vertical="center" wrapText="1"/>
    </xf>
    <xf numFmtId="1" fontId="53" fillId="6" borderId="1" xfId="6" applyNumberFormat="1" applyFont="1" applyFill="1" applyBorder="1" applyAlignment="1">
      <alignment horizontal="center" vertical="center" wrapText="1"/>
    </xf>
    <xf numFmtId="10" fontId="60" fillId="0" borderId="1" xfId="8" applyNumberFormat="1" applyFont="1" applyFill="1" applyBorder="1" applyAlignment="1">
      <alignment horizontal="center" vertical="center" wrapText="1"/>
    </xf>
    <xf numFmtId="10" fontId="67" fillId="0" borderId="0" xfId="8" applyNumberFormat="1" applyFont="1" applyFill="1" applyAlignment="1">
      <alignment horizontal="center" vertical="center" wrapText="1"/>
    </xf>
    <xf numFmtId="10" fontId="68" fillId="0" borderId="0" xfId="8" applyNumberFormat="1" applyFont="1" applyFill="1" applyAlignment="1">
      <alignment horizontal="center" vertical="center" wrapText="1"/>
    </xf>
    <xf numFmtId="10" fontId="65" fillId="0" borderId="0" xfId="8" applyNumberFormat="1" applyFont="1" applyFill="1" applyAlignment="1">
      <alignment horizontal="center" vertical="center" wrapText="1"/>
    </xf>
    <xf numFmtId="1" fontId="56" fillId="9" borderId="1" xfId="0" applyNumberFormat="1" applyFont="1" applyFill="1" applyBorder="1" applyAlignment="1">
      <alignment horizontal="center" vertical="center" wrapText="1"/>
    </xf>
    <xf numFmtId="0" fontId="53" fillId="9" borderId="1" xfId="0" applyFont="1" applyFill="1" applyBorder="1" applyAlignment="1">
      <alignment horizontal="left" vertical="center" wrapText="1"/>
    </xf>
    <xf numFmtId="10" fontId="60" fillId="0" borderId="3" xfId="8" applyNumberFormat="1" applyFont="1" applyFill="1" applyBorder="1" applyAlignment="1">
      <alignment horizontal="center" vertical="center"/>
    </xf>
    <xf numFmtId="0" fontId="3" fillId="3" borderId="1" xfId="0" applyFont="1" applyFill="1" applyBorder="1" applyAlignment="1">
      <alignment vertical="center" wrapText="1"/>
    </xf>
    <xf numFmtId="44" fontId="60" fillId="0" borderId="43" xfId="6" applyFont="1" applyFill="1" applyBorder="1" applyAlignment="1">
      <alignment horizontal="center" vertical="center" wrapText="1"/>
    </xf>
    <xf numFmtId="44" fontId="67" fillId="0" borderId="19" xfId="6" applyFont="1" applyBorder="1" applyAlignment="1">
      <alignment horizontal="center" vertical="center" wrapText="1"/>
    </xf>
    <xf numFmtId="44" fontId="60" fillId="6" borderId="19" xfId="6" applyFont="1" applyFill="1" applyBorder="1" applyAlignment="1">
      <alignment horizontal="center" vertical="center" wrapText="1"/>
    </xf>
    <xf numFmtId="44" fontId="60" fillId="6" borderId="1" xfId="6" applyFont="1" applyFill="1" applyBorder="1" applyAlignment="1">
      <alignment horizontal="center" vertical="center" wrapText="1"/>
    </xf>
    <xf numFmtId="44" fontId="67" fillId="0" borderId="1" xfId="6" applyFont="1" applyBorder="1" applyAlignment="1">
      <alignment vertical="center"/>
    </xf>
    <xf numFmtId="10" fontId="56" fillId="6" borderId="4" xfId="8" applyNumberFormat="1" applyFont="1" applyFill="1" applyBorder="1" applyAlignment="1">
      <alignment horizontal="center" vertical="center" wrapText="1"/>
    </xf>
    <xf numFmtId="14" fontId="56" fillId="6" borderId="4" xfId="7" applyNumberFormat="1" applyFont="1" applyFill="1" applyBorder="1" applyAlignment="1">
      <alignment horizontal="center" vertical="center" wrapText="1"/>
    </xf>
    <xf numFmtId="169" fontId="56" fillId="0" borderId="4" xfId="7" applyNumberFormat="1" applyFont="1" applyFill="1" applyBorder="1" applyAlignment="1">
      <alignment horizontal="center" vertical="center" wrapText="1"/>
    </xf>
    <xf numFmtId="0" fontId="56" fillId="6" borderId="4" xfId="7" applyNumberFormat="1" applyFont="1" applyFill="1" applyBorder="1" applyAlignment="1">
      <alignment horizontal="center" vertical="center" wrapText="1"/>
    </xf>
    <xf numFmtId="0" fontId="56" fillId="0" borderId="4" xfId="7" applyNumberFormat="1" applyFont="1" applyFill="1" applyBorder="1" applyAlignment="1">
      <alignment horizontal="center" vertical="center" wrapText="1"/>
    </xf>
    <xf numFmtId="14" fontId="56" fillId="6" borderId="4" xfId="8" applyNumberFormat="1" applyFont="1" applyFill="1" applyBorder="1" applyAlignment="1">
      <alignment horizontal="center" vertical="center" wrapText="1"/>
    </xf>
    <xf numFmtId="0" fontId="58" fillId="0" borderId="5" xfId="0" applyFont="1" applyBorder="1" applyAlignment="1">
      <alignment horizontal="center" vertical="center" wrapText="1"/>
    </xf>
    <xf numFmtId="3" fontId="56" fillId="6" borderId="4" xfId="0" applyNumberFormat="1" applyFont="1" applyFill="1" applyBorder="1" applyAlignment="1">
      <alignment horizontal="center" vertical="center" wrapText="1"/>
    </xf>
    <xf numFmtId="3" fontId="56" fillId="6" borderId="32" xfId="6" applyNumberFormat="1" applyFont="1" applyFill="1" applyBorder="1" applyAlignment="1">
      <alignment horizontal="center" vertical="center"/>
    </xf>
    <xf numFmtId="3" fontId="56" fillId="6" borderId="4" xfId="6" applyNumberFormat="1" applyFont="1" applyFill="1" applyBorder="1" applyAlignment="1">
      <alignment horizontal="center" vertical="center"/>
    </xf>
    <xf numFmtId="44" fontId="53" fillId="6" borderId="4" xfId="6" applyFont="1" applyFill="1" applyBorder="1" applyAlignment="1">
      <alignment horizontal="center" vertical="center"/>
    </xf>
    <xf numFmtId="165" fontId="53" fillId="6" borderId="4" xfId="6" applyNumberFormat="1" applyFont="1" applyFill="1" applyBorder="1" applyAlignment="1">
      <alignment horizontal="center" vertical="center" wrapText="1"/>
    </xf>
    <xf numFmtId="172" fontId="56" fillId="6" borderId="4" xfId="8" applyNumberFormat="1" applyFont="1" applyFill="1" applyBorder="1" applyAlignment="1">
      <alignment horizontal="center" vertical="center" wrapText="1"/>
    </xf>
    <xf numFmtId="172" fontId="56" fillId="7" borderId="5" xfId="8" applyNumberFormat="1" applyFont="1" applyFill="1" applyBorder="1" applyAlignment="1">
      <alignment horizontal="left" vertical="center" wrapText="1"/>
    </xf>
    <xf numFmtId="14" fontId="56" fillId="6" borderId="4" xfId="6" applyNumberFormat="1" applyFont="1" applyFill="1" applyBorder="1" applyAlignment="1">
      <alignment horizontal="center" vertical="center"/>
    </xf>
    <xf numFmtId="1" fontId="56" fillId="6" borderId="4" xfId="6" applyNumberFormat="1" applyFont="1" applyFill="1" applyBorder="1" applyAlignment="1">
      <alignment horizontal="center" vertical="center"/>
    </xf>
    <xf numFmtId="0" fontId="69" fillId="7" borderId="33" xfId="0" applyFont="1" applyFill="1" applyBorder="1" applyAlignment="1">
      <alignment horizontal="left" vertical="center" wrapText="1"/>
    </xf>
    <xf numFmtId="167" fontId="53" fillId="0" borderId="32" xfId="0" applyNumberFormat="1" applyFont="1" applyBorder="1" applyAlignment="1">
      <alignment horizontal="center" vertical="center" textRotation="90"/>
    </xf>
    <xf numFmtId="0" fontId="58" fillId="0" borderId="32" xfId="0" applyFont="1" applyBorder="1" applyAlignment="1">
      <alignment horizontal="center" vertical="center" wrapText="1"/>
    </xf>
    <xf numFmtId="14" fontId="56" fillId="6" borderId="4" xfId="6" applyNumberFormat="1" applyFont="1" applyFill="1" applyBorder="1" applyAlignment="1">
      <alignment horizontal="center" vertical="center" wrapText="1"/>
    </xf>
    <xf numFmtId="0" fontId="56" fillId="6" borderId="4" xfId="0" applyFont="1" applyFill="1" applyBorder="1" applyAlignment="1">
      <alignment horizontal="center" vertical="center"/>
    </xf>
    <xf numFmtId="167" fontId="53" fillId="0" borderId="9" xfId="0" applyNumberFormat="1" applyFont="1" applyBorder="1" applyAlignment="1">
      <alignment horizontal="center" vertical="center" wrapText="1"/>
    </xf>
    <xf numFmtId="14" fontId="56" fillId="0" borderId="4" xfId="6" applyNumberFormat="1" applyFont="1" applyFill="1" applyBorder="1" applyAlignment="1">
      <alignment horizontal="center" vertical="center"/>
    </xf>
    <xf numFmtId="0" fontId="55" fillId="0" borderId="4" xfId="0" applyFont="1" applyBorder="1" applyAlignment="1">
      <alignment horizontal="center" vertical="center" wrapText="1"/>
    </xf>
    <xf numFmtId="0" fontId="55" fillId="0" borderId="4" xfId="0" applyFont="1" applyBorder="1" applyAlignment="1">
      <alignment horizontal="center" vertical="center"/>
    </xf>
    <xf numFmtId="0" fontId="53" fillId="7" borderId="5" xfId="0" applyFont="1" applyFill="1" applyBorder="1" applyAlignment="1">
      <alignment horizontal="left" vertical="center" wrapText="1"/>
    </xf>
    <xf numFmtId="14" fontId="53" fillId="6" borderId="4" xfId="0" applyNumberFormat="1" applyFont="1" applyFill="1" applyBorder="1" applyAlignment="1">
      <alignment horizontal="center" vertical="center" wrapText="1"/>
    </xf>
    <xf numFmtId="10" fontId="56" fillId="7" borderId="9" xfId="8" applyNumberFormat="1" applyFont="1" applyFill="1" applyBorder="1" applyAlignment="1">
      <alignment horizontal="left" vertical="center" wrapText="1"/>
    </xf>
    <xf numFmtId="0" fontId="58" fillId="0" borderId="9" xfId="0" applyFont="1" applyBorder="1" applyAlignment="1">
      <alignment horizontal="center" vertical="center" wrapText="1"/>
    </xf>
    <xf numFmtId="14" fontId="53" fillId="0" borderId="4" xfId="6" applyNumberFormat="1" applyFont="1" applyFill="1" applyBorder="1" applyAlignment="1">
      <alignment horizontal="center" vertical="center" wrapText="1"/>
    </xf>
    <xf numFmtId="8" fontId="53" fillId="0" borderId="32" xfId="0" applyNumberFormat="1" applyFont="1" applyBorder="1" applyAlignment="1">
      <alignment horizontal="center" vertical="center" wrapText="1"/>
    </xf>
    <xf numFmtId="173" fontId="53" fillId="7" borderId="33" xfId="8" applyNumberFormat="1" applyFont="1" applyFill="1" applyBorder="1" applyAlignment="1">
      <alignment vertical="center" wrapText="1"/>
    </xf>
    <xf numFmtId="0" fontId="55" fillId="0" borderId="3" xfId="0" applyFont="1" applyBorder="1"/>
    <xf numFmtId="0" fontId="53" fillId="0" borderId="32" xfId="0" applyFont="1" applyBorder="1" applyAlignment="1">
      <alignment vertical="center" wrapText="1"/>
    </xf>
    <xf numFmtId="0" fontId="63" fillId="0" borderId="33" xfId="0" applyFont="1" applyBorder="1" applyAlignment="1">
      <alignment horizontal="center" vertical="center" wrapText="1"/>
    </xf>
    <xf numFmtId="10" fontId="81" fillId="0" borderId="1" xfId="8" applyNumberFormat="1" applyFont="1" applyFill="1" applyBorder="1" applyAlignment="1">
      <alignment horizontal="center" vertical="center"/>
    </xf>
    <xf numFmtId="10" fontId="63" fillId="0" borderId="33" xfId="8" applyNumberFormat="1" applyFont="1" applyFill="1" applyBorder="1" applyAlignment="1">
      <alignment horizontal="center" vertical="center" wrapText="1"/>
    </xf>
    <xf numFmtId="10" fontId="63" fillId="0" borderId="9" xfId="8" applyNumberFormat="1" applyFont="1" applyFill="1" applyBorder="1" applyAlignment="1">
      <alignment horizontal="center" vertical="center" wrapText="1"/>
    </xf>
    <xf numFmtId="10" fontId="63" fillId="0" borderId="4" xfId="8" applyNumberFormat="1" applyFont="1" applyFill="1" applyBorder="1" applyAlignment="1">
      <alignment horizontal="center" vertical="center" wrapText="1"/>
    </xf>
    <xf numFmtId="10" fontId="63" fillId="0" borderId="4" xfId="8" applyNumberFormat="1" applyFont="1" applyFill="1" applyBorder="1" applyAlignment="1">
      <alignment horizontal="center" vertical="center"/>
    </xf>
    <xf numFmtId="10" fontId="63" fillId="0" borderId="5" xfId="8" applyNumberFormat="1" applyFont="1" applyFill="1" applyBorder="1" applyAlignment="1">
      <alignment horizontal="center" vertical="center" wrapText="1"/>
    </xf>
    <xf numFmtId="0" fontId="55" fillId="0" borderId="32" xfId="0" applyFont="1" applyBorder="1" applyAlignment="1">
      <alignment vertical="center" wrapText="1"/>
    </xf>
    <xf numFmtId="0" fontId="55" fillId="0" borderId="32" xfId="0" applyFont="1" applyBorder="1" applyAlignment="1">
      <alignment wrapText="1"/>
    </xf>
    <xf numFmtId="10" fontId="56" fillId="6" borderId="32" xfId="8" applyNumberFormat="1" applyFont="1" applyFill="1" applyBorder="1" applyAlignment="1">
      <alignment horizontal="center" vertical="center" wrapText="1"/>
    </xf>
    <xf numFmtId="9" fontId="53" fillId="6" borderId="3" xfId="8" applyFont="1" applyFill="1" applyBorder="1" applyAlignment="1">
      <alignment horizontal="center" vertical="center" wrapText="1"/>
    </xf>
    <xf numFmtId="14" fontId="56" fillId="6" borderId="0" xfId="8" applyNumberFormat="1" applyFont="1" applyFill="1" applyBorder="1" applyAlignment="1">
      <alignment horizontal="center" vertical="center" wrapText="1"/>
    </xf>
    <xf numFmtId="10" fontId="63" fillId="0" borderId="58" xfId="8" applyNumberFormat="1" applyFont="1" applyFill="1" applyBorder="1" applyAlignment="1">
      <alignment horizontal="center" vertical="center" wrapText="1"/>
    </xf>
    <xf numFmtId="3" fontId="56" fillId="6" borderId="0" xfId="0" applyNumberFormat="1" applyFont="1" applyFill="1" applyBorder="1" applyAlignment="1">
      <alignment horizontal="center" vertical="center" wrapText="1"/>
    </xf>
    <xf numFmtId="14" fontId="56" fillId="6" borderId="34" xfId="6" applyNumberFormat="1" applyFont="1" applyFill="1" applyBorder="1" applyAlignment="1">
      <alignment horizontal="center" vertical="center"/>
    </xf>
    <xf numFmtId="14" fontId="56" fillId="6" borderId="34" xfId="6" applyNumberFormat="1" applyFont="1" applyFill="1" applyBorder="1" applyAlignment="1">
      <alignment horizontal="center" vertical="center" wrapText="1"/>
    </xf>
    <xf numFmtId="14" fontId="56" fillId="0" borderId="34" xfId="0" applyNumberFormat="1" applyFont="1" applyBorder="1" applyAlignment="1">
      <alignment horizontal="center" vertical="center"/>
    </xf>
    <xf numFmtId="0" fontId="79" fillId="16" borderId="1" xfId="0" applyFont="1" applyFill="1" applyBorder="1" applyAlignment="1">
      <alignment horizontal="left" vertical="top" wrapText="1"/>
    </xf>
    <xf numFmtId="0" fontId="69" fillId="6" borderId="3" xfId="0" applyFont="1" applyFill="1" applyBorder="1" applyAlignment="1">
      <alignment vertical="center" wrapText="1"/>
    </xf>
    <xf numFmtId="0" fontId="79" fillId="6" borderId="1" xfId="0" applyFont="1" applyFill="1" applyBorder="1" applyAlignment="1">
      <alignment horizontal="center" vertical="center" wrapText="1"/>
    </xf>
    <xf numFmtId="0" fontId="78" fillId="6" borderId="12" xfId="0" applyFont="1" applyFill="1" applyBorder="1" applyAlignment="1">
      <alignment horizontal="center" vertical="center" wrapText="1"/>
    </xf>
    <xf numFmtId="10" fontId="70" fillId="0" borderId="1" xfId="8" applyNumberFormat="1" applyFont="1" applyFill="1" applyBorder="1" applyAlignment="1">
      <alignment horizontal="center" vertical="center" wrapText="1"/>
    </xf>
    <xf numFmtId="14" fontId="56" fillId="0" borderId="34" xfId="6" applyNumberFormat="1" applyFont="1" applyFill="1" applyBorder="1" applyAlignment="1">
      <alignment horizontal="center" vertical="center"/>
    </xf>
    <xf numFmtId="14" fontId="56" fillId="0" borderId="34" xfId="0" applyNumberFormat="1" applyFont="1" applyBorder="1" applyAlignment="1">
      <alignment horizontal="center" vertical="center" wrapText="1"/>
    </xf>
    <xf numFmtId="10" fontId="82" fillId="0" borderId="63" xfId="8" applyNumberFormat="1" applyFont="1" applyFill="1" applyBorder="1" applyAlignment="1">
      <alignment horizontal="center" vertical="center"/>
    </xf>
    <xf numFmtId="10" fontId="82" fillId="0" borderId="58" xfId="8" applyNumberFormat="1" applyFont="1" applyFill="1" applyBorder="1" applyAlignment="1">
      <alignment horizontal="center" vertical="center"/>
    </xf>
    <xf numFmtId="0" fontId="56" fillId="0" borderId="9" xfId="7" applyNumberFormat="1" applyFont="1" applyFill="1" applyBorder="1" applyAlignment="1">
      <alignment horizontal="center" vertical="center" wrapText="1"/>
    </xf>
    <xf numFmtId="42" fontId="63" fillId="0" borderId="34" xfId="7" applyFont="1" applyFill="1" applyBorder="1" applyAlignment="1">
      <alignment horizontal="center" vertical="center" wrapText="1"/>
    </xf>
    <xf numFmtId="42" fontId="63" fillId="0" borderId="0" xfId="7" applyFont="1" applyFill="1" applyBorder="1" applyAlignment="1">
      <alignment horizontal="center" vertical="center" wrapText="1"/>
    </xf>
    <xf numFmtId="42" fontId="63" fillId="0" borderId="58" xfId="7" applyFont="1" applyFill="1" applyBorder="1" applyAlignment="1">
      <alignment horizontal="center" vertical="center" wrapText="1"/>
    </xf>
    <xf numFmtId="44" fontId="63" fillId="6" borderId="4" xfId="6" applyFont="1" applyFill="1" applyBorder="1" applyAlignment="1">
      <alignment horizontal="center" vertical="center"/>
    </xf>
    <xf numFmtId="44" fontId="63" fillId="0" borderId="4" xfId="6" applyFont="1" applyFill="1" applyBorder="1" applyAlignment="1">
      <alignment horizontal="center" vertical="center" wrapText="1"/>
    </xf>
    <xf numFmtId="44" fontId="63" fillId="6" borderId="4" xfId="6" applyFont="1" applyFill="1" applyBorder="1" applyAlignment="1">
      <alignment horizontal="center" vertical="center" wrapText="1"/>
    </xf>
    <xf numFmtId="44" fontId="63" fillId="0" borderId="4" xfId="6" applyFont="1" applyBorder="1" applyAlignment="1">
      <alignment horizontal="center" vertical="center" wrapText="1"/>
    </xf>
    <xf numFmtId="0" fontId="82" fillId="6" borderId="65" xfId="0" applyFont="1" applyFill="1" applyBorder="1" applyAlignment="1">
      <alignment horizontal="center" vertical="center" wrapText="1"/>
    </xf>
    <xf numFmtId="0" fontId="82" fillId="6" borderId="64" xfId="0" applyFont="1" applyFill="1" applyBorder="1" applyAlignment="1">
      <alignment horizontal="center" vertical="center" wrapText="1"/>
    </xf>
    <xf numFmtId="10" fontId="82" fillId="0" borderId="58" xfId="8" applyNumberFormat="1" applyFont="1" applyBorder="1" applyAlignment="1">
      <alignment horizontal="center" vertical="center"/>
    </xf>
    <xf numFmtId="0" fontId="82" fillId="6" borderId="0" xfId="0" applyFont="1" applyFill="1" applyBorder="1" applyAlignment="1">
      <alignment horizontal="center" vertical="center" wrapText="1"/>
    </xf>
    <xf numFmtId="10" fontId="82" fillId="0" borderId="0" xfId="8" applyNumberFormat="1" applyFont="1" applyFill="1" applyBorder="1" applyAlignment="1">
      <alignment horizontal="center" vertical="center"/>
    </xf>
    <xf numFmtId="42" fontId="82" fillId="6" borderId="64" xfId="0" applyNumberFormat="1" applyFont="1" applyFill="1" applyBorder="1" applyAlignment="1">
      <alignment vertical="center" wrapText="1"/>
    </xf>
    <xf numFmtId="42" fontId="82" fillId="6" borderId="0" xfId="0" applyNumberFormat="1" applyFont="1" applyFill="1" applyBorder="1" applyAlignment="1">
      <alignment vertical="center" wrapText="1"/>
    </xf>
    <xf numFmtId="9" fontId="63" fillId="0" borderId="34" xfId="8" applyFont="1" applyFill="1" applyBorder="1" applyAlignment="1">
      <alignment horizontal="center" vertical="center" wrapText="1"/>
    </xf>
    <xf numFmtId="9" fontId="63" fillId="6" borderId="4" xfId="8" applyFont="1" applyFill="1" applyBorder="1" applyAlignment="1">
      <alignment horizontal="center" vertical="center"/>
    </xf>
    <xf numFmtId="9" fontId="63" fillId="0" borderId="4" xfId="8" applyFont="1" applyFill="1" applyBorder="1" applyAlignment="1">
      <alignment horizontal="center" vertical="center" wrapText="1"/>
    </xf>
    <xf numFmtId="9" fontId="63" fillId="6" borderId="4" xfId="8" applyFont="1" applyFill="1" applyBorder="1" applyAlignment="1">
      <alignment horizontal="center" vertical="center" wrapText="1"/>
    </xf>
    <xf numFmtId="9" fontId="63" fillId="0" borderId="4" xfId="8" applyFont="1" applyBorder="1" applyAlignment="1">
      <alignment horizontal="center" vertical="center" wrapText="1"/>
    </xf>
    <xf numFmtId="0" fontId="50" fillId="0" borderId="1" xfId="0" applyFont="1" applyBorder="1" applyAlignment="1">
      <alignment horizontal="center" vertical="center"/>
    </xf>
    <xf numFmtId="9" fontId="60" fillId="0" borderId="19" xfId="8" applyFont="1" applyBorder="1" applyAlignment="1">
      <alignment horizontal="center" vertical="center" wrapText="1"/>
    </xf>
    <xf numFmtId="9" fontId="60" fillId="0" borderId="1" xfId="8" applyFont="1" applyBorder="1" applyAlignment="1">
      <alignment vertical="center"/>
    </xf>
    <xf numFmtId="0" fontId="27" fillId="0" borderId="0" xfId="0" applyFont="1"/>
    <xf numFmtId="42" fontId="64" fillId="6" borderId="0" xfId="0" applyNumberFormat="1" applyFont="1" applyFill="1" applyBorder="1" applyAlignment="1">
      <alignment vertical="center" wrapText="1"/>
    </xf>
    <xf numFmtId="0" fontId="6" fillId="0" borderId="0" xfId="0" applyFont="1"/>
    <xf numFmtId="10" fontId="64" fillId="6" borderId="58" xfId="8" applyNumberFormat="1" applyFont="1" applyFill="1" applyBorder="1" applyAlignment="1">
      <alignment horizontal="center" vertical="center" wrapText="1"/>
    </xf>
    <xf numFmtId="42" fontId="82" fillId="6" borderId="58" xfId="0" applyNumberFormat="1" applyFont="1" applyFill="1" applyBorder="1" applyAlignment="1">
      <alignment vertical="center" wrapText="1"/>
    </xf>
    <xf numFmtId="0" fontId="52" fillId="0" borderId="4" xfId="0" applyFont="1" applyFill="1" applyBorder="1" applyAlignment="1">
      <alignment horizontal="center" vertical="center" wrapText="1"/>
    </xf>
    <xf numFmtId="0" fontId="55" fillId="0" borderId="1" xfId="0" applyFont="1" applyFill="1" applyBorder="1"/>
    <xf numFmtId="0" fontId="55" fillId="0" borderId="0" xfId="0" applyFont="1" applyFill="1"/>
    <xf numFmtId="0" fontId="7" fillId="0" borderId="0" xfId="0" applyFont="1" applyFill="1"/>
    <xf numFmtId="0" fontId="0" fillId="0" borderId="0" xfId="0" applyFill="1"/>
    <xf numFmtId="0" fontId="2" fillId="0" borderId="10" xfId="0" applyFont="1" applyFill="1" applyBorder="1" applyAlignment="1">
      <alignment horizontal="center" vertical="center"/>
    </xf>
    <xf numFmtId="0" fontId="63" fillId="0" borderId="12" xfId="8" applyNumberFormat="1" applyFont="1" applyFill="1" applyBorder="1" applyAlignment="1">
      <alignment horizontal="center" vertical="center" wrapText="1"/>
    </xf>
    <xf numFmtId="0" fontId="53" fillId="0" borderId="33" xfId="0" applyFont="1" applyFill="1" applyBorder="1" applyAlignment="1">
      <alignment horizontal="center" vertical="center" wrapText="1"/>
    </xf>
    <xf numFmtId="0" fontId="56" fillId="0" borderId="12" xfId="0" applyFont="1" applyFill="1" applyBorder="1" applyAlignment="1">
      <alignment horizontal="center" vertical="center" wrapText="1"/>
    </xf>
    <xf numFmtId="0" fontId="64" fillId="0" borderId="12" xfId="8" applyNumberFormat="1" applyFont="1" applyFill="1" applyBorder="1" applyAlignment="1">
      <alignment horizontal="center" vertical="center" wrapText="1"/>
    </xf>
    <xf numFmtId="1" fontId="55" fillId="0" borderId="0" xfId="0" applyNumberFormat="1" applyFont="1" applyFill="1" applyAlignment="1">
      <alignment horizontal="center" vertical="center"/>
    </xf>
    <xf numFmtId="1" fontId="7" fillId="0" borderId="0" xfId="0" applyNumberFormat="1" applyFont="1" applyFill="1" applyAlignment="1">
      <alignment horizontal="center" vertical="center"/>
    </xf>
    <xf numFmtId="0" fontId="82" fillId="0" borderId="0" xfId="0" applyFont="1" applyFill="1" applyBorder="1" applyAlignment="1">
      <alignment horizontal="center" vertical="center" wrapText="1"/>
    </xf>
    <xf numFmtId="1" fontId="0" fillId="0" borderId="0" xfId="0" applyNumberFormat="1" applyFill="1" applyAlignment="1">
      <alignment horizontal="center" vertical="center"/>
    </xf>
    <xf numFmtId="176" fontId="53" fillId="0" borderId="19" xfId="8" applyNumberFormat="1" applyFont="1" applyFill="1" applyBorder="1" applyAlignment="1">
      <alignment horizontal="center" vertical="center" wrapText="1"/>
    </xf>
    <xf numFmtId="9" fontId="53" fillId="0" borderId="1" xfId="8" applyFont="1" applyFill="1" applyBorder="1" applyAlignment="1">
      <alignment horizontal="center" vertical="center" wrapText="1"/>
    </xf>
    <xf numFmtId="3" fontId="53" fillId="0" borderId="1" xfId="8" applyNumberFormat="1" applyFont="1" applyFill="1" applyBorder="1" applyAlignment="1">
      <alignment horizontal="center" vertical="center" wrapText="1"/>
    </xf>
    <xf numFmtId="1" fontId="56" fillId="0" borderId="1" xfId="8" applyNumberFormat="1" applyFont="1" applyFill="1" applyBorder="1" applyAlignment="1">
      <alignment horizontal="center" vertical="center" wrapText="1"/>
    </xf>
    <xf numFmtId="9" fontId="56" fillId="0" borderId="12" xfId="8" applyFont="1" applyFill="1" applyBorder="1" applyAlignment="1">
      <alignment horizontal="center" vertical="center" wrapText="1"/>
    </xf>
    <xf numFmtId="1" fontId="56" fillId="0" borderId="12" xfId="8" applyNumberFormat="1" applyFont="1" applyFill="1" applyBorder="1" applyAlignment="1">
      <alignment horizontal="center" vertical="center" wrapText="1"/>
    </xf>
    <xf numFmtId="1" fontId="60" fillId="0" borderId="39" xfId="8" applyNumberFormat="1" applyFont="1" applyFill="1" applyBorder="1" applyAlignment="1">
      <alignment horizontal="center" vertical="center" wrapText="1"/>
    </xf>
    <xf numFmtId="1" fontId="60" fillId="0" borderId="1" xfId="8" applyNumberFormat="1" applyFont="1" applyFill="1" applyBorder="1" applyAlignment="1">
      <alignment horizontal="center" vertical="center" wrapText="1"/>
    </xf>
    <xf numFmtId="1" fontId="60" fillId="0" borderId="32" xfId="8" applyNumberFormat="1" applyFont="1" applyFill="1" applyBorder="1" applyAlignment="1">
      <alignment horizontal="center" vertical="center" wrapText="1"/>
    </xf>
    <xf numFmtId="1" fontId="60" fillId="0" borderId="23" xfId="8" applyNumberFormat="1" applyFont="1" applyFill="1" applyBorder="1" applyAlignment="1">
      <alignment horizontal="center" vertical="center" wrapText="1"/>
    </xf>
    <xf numFmtId="1" fontId="75" fillId="0" borderId="43" xfId="8" applyNumberFormat="1" applyFont="1" applyFill="1" applyBorder="1" applyAlignment="1">
      <alignment horizontal="center" vertical="center" wrapText="1"/>
    </xf>
    <xf numFmtId="1" fontId="75" fillId="0" borderId="12" xfId="8" applyNumberFormat="1" applyFont="1" applyFill="1" applyBorder="1" applyAlignment="1">
      <alignment horizontal="center" vertical="center" wrapText="1"/>
    </xf>
    <xf numFmtId="1" fontId="75" fillId="0" borderId="5" xfId="8" applyNumberFormat="1" applyFont="1" applyFill="1" applyBorder="1" applyAlignment="1">
      <alignment horizontal="center" vertical="center" wrapText="1"/>
    </xf>
    <xf numFmtId="1" fontId="75" fillId="0" borderId="9" xfId="8" applyNumberFormat="1" applyFont="1" applyFill="1" applyBorder="1" applyAlignment="1">
      <alignment horizontal="center" vertical="center" wrapText="1"/>
    </xf>
    <xf numFmtId="1" fontId="75" fillId="0" borderId="25" xfId="8" applyNumberFormat="1" applyFont="1" applyFill="1" applyBorder="1" applyAlignment="1">
      <alignment horizontal="center" vertical="center" wrapText="1"/>
    </xf>
    <xf numFmtId="3" fontId="53" fillId="0" borderId="19" xfId="0" applyNumberFormat="1" applyFont="1" applyFill="1" applyBorder="1" applyAlignment="1">
      <alignment horizontal="center" vertical="center" wrapText="1"/>
    </xf>
    <xf numFmtId="3" fontId="53" fillId="0" borderId="1" xfId="0" applyNumberFormat="1" applyFont="1" applyFill="1" applyBorder="1" applyAlignment="1">
      <alignment horizontal="center" vertical="center" wrapText="1"/>
    </xf>
    <xf numFmtId="3" fontId="53" fillId="0" borderId="23" xfId="0" applyNumberFormat="1" applyFont="1" applyFill="1" applyBorder="1" applyAlignment="1">
      <alignment horizontal="center" vertical="center" wrapText="1"/>
    </xf>
    <xf numFmtId="9" fontId="56" fillId="0" borderId="41" xfId="8" applyFont="1" applyFill="1" applyBorder="1" applyAlignment="1">
      <alignment horizontal="center" vertical="center" wrapText="1"/>
    </xf>
    <xf numFmtId="3" fontId="56" fillId="0" borderId="12" xfId="8" applyNumberFormat="1" applyFont="1" applyFill="1" applyBorder="1" applyAlignment="1">
      <alignment horizontal="center" vertical="center" wrapText="1"/>
    </xf>
    <xf numFmtId="9" fontId="56" fillId="0" borderId="42" xfId="8" applyFont="1" applyFill="1" applyBorder="1" applyAlignment="1">
      <alignment horizontal="center" vertical="center" wrapText="1"/>
    </xf>
    <xf numFmtId="1" fontId="56" fillId="0" borderId="43" xfId="8" applyNumberFormat="1" applyFont="1" applyFill="1" applyBorder="1" applyAlignment="1">
      <alignment horizontal="center" vertical="center" wrapText="1"/>
    </xf>
    <xf numFmtId="0" fontId="56" fillId="0" borderId="19" xfId="8" applyNumberFormat="1" applyFont="1" applyFill="1" applyBorder="1" applyAlignment="1">
      <alignment horizontal="center" vertical="center" wrapText="1"/>
    </xf>
    <xf numFmtId="0" fontId="56" fillId="0" borderId="1" xfId="8" applyNumberFormat="1" applyFont="1" applyFill="1" applyBorder="1" applyAlignment="1">
      <alignment horizontal="center" vertical="center" wrapText="1"/>
    </xf>
    <xf numFmtId="9" fontId="53" fillId="0" borderId="5" xfId="8" applyFont="1" applyFill="1" applyBorder="1" applyAlignment="1">
      <alignment horizontal="center" vertical="center" wrapText="1"/>
    </xf>
    <xf numFmtId="9" fontId="53" fillId="0" borderId="12" xfId="8" applyFont="1" applyFill="1" applyBorder="1" applyAlignment="1">
      <alignment horizontal="center" vertical="center" wrapText="1"/>
    </xf>
    <xf numFmtId="1" fontId="53" fillId="0" borderId="12" xfId="8" applyNumberFormat="1" applyFont="1" applyFill="1" applyBorder="1" applyAlignment="1">
      <alignment horizontal="center" vertical="center" wrapText="1"/>
    </xf>
    <xf numFmtId="9" fontId="53" fillId="0" borderId="25" xfId="8" applyFont="1" applyFill="1" applyBorder="1" applyAlignment="1">
      <alignment horizontal="center" vertical="center" wrapText="1"/>
    </xf>
    <xf numFmtId="2" fontId="56" fillId="0" borderId="12" xfId="8" applyNumberFormat="1" applyFont="1" applyFill="1" applyBorder="1" applyAlignment="1">
      <alignment horizontal="center" vertical="center" wrapText="1"/>
    </xf>
    <xf numFmtId="9" fontId="56" fillId="0" borderId="43" xfId="8" applyFont="1" applyFill="1" applyBorder="1" applyAlignment="1">
      <alignment horizontal="center" vertical="center" wrapText="1"/>
    </xf>
    <xf numFmtId="1" fontId="56" fillId="0" borderId="33" xfId="8" applyNumberFormat="1" applyFont="1" applyFill="1" applyBorder="1" applyAlignment="1">
      <alignment horizontal="center" vertical="center" wrapText="1"/>
    </xf>
    <xf numFmtId="0" fontId="80" fillId="0" borderId="52" xfId="0" applyFont="1" applyFill="1" applyBorder="1" applyAlignment="1">
      <alignment horizontal="center" vertical="center" wrapText="1"/>
    </xf>
    <xf numFmtId="9" fontId="80" fillId="0" borderId="52" xfId="0" applyNumberFormat="1" applyFont="1" applyFill="1" applyBorder="1" applyAlignment="1">
      <alignment horizontal="center" vertical="center" wrapText="1"/>
    </xf>
    <xf numFmtId="0" fontId="77" fillId="0" borderId="52" xfId="0" applyFont="1" applyFill="1" applyBorder="1" applyAlignment="1">
      <alignment horizontal="center" vertical="center" wrapText="1"/>
    </xf>
    <xf numFmtId="0" fontId="77" fillId="0" borderId="57" xfId="0" applyFont="1" applyFill="1" applyBorder="1" applyAlignment="1">
      <alignment horizontal="center" vertical="center" wrapText="1"/>
    </xf>
    <xf numFmtId="0" fontId="76" fillId="0" borderId="52" xfId="0" applyFont="1" applyFill="1" applyBorder="1" applyAlignment="1">
      <alignment horizontal="center" vertical="center" wrapText="1"/>
    </xf>
    <xf numFmtId="0" fontId="78" fillId="0" borderId="52" xfId="0" applyFont="1" applyFill="1" applyBorder="1" applyAlignment="1">
      <alignment horizontal="center" vertical="center" wrapText="1"/>
    </xf>
    <xf numFmtId="0" fontId="76" fillId="0" borderId="52" xfId="0" applyFont="1" applyFill="1" applyBorder="1" applyAlignment="1">
      <alignment horizontal="center" vertical="center"/>
    </xf>
    <xf numFmtId="1" fontId="77" fillId="0" borderId="52" xfId="0" applyNumberFormat="1" applyFont="1" applyFill="1" applyBorder="1" applyAlignment="1">
      <alignment horizontal="center" vertical="center" wrapText="1"/>
    </xf>
    <xf numFmtId="0" fontId="80" fillId="0" borderId="5" xfId="0" applyFont="1" applyFill="1" applyBorder="1" applyAlignment="1">
      <alignment horizontal="center" vertical="center" wrapText="1"/>
    </xf>
    <xf numFmtId="0" fontId="77" fillId="0" borderId="1" xfId="0" applyFont="1" applyFill="1" applyBorder="1" applyAlignment="1">
      <alignment horizontal="center" vertical="center" wrapText="1"/>
    </xf>
    <xf numFmtId="0" fontId="77" fillId="0" borderId="23" xfId="0" applyFont="1" applyFill="1" applyBorder="1" applyAlignment="1">
      <alignment horizontal="center" vertical="center" wrapText="1"/>
    </xf>
    <xf numFmtId="1" fontId="77" fillId="0" borderId="19" xfId="0" applyNumberFormat="1" applyFont="1" applyFill="1" applyBorder="1" applyAlignment="1">
      <alignment horizontal="center" vertical="center" wrapText="1"/>
    </xf>
    <xf numFmtId="1" fontId="77" fillId="0" borderId="32" xfId="0" applyNumberFormat="1" applyFont="1" applyFill="1" applyBorder="1" applyAlignment="1">
      <alignment horizontal="center" vertical="center" wrapText="1"/>
    </xf>
    <xf numFmtId="1" fontId="77" fillId="0" borderId="1" xfId="0" applyNumberFormat="1" applyFont="1" applyFill="1" applyBorder="1" applyAlignment="1">
      <alignment horizontal="center" vertical="center" wrapText="1"/>
    </xf>
    <xf numFmtId="1" fontId="77" fillId="0" borderId="3" xfId="0" applyNumberFormat="1" applyFont="1" applyFill="1" applyBorder="1" applyAlignment="1">
      <alignment horizontal="center" vertical="center" wrapText="1"/>
    </xf>
    <xf numFmtId="1" fontId="77" fillId="0" borderId="23" xfId="0" applyNumberFormat="1" applyFont="1" applyFill="1" applyBorder="1" applyAlignment="1">
      <alignment horizontal="center" vertical="center" wrapText="1"/>
    </xf>
    <xf numFmtId="1" fontId="56" fillId="0" borderId="19" xfId="8" applyNumberFormat="1" applyFont="1" applyFill="1" applyBorder="1" applyAlignment="1">
      <alignment horizontal="center" vertical="center" wrapText="1"/>
    </xf>
    <xf numFmtId="1" fontId="56" fillId="0" borderId="3" xfId="8" applyNumberFormat="1" applyFont="1" applyFill="1" applyBorder="1" applyAlignment="1">
      <alignment horizontal="center" vertical="center" wrapText="1"/>
    </xf>
    <xf numFmtId="175" fontId="56" fillId="0" borderId="3" xfId="8" applyNumberFormat="1" applyFont="1" applyFill="1" applyBorder="1" applyAlignment="1">
      <alignment horizontal="center" vertical="center" wrapText="1"/>
    </xf>
    <xf numFmtId="175" fontId="56" fillId="0" borderId="40" xfId="8" applyNumberFormat="1" applyFont="1" applyFill="1" applyBorder="1" applyAlignment="1">
      <alignment horizontal="center" vertical="center" wrapText="1"/>
    </xf>
    <xf numFmtId="1" fontId="53" fillId="0" borderId="39" xfId="0" applyNumberFormat="1" applyFont="1" applyFill="1" applyBorder="1" applyAlignment="1">
      <alignment horizontal="center" vertical="center" wrapText="1"/>
    </xf>
    <xf numFmtId="1" fontId="53" fillId="0" borderId="32" xfId="0" applyNumberFormat="1" applyFont="1" applyFill="1" applyBorder="1" applyAlignment="1">
      <alignment horizontal="center" vertical="center" wrapText="1"/>
    </xf>
    <xf numFmtId="1" fontId="53" fillId="0" borderId="1" xfId="0" applyNumberFormat="1" applyFont="1" applyFill="1" applyBorder="1" applyAlignment="1">
      <alignment horizontal="center" vertical="center" wrapText="1"/>
    </xf>
    <xf numFmtId="1" fontId="53" fillId="0" borderId="23" xfId="0" applyNumberFormat="1" applyFont="1" applyFill="1" applyBorder="1" applyAlignment="1">
      <alignment horizontal="center" vertical="center" wrapText="1"/>
    </xf>
    <xf numFmtId="1" fontId="53" fillId="0" borderId="4" xfId="0" applyNumberFormat="1" applyFont="1" applyFill="1" applyBorder="1" applyAlignment="1">
      <alignment horizontal="center" vertical="center" wrapText="1"/>
    </xf>
    <xf numFmtId="2" fontId="56" fillId="0" borderId="19" xfId="0" applyNumberFormat="1" applyFont="1" applyFill="1" applyBorder="1" applyAlignment="1">
      <alignment horizontal="center" vertical="center" wrapText="1"/>
    </xf>
    <xf numFmtId="175" fontId="56" fillId="0" borderId="1" xfId="0" applyNumberFormat="1" applyFont="1" applyFill="1" applyBorder="1" applyAlignment="1">
      <alignment horizontal="center" vertical="center" wrapText="1"/>
    </xf>
    <xf numFmtId="1" fontId="56" fillId="0" borderId="3" xfId="0" applyNumberFormat="1" applyFont="1" applyFill="1" applyBorder="1" applyAlignment="1">
      <alignment horizontal="center" vertical="center" wrapText="1"/>
    </xf>
    <xf numFmtId="2" fontId="56" fillId="0" borderId="1" xfId="0" applyNumberFormat="1" applyFont="1" applyFill="1" applyBorder="1" applyAlignment="1">
      <alignment horizontal="center" vertical="center" wrapText="1"/>
    </xf>
    <xf numFmtId="1" fontId="56" fillId="0" borderId="1" xfId="0" applyNumberFormat="1" applyFont="1" applyFill="1" applyBorder="1" applyAlignment="1">
      <alignment horizontal="center" vertical="center" wrapText="1"/>
    </xf>
    <xf numFmtId="2" fontId="56" fillId="0" borderId="23" xfId="0" applyNumberFormat="1" applyFont="1" applyFill="1" applyBorder="1" applyAlignment="1">
      <alignment horizontal="center" vertical="center" wrapText="1"/>
    </xf>
    <xf numFmtId="0" fontId="56" fillId="0" borderId="43" xfId="5" applyNumberFormat="1" applyFont="1" applyFill="1" applyBorder="1" applyAlignment="1">
      <alignment horizontal="center" vertical="center" wrapText="1"/>
    </xf>
    <xf numFmtId="0" fontId="56" fillId="0" borderId="12" xfId="5" applyNumberFormat="1" applyFont="1" applyFill="1" applyBorder="1" applyAlignment="1">
      <alignment horizontal="center" vertical="center" wrapText="1"/>
    </xf>
    <xf numFmtId="0" fontId="56" fillId="0" borderId="25" xfId="5" applyNumberFormat="1" applyFont="1" applyFill="1" applyBorder="1" applyAlignment="1">
      <alignment horizontal="center" vertical="center" wrapText="1"/>
    </xf>
    <xf numFmtId="0" fontId="53" fillId="0" borderId="19" xfId="0" applyFont="1" applyFill="1" applyBorder="1" applyAlignment="1">
      <alignment horizontal="center" vertical="center" wrapText="1"/>
    </xf>
    <xf numFmtId="0" fontId="53" fillId="0" borderId="1" xfId="0" applyFont="1" applyFill="1" applyBorder="1" applyAlignment="1">
      <alignment horizontal="center" vertical="center" wrapText="1"/>
    </xf>
    <xf numFmtId="1" fontId="56" fillId="0" borderId="23" xfId="0" applyNumberFormat="1" applyFont="1" applyFill="1" applyBorder="1" applyAlignment="1">
      <alignment horizontal="center" vertical="center" wrapText="1"/>
    </xf>
    <xf numFmtId="1" fontId="56" fillId="0" borderId="3" xfId="0" applyNumberFormat="1" applyFont="1" applyFill="1" applyBorder="1" applyAlignment="1">
      <alignment horizontal="center" vertical="center"/>
    </xf>
    <xf numFmtId="0" fontId="55" fillId="0" borderId="0" xfId="0" applyFont="1" applyFill="1" applyAlignment="1">
      <alignment horizontal="center" vertical="center" wrapText="1"/>
    </xf>
    <xf numFmtId="0" fontId="7" fillId="0" borderId="0" xfId="0" applyFont="1" applyFill="1" applyAlignment="1">
      <alignment horizontal="center" vertical="center" wrapText="1"/>
    </xf>
    <xf numFmtId="0" fontId="0" fillId="0" borderId="0" xfId="0" applyFill="1" applyAlignment="1">
      <alignment horizontal="center" vertical="center" wrapText="1"/>
    </xf>
    <xf numFmtId="1" fontId="53" fillId="0" borderId="3" xfId="0" applyNumberFormat="1" applyFont="1" applyFill="1" applyBorder="1" applyAlignment="1">
      <alignment horizontal="center" vertical="center"/>
    </xf>
    <xf numFmtId="0" fontId="58" fillId="0" borderId="0" xfId="0" applyFont="1" applyFill="1" applyAlignment="1">
      <alignment horizontal="center" vertical="center"/>
    </xf>
    <xf numFmtId="0" fontId="46" fillId="0" borderId="0" xfId="0" applyFont="1" applyFill="1" applyAlignment="1">
      <alignment horizontal="center" vertical="center"/>
    </xf>
    <xf numFmtId="0" fontId="11" fillId="0" borderId="0" xfId="0" applyFont="1" applyFill="1" applyAlignment="1">
      <alignment horizontal="center" vertical="center"/>
    </xf>
    <xf numFmtId="0" fontId="53" fillId="0" borderId="38" xfId="0" applyFont="1" applyFill="1" applyBorder="1" applyAlignment="1">
      <alignment vertical="center" wrapText="1"/>
    </xf>
    <xf numFmtId="0" fontId="58" fillId="0" borderId="0" xfId="0" applyFont="1" applyFill="1" applyAlignment="1">
      <alignment horizontal="center"/>
    </xf>
    <xf numFmtId="0" fontId="46" fillId="0" borderId="0" xfId="0" applyFont="1" applyFill="1" applyAlignment="1">
      <alignment horizontal="center"/>
    </xf>
    <xf numFmtId="0" fontId="11" fillId="0" borderId="0" xfId="0" applyFont="1" applyFill="1" applyAlignment="1">
      <alignment horizontal="center"/>
    </xf>
    <xf numFmtId="0" fontId="3" fillId="3" borderId="1" xfId="0" applyFont="1" applyFill="1" applyBorder="1" applyAlignment="1">
      <alignment horizontal="left" vertical="center" wrapText="1"/>
    </xf>
    <xf numFmtId="0" fontId="3" fillId="0" borderId="1" xfId="0" applyFont="1" applyBorder="1" applyAlignment="1">
      <alignment horizontal="left" vertical="center" wrapText="1"/>
    </xf>
    <xf numFmtId="0" fontId="3" fillId="0" borderId="1" xfId="0" applyFont="1" applyBorder="1" applyAlignment="1">
      <alignment horizontal="center" vertical="center" wrapText="1"/>
    </xf>
    <xf numFmtId="0" fontId="21" fillId="0" borderId="1" xfId="0" applyFont="1" applyBorder="1" applyAlignment="1">
      <alignment horizontal="center" vertical="center" wrapText="1"/>
    </xf>
    <xf numFmtId="0" fontId="5" fillId="0" borderId="1" xfId="0" applyFont="1" applyBorder="1" applyAlignment="1">
      <alignment horizontal="left" vertical="center" wrapText="1"/>
    </xf>
    <xf numFmtId="0" fontId="4" fillId="3" borderId="1" xfId="0" applyFont="1" applyFill="1" applyBorder="1" applyAlignment="1">
      <alignment vertical="center" wrapText="1"/>
    </xf>
    <xf numFmtId="0" fontId="5" fillId="0" borderId="1" xfId="0" applyFont="1" applyBorder="1" applyAlignment="1">
      <alignment vertical="center" wrapText="1"/>
    </xf>
    <xf numFmtId="0" fontId="22" fillId="0" borderId="0" xfId="0" applyFont="1" applyAlignment="1">
      <alignment horizontal="center" vertical="center"/>
    </xf>
    <xf numFmtId="0" fontId="0" fillId="0" borderId="12" xfId="0" applyBorder="1" applyAlignment="1">
      <alignment horizontal="left" vertical="center"/>
    </xf>
    <xf numFmtId="0" fontId="0" fillId="0" borderId="13" xfId="0" applyBorder="1" applyAlignment="1">
      <alignment horizontal="left" vertical="center"/>
    </xf>
    <xf numFmtId="0" fontId="0" fillId="0" borderId="14" xfId="0" applyBorder="1" applyAlignment="1">
      <alignment horizontal="left" vertical="center"/>
    </xf>
    <xf numFmtId="0" fontId="23" fillId="0" borderId="1" xfId="0" applyFont="1" applyBorder="1" applyAlignment="1">
      <alignment horizontal="center" vertical="center"/>
    </xf>
    <xf numFmtId="0" fontId="0" fillId="0" borderId="10" xfId="0" applyBorder="1" applyAlignment="1">
      <alignment horizontal="center"/>
    </xf>
    <xf numFmtId="0" fontId="24" fillId="0" borderId="1" xfId="0" applyFont="1" applyBorder="1" applyAlignment="1">
      <alignment horizontal="center" vertical="center" wrapText="1"/>
    </xf>
    <xf numFmtId="0" fontId="24" fillId="0" borderId="1" xfId="0" applyFont="1" applyBorder="1" applyAlignment="1">
      <alignment horizontal="center" vertical="center"/>
    </xf>
    <xf numFmtId="0" fontId="25" fillId="0" borderId="1" xfId="0" applyFont="1" applyBorder="1" applyAlignment="1">
      <alignment horizontal="left" vertical="center" wrapText="1"/>
    </xf>
    <xf numFmtId="0" fontId="2" fillId="0" borderId="1" xfId="0" applyFont="1" applyBorder="1" applyAlignment="1">
      <alignment horizontal="center" vertical="center" wrapText="1"/>
    </xf>
    <xf numFmtId="0" fontId="3" fillId="0" borderId="1" xfId="0" applyFont="1" applyBorder="1" applyAlignment="1">
      <alignment vertical="center" wrapText="1"/>
    </xf>
    <xf numFmtId="0" fontId="0" fillId="0" borderId="12" xfId="0" applyBorder="1" applyAlignment="1">
      <alignment horizontal="left" vertical="center" wrapText="1"/>
    </xf>
    <xf numFmtId="0" fontId="0" fillId="0" borderId="13" xfId="0" applyBorder="1" applyAlignment="1">
      <alignment horizontal="left" vertical="center" wrapText="1"/>
    </xf>
    <xf numFmtId="0" fontId="0" fillId="0" borderId="14" xfId="0" applyBorder="1" applyAlignment="1">
      <alignment horizontal="left" vertical="center" wrapText="1"/>
    </xf>
    <xf numFmtId="0" fontId="21" fillId="0" borderId="12" xfId="0" applyFont="1" applyBorder="1" applyAlignment="1">
      <alignment horizontal="justify" vertical="center" wrapText="1"/>
    </xf>
    <xf numFmtId="0" fontId="21" fillId="0" borderId="13" xfId="0" applyFont="1" applyBorder="1" applyAlignment="1">
      <alignment horizontal="justify" vertical="center" wrapText="1"/>
    </xf>
    <xf numFmtId="0" fontId="21" fillId="0" borderId="14" xfId="0" applyFont="1" applyBorder="1" applyAlignment="1">
      <alignment horizontal="justify" vertical="center" wrapText="1"/>
    </xf>
    <xf numFmtId="0" fontId="0" fillId="0" borderId="12" xfId="0" applyBorder="1" applyAlignment="1">
      <alignment horizontal="center"/>
    </xf>
    <xf numFmtId="0" fontId="0" fillId="0" borderId="13" xfId="0" applyBorder="1" applyAlignment="1">
      <alignment horizontal="center"/>
    </xf>
    <xf numFmtId="0" fontId="0" fillId="0" borderId="14" xfId="0" applyBorder="1" applyAlignment="1">
      <alignment horizontal="center"/>
    </xf>
    <xf numFmtId="0" fontId="0" fillId="0" borderId="13" xfId="0" applyBorder="1" applyAlignment="1">
      <alignment horizontal="center" vertical="center"/>
    </xf>
    <xf numFmtId="9" fontId="60" fillId="6" borderId="39" xfId="8" applyFont="1" applyFill="1" applyBorder="1" applyAlignment="1">
      <alignment horizontal="center" vertical="center" wrapText="1"/>
    </xf>
    <xf numFmtId="9" fontId="60" fillId="6" borderId="4" xfId="8" applyFont="1" applyFill="1" applyBorder="1" applyAlignment="1">
      <alignment horizontal="center" vertical="center" wrapText="1"/>
    </xf>
    <xf numFmtId="9" fontId="60" fillId="6" borderId="40" xfId="8" applyFont="1" applyFill="1" applyBorder="1" applyAlignment="1">
      <alignment horizontal="center" vertical="center" wrapText="1"/>
    </xf>
    <xf numFmtId="9" fontId="60" fillId="0" borderId="39" xfId="8" applyFont="1" applyBorder="1" applyAlignment="1">
      <alignment horizontal="center" vertical="center" wrapText="1"/>
    </xf>
    <xf numFmtId="9" fontId="60" fillId="0" borderId="4" xfId="8" applyFont="1" applyBorder="1" applyAlignment="1">
      <alignment horizontal="center" vertical="center" wrapText="1"/>
    </xf>
    <xf numFmtId="9" fontId="60" fillId="0" borderId="40" xfId="8" applyFont="1" applyBorder="1" applyAlignment="1">
      <alignment horizontal="center" vertical="center" wrapText="1"/>
    </xf>
    <xf numFmtId="9" fontId="60" fillId="0" borderId="1" xfId="8" applyFont="1" applyBorder="1" applyAlignment="1">
      <alignment horizontal="center" vertical="center"/>
    </xf>
    <xf numFmtId="9" fontId="60" fillId="0" borderId="39" xfId="8" applyFont="1" applyFill="1" applyBorder="1" applyAlignment="1">
      <alignment horizontal="center" vertical="center" wrapText="1"/>
    </xf>
    <xf numFmtId="9" fontId="60" fillId="0" borderId="3" xfId="8" applyFont="1" applyFill="1" applyBorder="1" applyAlignment="1">
      <alignment horizontal="center" vertical="center" wrapText="1"/>
    </xf>
    <xf numFmtId="9" fontId="60" fillId="0" borderId="32" xfId="8" applyFont="1" applyFill="1" applyBorder="1" applyAlignment="1">
      <alignment horizontal="center" vertical="center" wrapText="1"/>
    </xf>
    <xf numFmtId="9" fontId="60" fillId="0" borderId="4" xfId="8" applyFont="1" applyFill="1" applyBorder="1" applyAlignment="1">
      <alignment horizontal="center" vertical="center" wrapText="1"/>
    </xf>
    <xf numFmtId="9" fontId="60" fillId="0" borderId="40" xfId="8" applyFont="1" applyFill="1" applyBorder="1" applyAlignment="1">
      <alignment horizontal="center" vertical="center" wrapText="1"/>
    </xf>
    <xf numFmtId="9" fontId="60" fillId="6" borderId="19" xfId="8" applyFont="1" applyFill="1" applyBorder="1" applyAlignment="1">
      <alignment horizontal="center" vertical="center" wrapText="1"/>
    </xf>
    <xf numFmtId="9" fontId="60" fillId="6" borderId="1" xfId="8" applyFont="1" applyFill="1" applyBorder="1" applyAlignment="1">
      <alignment horizontal="center" vertical="center" wrapText="1"/>
    </xf>
    <xf numFmtId="9" fontId="60" fillId="6" borderId="23" xfId="8" applyFont="1" applyFill="1" applyBorder="1" applyAlignment="1">
      <alignment horizontal="center" vertical="center" wrapText="1"/>
    </xf>
    <xf numFmtId="9" fontId="60" fillId="6" borderId="3" xfId="8" applyFont="1" applyFill="1" applyBorder="1" applyAlignment="1">
      <alignment horizontal="center" vertical="center" wrapText="1"/>
    </xf>
    <xf numFmtId="9" fontId="60" fillId="6" borderId="32" xfId="8" applyFont="1" applyFill="1" applyBorder="1" applyAlignment="1">
      <alignment horizontal="center" vertical="center" wrapText="1"/>
    </xf>
    <xf numFmtId="0" fontId="82" fillId="6" borderId="65" xfId="0" applyFont="1" applyFill="1" applyBorder="1" applyAlignment="1">
      <alignment horizontal="center" vertical="center" wrapText="1"/>
    </xf>
    <xf numFmtId="0" fontId="82" fillId="6" borderId="64" xfId="0" applyFont="1" applyFill="1" applyBorder="1" applyAlignment="1">
      <alignment horizontal="center" vertical="center" wrapText="1"/>
    </xf>
    <xf numFmtId="0" fontId="66" fillId="0" borderId="1" xfId="0" applyFont="1" applyBorder="1" applyAlignment="1">
      <alignment horizontal="center" vertical="center" wrapText="1"/>
    </xf>
    <xf numFmtId="10" fontId="60" fillId="0" borderId="32" xfId="8" applyNumberFormat="1" applyFont="1" applyFill="1" applyBorder="1" applyAlignment="1">
      <alignment horizontal="center" vertical="center" wrapText="1"/>
    </xf>
    <xf numFmtId="10" fontId="60" fillId="0" borderId="4" xfId="8" applyNumberFormat="1" applyFont="1" applyFill="1" applyBorder="1" applyAlignment="1">
      <alignment horizontal="center" vertical="center" wrapText="1"/>
    </xf>
    <xf numFmtId="10" fontId="60" fillId="0" borderId="3" xfId="8" applyNumberFormat="1" applyFont="1" applyFill="1" applyBorder="1" applyAlignment="1">
      <alignment horizontal="center" vertical="center" wrapText="1"/>
    </xf>
    <xf numFmtId="9" fontId="60" fillId="6" borderId="41" xfId="8" applyFont="1" applyFill="1" applyBorder="1" applyAlignment="1">
      <alignment horizontal="center" vertical="center" wrapText="1"/>
    </xf>
    <xf numFmtId="9" fontId="60" fillId="6" borderId="9" xfId="8" applyFont="1" applyFill="1" applyBorder="1" applyAlignment="1">
      <alignment horizontal="center" vertical="center" wrapText="1"/>
    </xf>
    <xf numFmtId="9" fontId="60" fillId="6" borderId="42" xfId="8" applyFont="1" applyFill="1" applyBorder="1" applyAlignment="1">
      <alignment horizontal="center" vertical="center" wrapText="1"/>
    </xf>
    <xf numFmtId="9" fontId="84" fillId="0" borderId="1" xfId="8" applyFont="1" applyBorder="1" applyAlignment="1">
      <alignment horizontal="center" vertical="center"/>
    </xf>
    <xf numFmtId="9" fontId="84" fillId="0" borderId="41" xfId="8" applyFont="1" applyBorder="1" applyAlignment="1">
      <alignment horizontal="center" vertical="center"/>
    </xf>
    <xf numFmtId="9" fontId="84" fillId="0" borderId="9" xfId="8" applyFont="1" applyBorder="1" applyAlignment="1">
      <alignment horizontal="center" vertical="center"/>
    </xf>
    <xf numFmtId="9" fontId="84" fillId="0" borderId="5" xfId="8" applyFont="1" applyBorder="1" applyAlignment="1">
      <alignment horizontal="center" vertical="center"/>
    </xf>
    <xf numFmtId="9" fontId="60" fillId="6" borderId="4" xfId="8" applyFont="1" applyFill="1" applyBorder="1" applyAlignment="1">
      <alignment horizontal="center" vertical="center"/>
    </xf>
    <xf numFmtId="9" fontId="60" fillId="6" borderId="40" xfId="8" applyFont="1" applyFill="1" applyBorder="1" applyAlignment="1">
      <alignment horizontal="center" vertical="center"/>
    </xf>
    <xf numFmtId="0" fontId="82" fillId="6" borderId="59" xfId="0" applyFont="1" applyFill="1" applyBorder="1" applyAlignment="1">
      <alignment horizontal="center" vertical="center" wrapText="1"/>
    </xf>
    <xf numFmtId="0" fontId="82" fillId="6" borderId="60" xfId="0" applyFont="1" applyFill="1" applyBorder="1" applyAlignment="1">
      <alignment horizontal="center" vertical="center" wrapText="1"/>
    </xf>
    <xf numFmtId="0" fontId="82" fillId="6" borderId="62" xfId="0" applyFont="1" applyFill="1" applyBorder="1" applyAlignment="1">
      <alignment horizontal="center" vertical="center" wrapText="1"/>
    </xf>
    <xf numFmtId="0" fontId="82" fillId="6" borderId="61" xfId="0" applyFont="1" applyFill="1" applyBorder="1" applyAlignment="1">
      <alignment horizontal="center" vertical="center" wrapText="1"/>
    </xf>
    <xf numFmtId="42" fontId="63" fillId="0" borderId="65" xfId="7" applyFont="1" applyFill="1" applyBorder="1" applyAlignment="1">
      <alignment horizontal="center" vertical="center" wrapText="1"/>
    </xf>
    <xf numFmtId="42" fontId="63" fillId="0" borderId="64" xfId="7" applyFont="1" applyFill="1" applyBorder="1" applyAlignment="1">
      <alignment horizontal="center" vertical="center" wrapText="1"/>
    </xf>
    <xf numFmtId="42" fontId="63" fillId="0" borderId="63" xfId="7" applyFont="1" applyFill="1" applyBorder="1" applyAlignment="1">
      <alignment horizontal="center" vertical="center" wrapText="1"/>
    </xf>
    <xf numFmtId="0" fontId="82" fillId="6" borderId="63" xfId="0" applyFont="1" applyFill="1" applyBorder="1" applyAlignment="1">
      <alignment horizontal="center" vertical="center" wrapText="1"/>
    </xf>
    <xf numFmtId="0" fontId="63" fillId="6" borderId="1" xfId="0" applyFont="1" applyFill="1" applyBorder="1" applyAlignment="1">
      <alignment horizontal="center" vertical="center" wrapText="1"/>
    </xf>
    <xf numFmtId="0" fontId="52" fillId="0" borderId="32" xfId="0" applyFont="1" applyFill="1" applyBorder="1" applyAlignment="1">
      <alignment horizontal="center" vertical="center" wrapText="1"/>
    </xf>
    <xf numFmtId="0" fontId="52" fillId="0" borderId="4" xfId="0" applyFont="1" applyFill="1" applyBorder="1" applyAlignment="1">
      <alignment horizontal="center" vertical="center" wrapText="1"/>
    </xf>
    <xf numFmtId="0" fontId="52" fillId="0" borderId="3" xfId="0" applyFont="1" applyFill="1" applyBorder="1" applyAlignment="1">
      <alignment horizontal="center" vertical="center" wrapText="1"/>
    </xf>
    <xf numFmtId="0" fontId="63" fillId="6" borderId="59" xfId="0" applyFont="1" applyFill="1" applyBorder="1" applyAlignment="1">
      <alignment horizontal="center" vertical="center" wrapText="1"/>
    </xf>
    <xf numFmtId="0" fontId="63" fillId="6" borderId="60" xfId="0" applyFont="1" applyFill="1" applyBorder="1" applyAlignment="1">
      <alignment horizontal="center" vertical="center" wrapText="1"/>
    </xf>
    <xf numFmtId="0" fontId="63" fillId="6" borderId="61" xfId="0" applyFont="1" applyFill="1" applyBorder="1" applyAlignment="1">
      <alignment horizontal="center" vertical="center" wrapText="1"/>
    </xf>
    <xf numFmtId="0" fontId="63" fillId="6" borderId="39" xfId="0" applyFont="1" applyFill="1" applyBorder="1" applyAlignment="1">
      <alignment horizontal="center" vertical="center" wrapText="1"/>
    </xf>
    <xf numFmtId="10" fontId="60" fillId="0" borderId="39" xfId="8" applyNumberFormat="1" applyFont="1" applyFill="1" applyBorder="1" applyAlignment="1">
      <alignment horizontal="center" vertical="center" wrapText="1"/>
    </xf>
    <xf numFmtId="1" fontId="56" fillId="0" borderId="39" xfId="8" applyNumberFormat="1" applyFont="1" applyFill="1" applyBorder="1" applyAlignment="1">
      <alignment horizontal="center" vertical="center" wrapText="1"/>
    </xf>
    <xf numFmtId="1" fontId="56" fillId="0" borderId="3" xfId="8" applyNumberFormat="1" applyFont="1" applyFill="1" applyBorder="1" applyAlignment="1">
      <alignment horizontal="center" vertical="center" wrapText="1"/>
    </xf>
    <xf numFmtId="9" fontId="56" fillId="6" borderId="39" xfId="8" applyFont="1" applyFill="1" applyBorder="1" applyAlignment="1">
      <alignment horizontal="center" vertical="center" wrapText="1"/>
    </xf>
    <xf numFmtId="9" fontId="56" fillId="6" borderId="40" xfId="8" applyFont="1" applyFill="1" applyBorder="1" applyAlignment="1">
      <alignment horizontal="center" vertical="center" wrapText="1"/>
    </xf>
    <xf numFmtId="0" fontId="53" fillId="6" borderId="39" xfId="0" applyFont="1" applyFill="1" applyBorder="1" applyAlignment="1">
      <alignment horizontal="center" vertical="center"/>
    </xf>
    <xf numFmtId="0" fontId="53" fillId="6" borderId="3" xfId="0" applyFont="1" applyFill="1" applyBorder="1" applyAlignment="1">
      <alignment horizontal="center" vertical="center"/>
    </xf>
    <xf numFmtId="0" fontId="61" fillId="6" borderId="1" xfId="0" applyFont="1" applyFill="1" applyBorder="1" applyAlignment="1">
      <alignment horizontal="center" vertical="center" wrapText="1"/>
    </xf>
    <xf numFmtId="0" fontId="53" fillId="6" borderId="1" xfId="0" applyFont="1" applyFill="1" applyBorder="1" applyAlignment="1">
      <alignment horizontal="center" vertical="center" wrapText="1"/>
    </xf>
    <xf numFmtId="44" fontId="67" fillId="0" borderId="1" xfId="6" applyFont="1" applyBorder="1" applyAlignment="1">
      <alignment horizontal="center" vertical="center"/>
    </xf>
    <xf numFmtId="0" fontId="63" fillId="0" borderId="12" xfId="0" applyFont="1" applyBorder="1" applyAlignment="1">
      <alignment horizontal="center" vertical="center" wrapText="1"/>
    </xf>
    <xf numFmtId="0" fontId="63" fillId="0" borderId="13" xfId="0" applyFont="1" applyBorder="1" applyAlignment="1">
      <alignment horizontal="center" vertical="center" wrapText="1"/>
    </xf>
    <xf numFmtId="0" fontId="63" fillId="0" borderId="14" xfId="0" applyFont="1" applyBorder="1" applyAlignment="1">
      <alignment horizontal="center" vertical="center" wrapText="1"/>
    </xf>
    <xf numFmtId="0" fontId="63" fillId="0" borderId="33" xfId="0" applyFont="1" applyBorder="1" applyAlignment="1">
      <alignment horizontal="center" vertical="center" wrapText="1"/>
    </xf>
    <xf numFmtId="0" fontId="63" fillId="0" borderId="10" xfId="0" applyFont="1" applyBorder="1" applyAlignment="1">
      <alignment horizontal="center" vertical="center" wrapText="1"/>
    </xf>
    <xf numFmtId="0" fontId="63" fillId="0" borderId="11" xfId="0" applyFont="1" applyBorder="1" applyAlignment="1">
      <alignment horizontal="center" vertical="center" wrapText="1"/>
    </xf>
    <xf numFmtId="0" fontId="81" fillId="0" borderId="12" xfId="0" applyFont="1" applyBorder="1" applyAlignment="1">
      <alignment horizontal="center" vertical="center"/>
    </xf>
    <xf numFmtId="0" fontId="81" fillId="0" borderId="13" xfId="0" applyFont="1" applyBorder="1" applyAlignment="1">
      <alignment horizontal="center" vertical="center"/>
    </xf>
    <xf numFmtId="0" fontId="63" fillId="6" borderId="12" xfId="0" applyFont="1" applyFill="1" applyBorder="1" applyAlignment="1">
      <alignment horizontal="center" vertical="center" wrapText="1"/>
    </xf>
    <xf numFmtId="0" fontId="63" fillId="6" borderId="13" xfId="0" applyFont="1" applyFill="1" applyBorder="1" applyAlignment="1">
      <alignment horizontal="center" vertical="center" wrapText="1"/>
    </xf>
    <xf numFmtId="0" fontId="63" fillId="6" borderId="14" xfId="0" applyFont="1" applyFill="1" applyBorder="1" applyAlignment="1">
      <alignment horizontal="center" vertical="center" wrapText="1"/>
    </xf>
    <xf numFmtId="0" fontId="53" fillId="0" borderId="32" xfId="0" applyFont="1" applyFill="1" applyBorder="1" applyAlignment="1">
      <alignment horizontal="center" vertical="center" wrapText="1"/>
    </xf>
    <xf numFmtId="0" fontId="53" fillId="0" borderId="3" xfId="0" applyFont="1" applyFill="1" applyBorder="1" applyAlignment="1">
      <alignment horizontal="center" vertical="center" wrapText="1"/>
    </xf>
    <xf numFmtId="0" fontId="53" fillId="0" borderId="32" xfId="0" applyFont="1" applyBorder="1" applyAlignment="1">
      <alignment horizontal="center" vertical="center"/>
    </xf>
    <xf numFmtId="0" fontId="53" fillId="0" borderId="3" xfId="0" applyFont="1" applyBorder="1" applyAlignment="1">
      <alignment horizontal="center" vertical="center"/>
    </xf>
    <xf numFmtId="0" fontId="60" fillId="6" borderId="39" xfId="0" applyFont="1" applyFill="1" applyBorder="1" applyAlignment="1">
      <alignment horizontal="center" vertical="center" wrapText="1"/>
    </xf>
    <xf numFmtId="0" fontId="60" fillId="6" borderId="4" xfId="0" applyFont="1" applyFill="1" applyBorder="1" applyAlignment="1">
      <alignment horizontal="center" vertical="center" wrapText="1"/>
    </xf>
    <xf numFmtId="0" fontId="60" fillId="6" borderId="40" xfId="0" applyFont="1" applyFill="1" applyBorder="1" applyAlignment="1">
      <alignment horizontal="center" vertical="center" wrapText="1"/>
    </xf>
    <xf numFmtId="44" fontId="60" fillId="6" borderId="39" xfId="6" applyFont="1" applyFill="1" applyBorder="1" applyAlignment="1">
      <alignment horizontal="center" vertical="center" wrapText="1"/>
    </xf>
    <xf numFmtId="44" fontId="60" fillId="6" borderId="4" xfId="6" applyFont="1" applyFill="1" applyBorder="1" applyAlignment="1">
      <alignment horizontal="center" vertical="center" wrapText="1"/>
    </xf>
    <xf numFmtId="44" fontId="60" fillId="6" borderId="40" xfId="6" applyFont="1" applyFill="1" applyBorder="1" applyAlignment="1">
      <alignment horizontal="center" vertical="center" wrapText="1"/>
    </xf>
    <xf numFmtId="0" fontId="60" fillId="0" borderId="39" xfId="0" applyFont="1" applyBorder="1" applyAlignment="1">
      <alignment horizontal="center" vertical="center" wrapText="1"/>
    </xf>
    <xf numFmtId="0" fontId="60" fillId="0" borderId="4" xfId="0" applyFont="1" applyBorder="1" applyAlignment="1">
      <alignment horizontal="center" vertical="center" wrapText="1"/>
    </xf>
    <xf numFmtId="0" fontId="60" fillId="0" borderId="40" xfId="0" applyFont="1" applyBorder="1" applyAlignment="1">
      <alignment horizontal="center" vertical="center" wrapText="1"/>
    </xf>
    <xf numFmtId="44" fontId="60" fillId="0" borderId="39" xfId="6" applyFont="1" applyBorder="1" applyAlignment="1">
      <alignment horizontal="center" vertical="center" wrapText="1"/>
    </xf>
    <xf numFmtId="44" fontId="60" fillId="0" borderId="4" xfId="6" applyFont="1" applyBorder="1" applyAlignment="1">
      <alignment horizontal="center" vertical="center" wrapText="1"/>
    </xf>
    <xf numFmtId="44" fontId="60" fillId="0" borderId="40" xfId="6" applyFont="1" applyBorder="1" applyAlignment="1">
      <alignment horizontal="center" vertical="center" wrapText="1"/>
    </xf>
    <xf numFmtId="44" fontId="60" fillId="0" borderId="39" xfId="6" applyFont="1" applyFill="1" applyBorder="1" applyAlignment="1">
      <alignment horizontal="center" vertical="center" wrapText="1"/>
    </xf>
    <xf numFmtId="44" fontId="60" fillId="0" borderId="4" xfId="6" applyFont="1" applyFill="1" applyBorder="1" applyAlignment="1">
      <alignment horizontal="center" vertical="center" wrapText="1"/>
    </xf>
    <xf numFmtId="44" fontId="60" fillId="0" borderId="40" xfId="6" applyFont="1" applyFill="1" applyBorder="1" applyAlignment="1">
      <alignment horizontal="center" vertical="center" wrapText="1"/>
    </xf>
    <xf numFmtId="44" fontId="60" fillId="0" borderId="3" xfId="6" applyFont="1" applyFill="1" applyBorder="1" applyAlignment="1">
      <alignment horizontal="center" vertical="center" wrapText="1"/>
    </xf>
    <xf numFmtId="44" fontId="60" fillId="0" borderId="32" xfId="6" applyFont="1" applyFill="1" applyBorder="1" applyAlignment="1">
      <alignment horizontal="center" vertical="center" wrapText="1"/>
    </xf>
    <xf numFmtId="171" fontId="60" fillId="6" borderId="39" xfId="6" applyNumberFormat="1" applyFont="1" applyFill="1" applyBorder="1" applyAlignment="1">
      <alignment horizontal="center" vertical="center" wrapText="1"/>
    </xf>
    <xf numFmtId="171" fontId="60" fillId="6" borderId="4" xfId="6" applyNumberFormat="1" applyFont="1" applyFill="1" applyBorder="1" applyAlignment="1">
      <alignment horizontal="center" vertical="center" wrapText="1"/>
    </xf>
    <xf numFmtId="171" fontId="60" fillId="6" borderId="40" xfId="6" applyNumberFormat="1" applyFont="1" applyFill="1" applyBorder="1" applyAlignment="1">
      <alignment horizontal="center" vertical="center" wrapText="1"/>
    </xf>
    <xf numFmtId="44" fontId="60" fillId="6" borderId="4" xfId="6" applyFont="1" applyFill="1" applyBorder="1" applyAlignment="1">
      <alignment horizontal="center" vertical="center"/>
    </xf>
    <xf numFmtId="44" fontId="60" fillId="6" borderId="40" xfId="6" applyFont="1" applyFill="1" applyBorder="1" applyAlignment="1">
      <alignment horizontal="center" vertical="center"/>
    </xf>
    <xf numFmtId="44" fontId="60" fillId="6" borderId="32" xfId="6" applyFont="1" applyFill="1" applyBorder="1" applyAlignment="1">
      <alignment horizontal="center" vertical="center" wrapText="1"/>
    </xf>
    <xf numFmtId="44" fontId="65" fillId="0" borderId="41" xfId="6" applyFont="1" applyBorder="1" applyAlignment="1">
      <alignment horizontal="center" vertical="center"/>
    </xf>
    <xf numFmtId="44" fontId="65" fillId="0" borderId="9" xfId="6" applyFont="1" applyBorder="1" applyAlignment="1">
      <alignment horizontal="center" vertical="center"/>
    </xf>
    <xf numFmtId="44" fontId="65" fillId="0" borderId="5" xfId="6" applyFont="1" applyBorder="1" applyAlignment="1">
      <alignment horizontal="center" vertical="center"/>
    </xf>
    <xf numFmtId="42" fontId="60" fillId="0" borderId="39" xfId="7" applyFont="1" applyFill="1" applyBorder="1" applyAlignment="1">
      <alignment horizontal="center" vertical="center" wrapText="1"/>
    </xf>
    <xf numFmtId="42" fontId="60" fillId="0" borderId="4" xfId="7" applyFont="1" applyFill="1" applyBorder="1" applyAlignment="1">
      <alignment horizontal="center" vertical="center" wrapText="1"/>
    </xf>
    <xf numFmtId="42" fontId="60" fillId="0" borderId="3" xfId="7" applyFont="1" applyFill="1" applyBorder="1" applyAlignment="1">
      <alignment horizontal="center" vertical="center" wrapText="1"/>
    </xf>
    <xf numFmtId="42" fontId="60" fillId="0" borderId="32" xfId="7" applyFont="1" applyFill="1" applyBorder="1" applyAlignment="1">
      <alignment horizontal="center" vertical="center" wrapText="1"/>
    </xf>
    <xf numFmtId="42" fontId="60" fillId="0" borderId="40" xfId="7" applyFont="1" applyFill="1" applyBorder="1" applyAlignment="1">
      <alignment horizontal="center" vertical="center" wrapText="1"/>
    </xf>
    <xf numFmtId="44" fontId="60" fillId="6" borderId="41" xfId="6" applyFont="1" applyFill="1" applyBorder="1" applyAlignment="1">
      <alignment horizontal="center" vertical="center" wrapText="1"/>
    </xf>
    <xf numFmtId="44" fontId="60" fillId="6" borderId="9" xfId="6" applyFont="1" applyFill="1" applyBorder="1" applyAlignment="1">
      <alignment horizontal="center" vertical="center" wrapText="1"/>
    </xf>
    <xf numFmtId="44" fontId="60" fillId="6" borderId="42" xfId="6" applyFont="1" applyFill="1" applyBorder="1" applyAlignment="1">
      <alignment horizontal="center" vertical="center" wrapText="1"/>
    </xf>
    <xf numFmtId="44" fontId="60" fillId="6" borderId="3" xfId="6" applyFont="1" applyFill="1" applyBorder="1" applyAlignment="1">
      <alignment horizontal="center" vertical="center" wrapText="1"/>
    </xf>
    <xf numFmtId="44" fontId="60" fillId="6" borderId="19" xfId="6" applyFont="1" applyFill="1" applyBorder="1" applyAlignment="1">
      <alignment horizontal="center" vertical="center" wrapText="1"/>
    </xf>
    <xf numFmtId="44" fontId="60" fillId="6" borderId="1" xfId="6" applyFont="1" applyFill="1" applyBorder="1" applyAlignment="1">
      <alignment horizontal="center" vertical="center" wrapText="1"/>
    </xf>
    <xf numFmtId="44" fontId="65" fillId="0" borderId="1" xfId="6" applyFont="1" applyBorder="1" applyAlignment="1">
      <alignment horizontal="center" vertical="center"/>
    </xf>
    <xf numFmtId="0" fontId="60" fillId="0" borderId="39" xfId="5" applyNumberFormat="1" applyFont="1" applyFill="1" applyBorder="1" applyAlignment="1">
      <alignment horizontal="center" vertical="center" wrapText="1"/>
    </xf>
    <xf numFmtId="0" fontId="60" fillId="0" borderId="4" xfId="5" applyNumberFormat="1" applyFont="1" applyFill="1" applyBorder="1" applyAlignment="1">
      <alignment horizontal="center" vertical="center" wrapText="1"/>
    </xf>
    <xf numFmtId="0" fontId="60" fillId="0" borderId="3" xfId="5" applyNumberFormat="1" applyFont="1" applyFill="1" applyBorder="1" applyAlignment="1">
      <alignment horizontal="center" vertical="center" wrapText="1"/>
    </xf>
    <xf numFmtId="0" fontId="60" fillId="0" borderId="32" xfId="5" applyNumberFormat="1" applyFont="1" applyFill="1" applyBorder="1" applyAlignment="1">
      <alignment horizontal="center" vertical="center" wrapText="1"/>
    </xf>
    <xf numFmtId="0" fontId="60" fillId="0" borderId="40" xfId="5" applyNumberFormat="1" applyFont="1" applyFill="1" applyBorder="1" applyAlignment="1">
      <alignment horizontal="center" vertical="center" wrapText="1"/>
    </xf>
    <xf numFmtId="9" fontId="63" fillId="0" borderId="33" xfId="8" applyFont="1" applyFill="1" applyBorder="1" applyAlignment="1">
      <alignment horizontal="center" vertical="center" wrapText="1"/>
    </xf>
    <xf numFmtId="9" fontId="63" fillId="0" borderId="9" xfId="8" applyFont="1" applyFill="1" applyBorder="1" applyAlignment="1">
      <alignment horizontal="center" vertical="center" wrapText="1"/>
    </xf>
    <xf numFmtId="9" fontId="63" fillId="0" borderId="5" xfId="8" applyFont="1" applyFill="1" applyBorder="1" applyAlignment="1">
      <alignment horizontal="center" vertical="center" wrapText="1"/>
    </xf>
    <xf numFmtId="0" fontId="51" fillId="0" borderId="4" xfId="0" applyFont="1" applyFill="1" applyBorder="1" applyAlignment="1">
      <alignment horizontal="center" vertical="center" wrapText="1"/>
    </xf>
    <xf numFmtId="0" fontId="51" fillId="0" borderId="40" xfId="0" applyFont="1" applyFill="1" applyBorder="1" applyAlignment="1">
      <alignment horizontal="center" vertical="center" wrapText="1"/>
    </xf>
    <xf numFmtId="44" fontId="53" fillId="6" borderId="25" xfId="6" applyFont="1" applyFill="1" applyBorder="1" applyAlignment="1">
      <alignment horizontal="center" vertical="center" wrapText="1"/>
    </xf>
    <xf numFmtId="44" fontId="53" fillId="6" borderId="7" xfId="6" applyFont="1" applyFill="1" applyBorder="1" applyAlignment="1">
      <alignment horizontal="center" vertical="center" wrapText="1"/>
    </xf>
    <xf numFmtId="44" fontId="53" fillId="6" borderId="54" xfId="6" applyFont="1" applyFill="1" applyBorder="1" applyAlignment="1">
      <alignment horizontal="center" vertical="center" wrapText="1"/>
    </xf>
    <xf numFmtId="0" fontId="54" fillId="0" borderId="10" xfId="0" applyFont="1" applyBorder="1" applyAlignment="1">
      <alignment horizontal="center" vertical="center" textRotation="90" wrapText="1"/>
    </xf>
    <xf numFmtId="0" fontId="54" fillId="0" borderId="0" xfId="0" applyFont="1" applyAlignment="1">
      <alignment horizontal="center" vertical="center" textRotation="90" wrapText="1"/>
    </xf>
    <xf numFmtId="0" fontId="53" fillId="6" borderId="32" xfId="0" applyFont="1" applyFill="1" applyBorder="1" applyAlignment="1">
      <alignment horizontal="center" vertical="center" wrapText="1"/>
    </xf>
    <xf numFmtId="0" fontId="53" fillId="6" borderId="4" xfId="0" applyFont="1" applyFill="1" applyBorder="1" applyAlignment="1">
      <alignment horizontal="center" vertical="center" wrapText="1"/>
    </xf>
    <xf numFmtId="0" fontId="53" fillId="6" borderId="3" xfId="0" applyFont="1" applyFill="1" applyBorder="1" applyAlignment="1">
      <alignment horizontal="center" vertical="center" wrapText="1"/>
    </xf>
    <xf numFmtId="0" fontId="55" fillId="0" borderId="1" xfId="0" applyFont="1" applyBorder="1" applyAlignment="1">
      <alignment horizontal="center"/>
    </xf>
    <xf numFmtId="164" fontId="53" fillId="0" borderId="19" xfId="0" applyNumberFormat="1" applyFont="1" applyBorder="1" applyAlignment="1">
      <alignment horizontal="center" vertical="center"/>
    </xf>
    <xf numFmtId="0" fontId="56" fillId="0" borderId="1" xfId="0" applyFont="1" applyBorder="1" applyAlignment="1">
      <alignment horizontal="center" vertical="center"/>
    </xf>
    <xf numFmtId="0" fontId="56" fillId="0" borderId="23" xfId="0" applyFont="1" applyBorder="1" applyAlignment="1">
      <alignment horizontal="center" vertical="center"/>
    </xf>
    <xf numFmtId="164" fontId="53" fillId="0" borderId="39" xfId="0" applyNumberFormat="1" applyFont="1" applyBorder="1" applyAlignment="1">
      <alignment horizontal="center" vertical="center" wrapText="1"/>
    </xf>
    <xf numFmtId="164" fontId="53" fillId="0" borderId="4" xfId="0" applyNumberFormat="1" applyFont="1" applyBorder="1" applyAlignment="1">
      <alignment horizontal="center" vertical="center" wrapText="1"/>
    </xf>
    <xf numFmtId="164" fontId="53" fillId="0" borderId="40" xfId="0" applyNumberFormat="1" applyFont="1" applyBorder="1" applyAlignment="1">
      <alignment horizontal="center" vertical="center" wrapText="1"/>
    </xf>
    <xf numFmtId="49" fontId="56" fillId="0" borderId="39" xfId="0" applyNumberFormat="1" applyFont="1" applyBorder="1" applyAlignment="1">
      <alignment horizontal="center" vertical="center" wrapText="1"/>
    </xf>
    <xf numFmtId="49" fontId="56" fillId="0" borderId="4" xfId="0" applyNumberFormat="1" applyFont="1" applyBorder="1" applyAlignment="1">
      <alignment horizontal="center" vertical="center" wrapText="1"/>
    </xf>
    <xf numFmtId="49" fontId="56" fillId="0" borderId="40" xfId="0" applyNumberFormat="1" applyFont="1" applyBorder="1" applyAlignment="1">
      <alignment horizontal="center" vertical="center" wrapText="1"/>
    </xf>
    <xf numFmtId="0" fontId="56" fillId="0" borderId="39" xfId="0" applyFont="1" applyBorder="1" applyAlignment="1">
      <alignment horizontal="center" vertical="center" wrapText="1"/>
    </xf>
    <xf numFmtId="0" fontId="56" fillId="0" borderId="4" xfId="0" applyFont="1" applyBorder="1" applyAlignment="1">
      <alignment horizontal="center" vertical="center" wrapText="1"/>
    </xf>
    <xf numFmtId="0" fontId="56" fillId="0" borderId="40" xfId="0" applyFont="1" applyBorder="1" applyAlignment="1">
      <alignment horizontal="center" vertical="center" wrapText="1"/>
    </xf>
    <xf numFmtId="17" fontId="56" fillId="0" borderId="39" xfId="8" applyNumberFormat="1" applyFont="1" applyFill="1" applyBorder="1" applyAlignment="1">
      <alignment horizontal="center" vertical="center" wrapText="1"/>
    </xf>
    <xf numFmtId="0" fontId="56" fillId="0" borderId="4" xfId="8" applyNumberFormat="1" applyFont="1" applyFill="1" applyBorder="1" applyAlignment="1">
      <alignment horizontal="center" vertical="center" wrapText="1"/>
    </xf>
    <xf numFmtId="0" fontId="56" fillId="0" borderId="40" xfId="8" applyNumberFormat="1" applyFont="1" applyFill="1" applyBorder="1" applyAlignment="1">
      <alignment horizontal="center" vertical="center" wrapText="1"/>
    </xf>
    <xf numFmtId="168" fontId="56" fillId="0" borderId="39" xfId="5" applyNumberFormat="1" applyFont="1" applyFill="1" applyBorder="1" applyAlignment="1">
      <alignment horizontal="center" vertical="center" wrapText="1"/>
    </xf>
    <xf numFmtId="168" fontId="56" fillId="0" borderId="4" xfId="5" applyNumberFormat="1" applyFont="1" applyFill="1" applyBorder="1" applyAlignment="1">
      <alignment horizontal="center" vertical="center" wrapText="1"/>
    </xf>
    <xf numFmtId="168" fontId="56" fillId="0" borderId="40" xfId="5" applyNumberFormat="1" applyFont="1" applyFill="1" applyBorder="1" applyAlignment="1">
      <alignment horizontal="center" vertical="center" wrapText="1"/>
    </xf>
    <xf numFmtId="44" fontId="67" fillId="0" borderId="32" xfId="6" applyFont="1" applyBorder="1" applyAlignment="1">
      <alignment horizontal="center" vertical="center"/>
    </xf>
    <xf numFmtId="44" fontId="67" fillId="0" borderId="4" xfId="6" applyFont="1" applyBorder="1" applyAlignment="1">
      <alignment horizontal="center" vertical="center"/>
    </xf>
    <xf numFmtId="44" fontId="67" fillId="0" borderId="3" xfId="6" applyFont="1" applyBorder="1" applyAlignment="1">
      <alignment horizontal="center" vertical="center"/>
    </xf>
    <xf numFmtId="174" fontId="69" fillId="15" borderId="39" xfId="0" applyNumberFormat="1" applyFont="1" applyFill="1" applyBorder="1" applyAlignment="1">
      <alignment horizontal="left" vertical="top" wrapText="1"/>
    </xf>
    <xf numFmtId="174" fontId="69" fillId="15" borderId="4" xfId="0" applyNumberFormat="1" applyFont="1" applyFill="1" applyBorder="1" applyAlignment="1">
      <alignment horizontal="left" vertical="top" wrapText="1"/>
    </xf>
    <xf numFmtId="174" fontId="69" fillId="15" borderId="40" xfId="0" applyNumberFormat="1" applyFont="1" applyFill="1" applyBorder="1" applyAlignment="1">
      <alignment horizontal="left" vertical="top" wrapText="1"/>
    </xf>
    <xf numFmtId="164" fontId="61" fillId="6" borderId="39" xfId="0" applyNumberFormat="1" applyFont="1" applyFill="1" applyBorder="1" applyAlignment="1">
      <alignment horizontal="center" vertical="center" wrapText="1"/>
    </xf>
    <xf numFmtId="164" fontId="61" fillId="6" borderId="4" xfId="0" applyNumberFormat="1" applyFont="1" applyFill="1" applyBorder="1" applyAlignment="1">
      <alignment horizontal="center" vertical="center" wrapText="1"/>
    </xf>
    <xf numFmtId="164" fontId="61" fillId="6" borderId="40" xfId="0" applyNumberFormat="1" applyFont="1" applyFill="1" applyBorder="1" applyAlignment="1">
      <alignment horizontal="center" vertical="center" wrapText="1"/>
    </xf>
    <xf numFmtId="0" fontId="56" fillId="6" borderId="39" xfId="0" applyFont="1" applyFill="1" applyBorder="1" applyAlignment="1">
      <alignment horizontal="center" vertical="center" wrapText="1"/>
    </xf>
    <xf numFmtId="0" fontId="56" fillId="6" borderId="4" xfId="0" applyFont="1" applyFill="1" applyBorder="1" applyAlignment="1">
      <alignment horizontal="center" vertical="center" wrapText="1"/>
    </xf>
    <xf numFmtId="0" fontId="56" fillId="6" borderId="40" xfId="0" applyFont="1" applyFill="1" applyBorder="1" applyAlignment="1">
      <alignment horizontal="center" vertical="center" wrapText="1"/>
    </xf>
    <xf numFmtId="14" fontId="56" fillId="0" borderId="39" xfId="8" applyNumberFormat="1" applyFont="1" applyFill="1" applyBorder="1" applyAlignment="1">
      <alignment horizontal="center" vertical="center" wrapText="1"/>
    </xf>
    <xf numFmtId="14" fontId="56" fillId="0" borderId="4" xfId="8" applyNumberFormat="1" applyFont="1" applyFill="1" applyBorder="1" applyAlignment="1">
      <alignment horizontal="center" vertical="center" wrapText="1"/>
    </xf>
    <xf numFmtId="14" fontId="56" fillId="0" borderId="40" xfId="8" applyNumberFormat="1" applyFont="1" applyFill="1" applyBorder="1" applyAlignment="1">
      <alignment horizontal="center" vertical="center" wrapText="1"/>
    </xf>
    <xf numFmtId="0" fontId="79" fillId="7" borderId="32" xfId="0" applyFont="1" applyFill="1" applyBorder="1" applyAlignment="1">
      <alignment horizontal="left" vertical="center" wrapText="1"/>
    </xf>
    <xf numFmtId="0" fontId="79" fillId="7" borderId="3" xfId="0" applyFont="1" applyFill="1" applyBorder="1" applyAlignment="1">
      <alignment horizontal="left" vertical="center" wrapText="1"/>
    </xf>
    <xf numFmtId="44" fontId="60" fillId="6" borderId="23" xfId="6" applyFont="1" applyFill="1" applyBorder="1" applyAlignment="1">
      <alignment horizontal="center" vertical="center" wrapText="1"/>
    </xf>
    <xf numFmtId="164" fontId="56" fillId="6" borderId="19" xfId="0" applyNumberFormat="1" applyFont="1" applyFill="1" applyBorder="1" applyAlignment="1">
      <alignment horizontal="center" vertical="center" wrapText="1"/>
    </xf>
    <xf numFmtId="164" fontId="56" fillId="6" borderId="1" xfId="0" applyNumberFormat="1" applyFont="1" applyFill="1" applyBorder="1" applyAlignment="1">
      <alignment horizontal="center" vertical="center" wrapText="1"/>
    </xf>
    <xf numFmtId="164" fontId="56" fillId="6" borderId="19" xfId="0" applyNumberFormat="1" applyFont="1" applyFill="1" applyBorder="1" applyAlignment="1">
      <alignment horizontal="left" vertical="center" wrapText="1"/>
    </xf>
    <xf numFmtId="164" fontId="56" fillId="6" borderId="1" xfId="0" applyNumberFormat="1" applyFont="1" applyFill="1" applyBorder="1" applyAlignment="1">
      <alignment horizontal="left" vertical="center" wrapText="1"/>
    </xf>
    <xf numFmtId="44" fontId="56" fillId="6" borderId="19" xfId="6" applyFont="1" applyFill="1" applyBorder="1" applyAlignment="1">
      <alignment horizontal="center" vertical="center" wrapText="1"/>
    </xf>
    <xf numFmtId="44" fontId="56" fillId="6" borderId="1" xfId="6" applyFont="1" applyFill="1" applyBorder="1" applyAlignment="1">
      <alignment horizontal="center" vertical="center" wrapText="1"/>
    </xf>
    <xf numFmtId="14" fontId="56" fillId="6" borderId="39" xfId="8" applyNumberFormat="1" applyFont="1" applyFill="1" applyBorder="1" applyAlignment="1">
      <alignment horizontal="center" vertical="center" wrapText="1"/>
    </xf>
    <xf numFmtId="14" fontId="56" fillId="6" borderId="3" xfId="8" applyNumberFormat="1" applyFont="1" applyFill="1" applyBorder="1" applyAlignment="1">
      <alignment horizontal="center" vertical="center" wrapText="1"/>
    </xf>
    <xf numFmtId="0" fontId="61" fillId="6" borderId="19" xfId="0" applyFont="1" applyFill="1" applyBorder="1" applyAlignment="1">
      <alignment horizontal="center" vertical="center"/>
    </xf>
    <xf numFmtId="0" fontId="56" fillId="6" borderId="1" xfId="0" applyFont="1" applyFill="1" applyBorder="1" applyAlignment="1">
      <alignment horizontal="center" vertical="center"/>
    </xf>
    <xf numFmtId="0" fontId="56" fillId="6" borderId="23" xfId="0" applyFont="1" applyFill="1" applyBorder="1" applyAlignment="1">
      <alignment horizontal="center" vertical="center"/>
    </xf>
    <xf numFmtId="0" fontId="61" fillId="6" borderId="19" xfId="0" applyFont="1" applyFill="1" applyBorder="1" applyAlignment="1">
      <alignment horizontal="center" vertical="center" wrapText="1"/>
    </xf>
    <xf numFmtId="0" fontId="61" fillId="6" borderId="23" xfId="0" applyFont="1" applyFill="1" applyBorder="1" applyAlignment="1">
      <alignment horizontal="center" vertical="center" wrapText="1"/>
    </xf>
    <xf numFmtId="44" fontId="56" fillId="6" borderId="23" xfId="6" applyFont="1" applyFill="1" applyBorder="1" applyAlignment="1">
      <alignment horizontal="center" vertical="center" wrapText="1"/>
    </xf>
    <xf numFmtId="14" fontId="56" fillId="6" borderId="19" xfId="8" applyNumberFormat="1" applyFont="1" applyFill="1" applyBorder="1" applyAlignment="1">
      <alignment horizontal="center" vertical="center" wrapText="1"/>
    </xf>
    <xf numFmtId="14" fontId="56" fillId="6" borderId="1" xfId="8" applyNumberFormat="1" applyFont="1" applyFill="1" applyBorder="1" applyAlignment="1">
      <alignment horizontal="center" vertical="center" wrapText="1"/>
    </xf>
    <xf numFmtId="14" fontId="56" fillId="6" borderId="23" xfId="8" applyNumberFormat="1" applyFont="1" applyFill="1" applyBorder="1" applyAlignment="1">
      <alignment horizontal="center" vertical="center" wrapText="1"/>
    </xf>
    <xf numFmtId="168" fontId="56" fillId="6" borderId="39" xfId="5" applyNumberFormat="1" applyFont="1" applyFill="1" applyBorder="1" applyAlignment="1">
      <alignment horizontal="center" vertical="center" wrapText="1"/>
    </xf>
    <xf numFmtId="168" fontId="56" fillId="6" borderId="4" xfId="5" applyNumberFormat="1" applyFont="1" applyFill="1" applyBorder="1" applyAlignment="1">
      <alignment horizontal="center" vertical="center" wrapText="1"/>
    </xf>
    <xf numFmtId="168" fontId="56" fillId="6" borderId="40" xfId="5" applyNumberFormat="1" applyFont="1" applyFill="1" applyBorder="1" applyAlignment="1">
      <alignment horizontal="center" vertical="center" wrapText="1"/>
    </xf>
    <xf numFmtId="44" fontId="56" fillId="6" borderId="39" xfId="6" applyFont="1" applyFill="1" applyBorder="1" applyAlignment="1">
      <alignment horizontal="center" vertical="center" wrapText="1"/>
    </xf>
    <xf numFmtId="44" fontId="56" fillId="6" borderId="4" xfId="6" applyFont="1" applyFill="1" applyBorder="1" applyAlignment="1">
      <alignment horizontal="center" vertical="center" wrapText="1"/>
    </xf>
    <xf numFmtId="44" fontId="56" fillId="6" borderId="40" xfId="6" applyFont="1" applyFill="1" applyBorder="1" applyAlignment="1">
      <alignment horizontal="center" vertical="center" wrapText="1"/>
    </xf>
    <xf numFmtId="171" fontId="56" fillId="6" borderId="39" xfId="6" applyNumberFormat="1" applyFont="1" applyFill="1" applyBorder="1" applyAlignment="1">
      <alignment horizontal="center" vertical="center" wrapText="1"/>
    </xf>
    <xf numFmtId="171" fontId="56" fillId="6" borderId="4" xfId="6" applyNumberFormat="1" applyFont="1" applyFill="1" applyBorder="1" applyAlignment="1">
      <alignment horizontal="center" vertical="center" wrapText="1"/>
    </xf>
    <xf numFmtId="171" fontId="56" fillId="6" borderId="40" xfId="6" applyNumberFormat="1" applyFont="1" applyFill="1" applyBorder="1" applyAlignment="1">
      <alignment horizontal="center" vertical="center" wrapText="1"/>
    </xf>
    <xf numFmtId="44" fontId="56" fillId="0" borderId="39" xfId="6" applyFont="1" applyFill="1" applyBorder="1" applyAlignment="1">
      <alignment horizontal="center" vertical="center" wrapText="1"/>
    </xf>
    <xf numFmtId="44" fontId="56" fillId="0" borderId="4" xfId="6" applyFont="1" applyFill="1" applyBorder="1" applyAlignment="1">
      <alignment horizontal="center" vertical="center" wrapText="1"/>
    </xf>
    <xf numFmtId="44" fontId="56" fillId="0" borderId="40" xfId="6" applyFont="1" applyFill="1" applyBorder="1" applyAlignment="1">
      <alignment horizontal="center" vertical="center" wrapText="1"/>
    </xf>
    <xf numFmtId="44" fontId="56" fillId="6" borderId="3" xfId="6" applyFont="1" applyFill="1" applyBorder="1" applyAlignment="1">
      <alignment horizontal="center" vertical="center" wrapText="1"/>
    </xf>
    <xf numFmtId="171" fontId="56" fillId="6" borderId="3" xfId="6" applyNumberFormat="1" applyFont="1" applyFill="1" applyBorder="1" applyAlignment="1">
      <alignment horizontal="center" vertical="center" wrapText="1"/>
    </xf>
    <xf numFmtId="44" fontId="56" fillId="6" borderId="32" xfId="6" applyFont="1" applyFill="1" applyBorder="1" applyAlignment="1">
      <alignment horizontal="center" vertical="center" wrapText="1"/>
    </xf>
    <xf numFmtId="171" fontId="56" fillId="6" borderId="32" xfId="6" applyNumberFormat="1" applyFont="1" applyFill="1" applyBorder="1" applyAlignment="1">
      <alignment horizontal="center" vertical="center" wrapText="1"/>
    </xf>
    <xf numFmtId="171" fontId="56" fillId="6" borderId="19" xfId="6" applyNumberFormat="1" applyFont="1" applyFill="1" applyBorder="1" applyAlignment="1">
      <alignment horizontal="center" vertical="center" wrapText="1"/>
    </xf>
    <xf numFmtId="171" fontId="56" fillId="6" borderId="1" xfId="6" applyNumberFormat="1" applyFont="1" applyFill="1" applyBorder="1" applyAlignment="1">
      <alignment horizontal="center" vertical="center" wrapText="1"/>
    </xf>
    <xf numFmtId="171" fontId="56" fillId="6" borderId="23" xfId="6" applyNumberFormat="1" applyFont="1" applyFill="1" applyBorder="1" applyAlignment="1">
      <alignment horizontal="center" vertical="center" wrapText="1"/>
    </xf>
    <xf numFmtId="171" fontId="56" fillId="0" borderId="19" xfId="6" applyNumberFormat="1" applyFont="1" applyFill="1" applyBorder="1" applyAlignment="1">
      <alignment horizontal="center" vertical="center" wrapText="1"/>
    </xf>
    <xf numFmtId="171" fontId="56" fillId="0" borderId="1" xfId="6" applyNumberFormat="1" applyFont="1" applyFill="1" applyBorder="1" applyAlignment="1">
      <alignment horizontal="center" vertical="center" wrapText="1"/>
    </xf>
    <xf numFmtId="171" fontId="56" fillId="0" borderId="23" xfId="6" applyNumberFormat="1" applyFont="1" applyFill="1" applyBorder="1" applyAlignment="1">
      <alignment horizontal="center" vertical="center" wrapText="1"/>
    </xf>
    <xf numFmtId="44" fontId="56" fillId="0" borderId="19" xfId="6" applyFont="1" applyFill="1" applyBorder="1" applyAlignment="1">
      <alignment horizontal="center" vertical="center" wrapText="1"/>
    </xf>
    <xf numFmtId="44" fontId="56" fillId="0" borderId="1" xfId="6" applyFont="1" applyFill="1" applyBorder="1" applyAlignment="1">
      <alignment horizontal="center" vertical="center" wrapText="1"/>
    </xf>
    <xf numFmtId="44" fontId="56" fillId="0" borderId="23" xfId="6" applyFont="1" applyFill="1" applyBorder="1" applyAlignment="1">
      <alignment horizontal="center" vertical="center" wrapText="1"/>
    </xf>
    <xf numFmtId="171" fontId="56" fillId="0" borderId="39" xfId="6" applyNumberFormat="1" applyFont="1" applyFill="1" applyBorder="1" applyAlignment="1">
      <alignment horizontal="center" vertical="center" wrapText="1"/>
    </xf>
    <xf numFmtId="171" fontId="56" fillId="0" borderId="4" xfId="6" applyNumberFormat="1" applyFont="1" applyFill="1" applyBorder="1" applyAlignment="1">
      <alignment horizontal="center" vertical="center" wrapText="1"/>
    </xf>
    <xf numFmtId="171" fontId="56" fillId="0" borderId="40" xfId="6" applyNumberFormat="1" applyFont="1" applyFill="1" applyBorder="1" applyAlignment="1">
      <alignment horizontal="center" vertical="center" wrapText="1"/>
    </xf>
    <xf numFmtId="44" fontId="56" fillId="6" borderId="4" xfId="6" applyFont="1" applyFill="1" applyBorder="1" applyAlignment="1">
      <alignment horizontal="center" vertical="center"/>
    </xf>
    <xf numFmtId="44" fontId="56" fillId="6" borderId="40" xfId="6" applyFont="1" applyFill="1" applyBorder="1" applyAlignment="1">
      <alignment horizontal="center" vertical="center"/>
    </xf>
    <xf numFmtId="171" fontId="56" fillId="6" borderId="4" xfId="6" applyNumberFormat="1" applyFont="1" applyFill="1" applyBorder="1" applyAlignment="1">
      <alignment horizontal="left" vertical="center" indent="1"/>
    </xf>
    <xf numFmtId="171" fontId="56" fillId="6" borderId="40" xfId="6" applyNumberFormat="1" applyFont="1" applyFill="1" applyBorder="1" applyAlignment="1">
      <alignment horizontal="left" vertical="center" indent="1"/>
    </xf>
    <xf numFmtId="44" fontId="56" fillId="6" borderId="3" xfId="6" applyFont="1" applyFill="1" applyBorder="1" applyAlignment="1">
      <alignment horizontal="center" vertical="center"/>
    </xf>
    <xf numFmtId="44" fontId="56" fillId="6" borderId="1" xfId="6" applyFont="1" applyFill="1" applyBorder="1" applyAlignment="1">
      <alignment horizontal="center" vertical="center"/>
    </xf>
    <xf numFmtId="44" fontId="56" fillId="6" borderId="23" xfId="6" applyFont="1" applyFill="1" applyBorder="1" applyAlignment="1">
      <alignment horizontal="center" vertical="center"/>
    </xf>
    <xf numFmtId="44" fontId="56" fillId="0" borderId="3" xfId="6" applyFont="1" applyFill="1" applyBorder="1" applyAlignment="1">
      <alignment horizontal="center" vertical="center" wrapText="1"/>
    </xf>
    <xf numFmtId="171" fontId="56" fillId="0" borderId="3" xfId="6" applyNumberFormat="1" applyFont="1" applyFill="1" applyBorder="1" applyAlignment="1">
      <alignment horizontal="center" vertical="center" wrapText="1"/>
    </xf>
    <xf numFmtId="44" fontId="56" fillId="0" borderId="32" xfId="6" applyFont="1" applyFill="1" applyBorder="1" applyAlignment="1">
      <alignment horizontal="center" vertical="center" wrapText="1"/>
    </xf>
    <xf numFmtId="171" fontId="56" fillId="0" borderId="32" xfId="6" applyNumberFormat="1" applyFont="1" applyFill="1" applyBorder="1" applyAlignment="1">
      <alignment horizontal="center" vertical="center" wrapText="1"/>
    </xf>
    <xf numFmtId="42" fontId="56" fillId="0" borderId="32" xfId="7" applyFont="1" applyFill="1" applyBorder="1" applyAlignment="1">
      <alignment horizontal="center" vertical="center" wrapText="1"/>
    </xf>
    <xf numFmtId="42" fontId="56" fillId="0" borderId="4" xfId="7" applyFont="1" applyFill="1" applyBorder="1" applyAlignment="1">
      <alignment horizontal="center" vertical="center" wrapText="1"/>
    </xf>
    <xf numFmtId="42" fontId="56" fillId="0" borderId="40" xfId="7" applyFont="1" applyFill="1" applyBorder="1" applyAlignment="1">
      <alignment horizontal="center" vertical="center" wrapText="1"/>
    </xf>
    <xf numFmtId="44" fontId="56" fillId="6" borderId="39" xfId="6" applyFont="1" applyFill="1" applyBorder="1" applyAlignment="1">
      <alignment horizontal="center" vertical="center"/>
    </xf>
    <xf numFmtId="42" fontId="56" fillId="0" borderId="39" xfId="7" applyFont="1" applyFill="1" applyBorder="1" applyAlignment="1">
      <alignment horizontal="center" vertical="center" wrapText="1"/>
    </xf>
    <xf numFmtId="42" fontId="56" fillId="0" borderId="3" xfId="7" applyFont="1" applyFill="1" applyBorder="1" applyAlignment="1">
      <alignment horizontal="center" vertical="center" wrapText="1"/>
    </xf>
    <xf numFmtId="0" fontId="56" fillId="0" borderId="32" xfId="5" applyNumberFormat="1" applyFont="1" applyFill="1" applyBorder="1" applyAlignment="1">
      <alignment horizontal="center" vertical="center" wrapText="1"/>
    </xf>
    <xf numFmtId="0" fontId="56" fillId="0" borderId="4" xfId="5" applyNumberFormat="1" applyFont="1" applyFill="1" applyBorder="1" applyAlignment="1">
      <alignment horizontal="center" vertical="center" wrapText="1"/>
    </xf>
    <xf numFmtId="0" fontId="56" fillId="0" borderId="40" xfId="5" applyNumberFormat="1" applyFont="1" applyFill="1" applyBorder="1" applyAlignment="1">
      <alignment horizontal="center" vertical="center" wrapText="1"/>
    </xf>
    <xf numFmtId="171" fontId="56" fillId="0" borderId="4" xfId="0" applyNumberFormat="1" applyFont="1" applyBorder="1" applyAlignment="1">
      <alignment horizontal="center" vertical="center" wrapText="1"/>
    </xf>
    <xf numFmtId="171" fontId="56" fillId="0" borderId="40" xfId="0" applyNumberFormat="1" applyFont="1" applyBorder="1" applyAlignment="1">
      <alignment horizontal="center" vertical="center" wrapText="1"/>
    </xf>
    <xf numFmtId="44" fontId="56" fillId="6" borderId="41" xfId="6" applyFont="1" applyFill="1" applyBorder="1" applyAlignment="1">
      <alignment horizontal="center" vertical="center" wrapText="1"/>
    </xf>
    <xf numFmtId="44" fontId="56" fillId="6" borderId="9" xfId="6" applyFont="1" applyFill="1" applyBorder="1" applyAlignment="1">
      <alignment horizontal="center" vertical="center" wrapText="1"/>
    </xf>
    <xf numFmtId="44" fontId="56" fillId="6" borderId="42" xfId="6" applyFont="1" applyFill="1" applyBorder="1" applyAlignment="1">
      <alignment horizontal="center" vertical="center" wrapText="1"/>
    </xf>
    <xf numFmtId="0" fontId="58" fillId="0" borderId="39" xfId="0" applyFont="1" applyBorder="1" applyAlignment="1">
      <alignment horizontal="center" vertical="center" wrapText="1"/>
    </xf>
    <xf numFmtId="0" fontId="58" fillId="0" borderId="4" xfId="0" applyFont="1" applyBorder="1" applyAlignment="1">
      <alignment horizontal="center" vertical="center" wrapText="1"/>
    </xf>
    <xf numFmtId="0" fontId="58" fillId="0" borderId="40" xfId="0" applyFont="1" applyBorder="1" applyAlignment="1">
      <alignment horizontal="center" vertical="center" wrapText="1"/>
    </xf>
    <xf numFmtId="1" fontId="53" fillId="0" borderId="39" xfId="8" applyNumberFormat="1" applyFont="1" applyFill="1" applyBorder="1" applyAlignment="1">
      <alignment horizontal="center" vertical="center" wrapText="1"/>
    </xf>
    <xf numFmtId="1" fontId="53" fillId="0" borderId="4" xfId="8" applyNumberFormat="1" applyFont="1" applyFill="1" applyBorder="1" applyAlignment="1">
      <alignment horizontal="center" vertical="center" wrapText="1"/>
    </xf>
    <xf numFmtId="1" fontId="53" fillId="0" borderId="40" xfId="8" applyNumberFormat="1" applyFont="1" applyFill="1" applyBorder="1" applyAlignment="1">
      <alignment horizontal="center" vertical="center" wrapText="1"/>
    </xf>
    <xf numFmtId="0" fontId="56" fillId="6" borderId="1" xfId="6" applyNumberFormat="1" applyFont="1" applyFill="1" applyBorder="1" applyAlignment="1">
      <alignment horizontal="center" vertical="center" wrapText="1"/>
    </xf>
    <xf numFmtId="0" fontId="56" fillId="0" borderId="39" xfId="5" applyNumberFormat="1" applyFont="1" applyFill="1" applyBorder="1" applyAlignment="1">
      <alignment horizontal="center" vertical="center" wrapText="1"/>
    </xf>
    <xf numFmtId="0" fontId="56" fillId="0" borderId="3" xfId="5" applyNumberFormat="1" applyFont="1" applyFill="1" applyBorder="1" applyAlignment="1">
      <alignment horizontal="center" vertical="center" wrapText="1"/>
    </xf>
    <xf numFmtId="171" fontId="56" fillId="0" borderId="1" xfId="0" applyNumberFormat="1" applyFont="1" applyBorder="1" applyAlignment="1">
      <alignment horizontal="center" vertical="center" wrapText="1"/>
    </xf>
    <xf numFmtId="0" fontId="53" fillId="6" borderId="39" xfId="0" applyFont="1" applyFill="1" applyBorder="1" applyAlignment="1">
      <alignment horizontal="center" vertical="center" wrapText="1"/>
    </xf>
    <xf numFmtId="0" fontId="53" fillId="6" borderId="40" xfId="0" applyFont="1" applyFill="1" applyBorder="1" applyAlignment="1">
      <alignment horizontal="center" vertical="center" wrapText="1"/>
    </xf>
    <xf numFmtId="1" fontId="56" fillId="6" borderId="39" xfId="0" applyNumberFormat="1" applyFont="1" applyFill="1" applyBorder="1" applyAlignment="1">
      <alignment horizontal="center" vertical="center" wrapText="1"/>
    </xf>
    <xf numFmtId="1" fontId="56" fillId="6" borderId="4" xfId="0" applyNumberFormat="1" applyFont="1" applyFill="1" applyBorder="1" applyAlignment="1">
      <alignment horizontal="center" vertical="center" wrapText="1"/>
    </xf>
    <xf numFmtId="1" fontId="56" fillId="6" borderId="40" xfId="0" applyNumberFormat="1" applyFont="1" applyFill="1" applyBorder="1" applyAlignment="1">
      <alignment horizontal="center" vertical="center" wrapText="1"/>
    </xf>
    <xf numFmtId="0" fontId="58" fillId="6" borderId="39" xfId="6" applyNumberFormat="1" applyFont="1" applyFill="1" applyBorder="1" applyAlignment="1">
      <alignment horizontal="center" vertical="center" wrapText="1"/>
    </xf>
    <xf numFmtId="0" fontId="58" fillId="6" borderId="4" xfId="6" applyNumberFormat="1" applyFont="1" applyFill="1" applyBorder="1" applyAlignment="1">
      <alignment horizontal="center" vertical="center" wrapText="1"/>
    </xf>
    <xf numFmtId="0" fontId="58" fillId="6" borderId="40" xfId="6" applyNumberFormat="1" applyFont="1" applyFill="1" applyBorder="1" applyAlignment="1">
      <alignment horizontal="center" vertical="center" wrapText="1"/>
    </xf>
    <xf numFmtId="0" fontId="56" fillId="6" borderId="39" xfId="6" applyNumberFormat="1" applyFont="1" applyFill="1" applyBorder="1" applyAlignment="1">
      <alignment horizontal="center" vertical="center" wrapText="1"/>
    </xf>
    <xf numFmtId="0" fontId="56" fillId="6" borderId="4" xfId="6" applyNumberFormat="1" applyFont="1" applyFill="1" applyBorder="1" applyAlignment="1">
      <alignment horizontal="center" vertical="center" wrapText="1"/>
    </xf>
    <xf numFmtId="0" fontId="55" fillId="0" borderId="1" xfId="0" applyFont="1" applyBorder="1" applyAlignment="1">
      <alignment horizontal="center" vertical="center" wrapText="1"/>
    </xf>
    <xf numFmtId="0" fontId="55" fillId="0" borderId="1" xfId="0" applyFont="1" applyBorder="1" applyAlignment="1">
      <alignment horizontal="center" vertical="center"/>
    </xf>
    <xf numFmtId="1" fontId="56" fillId="6" borderId="39" xfId="6" applyNumberFormat="1" applyFont="1" applyFill="1" applyBorder="1" applyAlignment="1">
      <alignment horizontal="center" vertical="center" wrapText="1"/>
    </xf>
    <xf numFmtId="1" fontId="56" fillId="6" borderId="4" xfId="6" applyNumberFormat="1" applyFont="1" applyFill="1" applyBorder="1" applyAlignment="1">
      <alignment horizontal="center" vertical="center" wrapText="1"/>
    </xf>
    <xf numFmtId="1" fontId="56" fillId="6" borderId="40" xfId="6" applyNumberFormat="1" applyFont="1" applyFill="1" applyBorder="1" applyAlignment="1">
      <alignment horizontal="center" vertical="center" wrapText="1"/>
    </xf>
    <xf numFmtId="169" fontId="56" fillId="0" borderId="39" xfId="6" applyNumberFormat="1" applyFont="1" applyFill="1" applyBorder="1" applyAlignment="1">
      <alignment horizontal="center" vertical="center" wrapText="1"/>
    </xf>
    <xf numFmtId="169" fontId="56" fillId="0" borderId="4" xfId="6" applyNumberFormat="1" applyFont="1" applyFill="1" applyBorder="1" applyAlignment="1">
      <alignment horizontal="center" vertical="center" wrapText="1"/>
    </xf>
    <xf numFmtId="169" fontId="56" fillId="0" borderId="40" xfId="6" applyNumberFormat="1" applyFont="1" applyFill="1" applyBorder="1" applyAlignment="1">
      <alignment horizontal="center" vertical="center" wrapText="1"/>
    </xf>
    <xf numFmtId="0" fontId="53" fillId="0" borderId="39" xfId="0" applyFont="1" applyBorder="1" applyAlignment="1">
      <alignment horizontal="center" vertical="center" wrapText="1"/>
    </xf>
    <xf numFmtId="0" fontId="53" fillId="0" borderId="4" xfId="0" applyFont="1" applyBorder="1" applyAlignment="1">
      <alignment horizontal="center" vertical="center" wrapText="1"/>
    </xf>
    <xf numFmtId="0" fontId="53" fillId="0" borderId="40" xfId="0" applyFont="1" applyBorder="1" applyAlignment="1">
      <alignment horizontal="center" vertical="center" wrapText="1"/>
    </xf>
    <xf numFmtId="2" fontId="56" fillId="6" borderId="39" xfId="6" applyNumberFormat="1" applyFont="1" applyFill="1" applyBorder="1" applyAlignment="1">
      <alignment horizontal="center" vertical="center" wrapText="1"/>
    </xf>
    <xf numFmtId="2" fontId="56" fillId="6" borderId="4" xfId="6" applyNumberFormat="1" applyFont="1" applyFill="1" applyBorder="1" applyAlignment="1">
      <alignment horizontal="center" vertical="center" wrapText="1"/>
    </xf>
    <xf numFmtId="2" fontId="56" fillId="6" borderId="40" xfId="6" applyNumberFormat="1" applyFont="1" applyFill="1" applyBorder="1" applyAlignment="1">
      <alignment horizontal="center" vertical="center" wrapText="1"/>
    </xf>
    <xf numFmtId="1" fontId="53" fillId="0" borderId="19" xfId="8" applyNumberFormat="1" applyFont="1" applyFill="1" applyBorder="1" applyAlignment="1">
      <alignment horizontal="center" vertical="center" wrapText="1"/>
    </xf>
    <xf numFmtId="1" fontId="53" fillId="0" borderId="1" xfId="8" applyNumberFormat="1" applyFont="1" applyFill="1" applyBorder="1" applyAlignment="1">
      <alignment horizontal="center" vertical="center" wrapText="1"/>
    </xf>
    <xf numFmtId="1" fontId="53" fillId="0" borderId="23" xfId="8" applyNumberFormat="1" applyFont="1" applyFill="1" applyBorder="1" applyAlignment="1">
      <alignment horizontal="center" vertical="center" wrapText="1"/>
    </xf>
    <xf numFmtId="0" fontId="56" fillId="0" borderId="19" xfId="7" applyNumberFormat="1" applyFont="1" applyFill="1" applyBorder="1" applyAlignment="1">
      <alignment horizontal="center" vertical="center" wrapText="1"/>
    </xf>
    <xf numFmtId="0" fontId="56" fillId="0" borderId="1" xfId="7" applyNumberFormat="1" applyFont="1" applyFill="1" applyBorder="1" applyAlignment="1">
      <alignment horizontal="center" vertical="center" wrapText="1"/>
    </xf>
    <xf numFmtId="0" fontId="56" fillId="0" borderId="23" xfId="7" applyNumberFormat="1" applyFont="1" applyFill="1" applyBorder="1" applyAlignment="1">
      <alignment horizontal="center" vertical="center" wrapText="1"/>
    </xf>
    <xf numFmtId="0" fontId="52" fillId="6" borderId="32" xfId="0" applyFont="1" applyFill="1" applyBorder="1" applyAlignment="1">
      <alignment horizontal="center" vertical="center" textRotation="90" wrapText="1"/>
    </xf>
    <xf numFmtId="0" fontId="52" fillId="6" borderId="4" xfId="0" applyFont="1" applyFill="1" applyBorder="1" applyAlignment="1">
      <alignment horizontal="center" vertical="center" textRotation="90" wrapText="1"/>
    </xf>
    <xf numFmtId="0" fontId="53" fillId="0" borderId="1" xfId="0" applyFont="1" applyBorder="1" applyAlignment="1">
      <alignment horizontal="center" vertical="center"/>
    </xf>
    <xf numFmtId="0" fontId="53" fillId="0" borderId="35" xfId="0" applyFont="1" applyFill="1" applyBorder="1" applyAlignment="1">
      <alignment horizontal="center" vertical="center" wrapText="1"/>
    </xf>
    <xf numFmtId="0" fontId="53" fillId="0" borderId="36" xfId="0" applyFont="1" applyFill="1" applyBorder="1" applyAlignment="1">
      <alignment horizontal="center" vertical="center" wrapText="1"/>
    </xf>
    <xf numFmtId="0" fontId="53" fillId="0" borderId="37" xfId="0" applyFont="1" applyFill="1" applyBorder="1" applyAlignment="1">
      <alignment horizontal="center" vertical="center" wrapText="1"/>
    </xf>
    <xf numFmtId="0" fontId="53" fillId="0" borderId="32" xfId="0" applyFont="1" applyBorder="1" applyAlignment="1">
      <alignment horizontal="center" vertical="center" wrapText="1"/>
    </xf>
    <xf numFmtId="0" fontId="53" fillId="0" borderId="3" xfId="0" applyFont="1" applyBorder="1" applyAlignment="1">
      <alignment horizontal="center" vertical="center" wrapText="1"/>
    </xf>
    <xf numFmtId="0" fontId="56" fillId="0" borderId="35" xfId="0" applyFont="1" applyFill="1" applyBorder="1" applyAlignment="1">
      <alignment horizontal="center" vertical="center" wrapText="1"/>
    </xf>
    <xf numFmtId="0" fontId="56" fillId="0" borderId="36" xfId="0" applyFont="1" applyFill="1" applyBorder="1" applyAlignment="1">
      <alignment horizontal="center" vertical="center" wrapText="1"/>
    </xf>
    <xf numFmtId="0" fontId="56" fillId="0" borderId="37" xfId="0" applyFont="1" applyFill="1" applyBorder="1" applyAlignment="1">
      <alignment horizontal="center" vertical="center" wrapText="1"/>
    </xf>
    <xf numFmtId="10" fontId="53" fillId="0" borderId="32" xfId="8" applyNumberFormat="1" applyFont="1" applyFill="1" applyBorder="1" applyAlignment="1">
      <alignment horizontal="center" vertical="center" wrapText="1"/>
    </xf>
    <xf numFmtId="10" fontId="53" fillId="0" borderId="4" xfId="8" applyNumberFormat="1" applyFont="1" applyFill="1" applyBorder="1" applyAlignment="1">
      <alignment horizontal="center" vertical="center" wrapText="1"/>
    </xf>
    <xf numFmtId="10" fontId="53" fillId="0" borderId="3" xfId="8" applyNumberFormat="1" applyFont="1" applyFill="1" applyBorder="1" applyAlignment="1">
      <alignment horizontal="center" vertical="center" wrapText="1"/>
    </xf>
    <xf numFmtId="168" fontId="53" fillId="0" borderId="32" xfId="5" applyNumberFormat="1" applyFont="1" applyFill="1" applyBorder="1" applyAlignment="1">
      <alignment horizontal="center" vertical="center" wrapText="1"/>
    </xf>
    <xf numFmtId="168" fontId="53" fillId="0" borderId="4" xfId="5" applyNumberFormat="1" applyFont="1" applyFill="1" applyBorder="1" applyAlignment="1">
      <alignment horizontal="center" vertical="center" wrapText="1"/>
    </xf>
    <xf numFmtId="168" fontId="53" fillId="0" borderId="3" xfId="5" applyNumberFormat="1" applyFont="1" applyFill="1" applyBorder="1" applyAlignment="1">
      <alignment horizontal="center" vertical="center" wrapText="1"/>
    </xf>
    <xf numFmtId="0" fontId="53" fillId="0" borderId="4" xfId="0" applyFont="1" applyBorder="1" applyAlignment="1">
      <alignment horizontal="center" vertical="center"/>
    </xf>
    <xf numFmtId="0" fontId="61" fillId="0" borderId="32" xfId="0" applyFont="1" applyBorder="1" applyAlignment="1">
      <alignment horizontal="center" vertical="center" wrapText="1"/>
    </xf>
    <xf numFmtId="0" fontId="61" fillId="0" borderId="4" xfId="0" applyFont="1" applyBorder="1" applyAlignment="1">
      <alignment horizontal="center" vertical="center" wrapText="1"/>
    </xf>
    <xf numFmtId="0" fontId="61" fillId="0" borderId="3" xfId="0" applyFont="1" applyBorder="1" applyAlignment="1">
      <alignment horizontal="center" vertical="center" wrapText="1"/>
    </xf>
    <xf numFmtId="0" fontId="56" fillId="0" borderId="32" xfId="0" applyFont="1" applyBorder="1" applyAlignment="1">
      <alignment horizontal="center" vertical="center" wrapText="1"/>
    </xf>
    <xf numFmtId="0" fontId="56" fillId="0" borderId="3" xfId="0" applyFont="1" applyBorder="1" applyAlignment="1">
      <alignment horizontal="center" vertical="center" wrapText="1"/>
    </xf>
    <xf numFmtId="0" fontId="53" fillId="8" borderId="32" xfId="0" applyFont="1" applyFill="1" applyBorder="1" applyAlignment="1">
      <alignment horizontal="center" vertical="center" wrapText="1"/>
    </xf>
    <xf numFmtId="0" fontId="53" fillId="8" borderId="4" xfId="0" applyFont="1" applyFill="1" applyBorder="1" applyAlignment="1">
      <alignment horizontal="center" vertical="center" wrapText="1"/>
    </xf>
    <xf numFmtId="0" fontId="53" fillId="8" borderId="3" xfId="0" applyFont="1" applyFill="1" applyBorder="1" applyAlignment="1">
      <alignment horizontal="center" vertical="center" wrapText="1"/>
    </xf>
    <xf numFmtId="0" fontId="58" fillId="0" borderId="21" xfId="0" applyFont="1" applyBorder="1" applyAlignment="1">
      <alignment horizontal="center" vertical="center" wrapText="1"/>
    </xf>
    <xf numFmtId="0" fontId="58" fillId="0" borderId="46" xfId="0" applyFont="1" applyBorder="1" applyAlignment="1">
      <alignment horizontal="center" vertical="center" wrapText="1"/>
    </xf>
    <xf numFmtId="0" fontId="58" fillId="0" borderId="47" xfId="0" applyFont="1" applyBorder="1" applyAlignment="1">
      <alignment horizontal="center" vertical="center" wrapText="1"/>
    </xf>
    <xf numFmtId="167" fontId="53" fillId="0" borderId="32" xfId="0" applyNumberFormat="1" applyFont="1" applyBorder="1" applyAlignment="1">
      <alignment horizontal="center" vertical="center" wrapText="1"/>
    </xf>
    <xf numFmtId="167" fontId="53" fillId="0" borderId="4" xfId="0" applyNumberFormat="1" applyFont="1" applyBorder="1" applyAlignment="1">
      <alignment horizontal="center" vertical="center"/>
    </xf>
    <xf numFmtId="167" fontId="53" fillId="0" borderId="3" xfId="0" applyNumberFormat="1" applyFont="1" applyBorder="1" applyAlignment="1">
      <alignment horizontal="center" vertical="center"/>
    </xf>
    <xf numFmtId="0" fontId="53" fillId="0" borderId="1" xfId="0" applyFont="1" applyBorder="1" applyAlignment="1">
      <alignment horizontal="center" vertical="center" wrapText="1"/>
    </xf>
    <xf numFmtId="0" fontId="3" fillId="0" borderId="1" xfId="0" applyFont="1" applyBorder="1" applyAlignment="1">
      <alignment horizontal="center" wrapText="1"/>
    </xf>
    <xf numFmtId="0" fontId="50" fillId="5" borderId="31" xfId="0" applyFont="1" applyFill="1" applyBorder="1" applyAlignment="1">
      <alignment horizontal="center" vertical="center" wrapText="1"/>
    </xf>
    <xf numFmtId="0" fontId="50" fillId="5" borderId="24" xfId="0" applyFont="1" applyFill="1" applyBorder="1" applyAlignment="1">
      <alignment horizontal="center" vertical="center" wrapText="1"/>
    </xf>
    <xf numFmtId="0" fontId="50" fillId="5" borderId="1" xfId="0" applyFont="1" applyFill="1" applyBorder="1" applyAlignment="1">
      <alignment horizontal="center" vertical="center" wrapText="1"/>
    </xf>
    <xf numFmtId="0" fontId="2" fillId="0" borderId="1" xfId="0" applyFont="1" applyBorder="1" applyAlignment="1">
      <alignment horizontal="center" vertical="center"/>
    </xf>
    <xf numFmtId="0" fontId="50" fillId="3" borderId="28" xfId="0" applyFont="1" applyFill="1" applyBorder="1" applyAlignment="1">
      <alignment horizontal="center" vertical="center" wrapText="1"/>
    </xf>
    <xf numFmtId="0" fontId="50" fillId="3" borderId="6" xfId="0" applyFont="1" applyFill="1" applyBorder="1" applyAlignment="1">
      <alignment horizontal="center" vertical="center" wrapText="1"/>
    </xf>
    <xf numFmtId="0" fontId="50" fillId="3" borderId="29" xfId="0" applyFont="1" applyFill="1" applyBorder="1" applyAlignment="1">
      <alignment horizontal="center" vertical="center" wrapText="1"/>
    </xf>
    <xf numFmtId="0" fontId="50" fillId="3" borderId="7" xfId="0" applyFont="1" applyFill="1" applyBorder="1" applyAlignment="1">
      <alignment horizontal="center" vertical="center" wrapText="1"/>
    </xf>
    <xf numFmtId="0" fontId="50" fillId="3" borderId="30" xfId="0" applyFont="1" applyFill="1" applyBorder="1" applyAlignment="1">
      <alignment horizontal="center" vertical="center" wrapText="1"/>
    </xf>
    <xf numFmtId="0" fontId="50" fillId="3" borderId="8" xfId="0" applyFont="1" applyFill="1" applyBorder="1" applyAlignment="1">
      <alignment horizontal="center" vertical="center" wrapText="1"/>
    </xf>
    <xf numFmtId="0" fontId="50" fillId="7" borderId="26" xfId="0" applyFont="1" applyFill="1" applyBorder="1" applyAlignment="1">
      <alignment horizontal="center" vertical="center" wrapText="1"/>
    </xf>
    <xf numFmtId="0" fontId="50" fillId="7" borderId="27" xfId="0" applyFont="1" applyFill="1" applyBorder="1" applyAlignment="1">
      <alignment horizontal="center" vertical="center" wrapText="1"/>
    </xf>
    <xf numFmtId="0" fontId="50" fillId="0" borderId="4" xfId="0" applyFont="1" applyBorder="1" applyAlignment="1">
      <alignment horizontal="center" vertical="center" wrapText="1"/>
    </xf>
    <xf numFmtId="0" fontId="50" fillId="0" borderId="3" xfId="0" applyFont="1" applyBorder="1" applyAlignment="1">
      <alignment horizontal="center" vertical="center" wrapText="1"/>
    </xf>
    <xf numFmtId="0" fontId="51" fillId="3" borderId="4" xfId="0" applyFont="1" applyFill="1" applyBorder="1" applyAlignment="1">
      <alignment horizontal="center" vertical="center" wrapText="1"/>
    </xf>
    <xf numFmtId="0" fontId="51" fillId="3" borderId="3" xfId="0" applyFont="1" applyFill="1" applyBorder="1" applyAlignment="1">
      <alignment horizontal="center" vertical="center" wrapText="1"/>
    </xf>
    <xf numFmtId="0" fontId="50" fillId="3" borderId="4" xfId="0" applyFont="1" applyFill="1" applyBorder="1" applyAlignment="1">
      <alignment horizontal="center" vertical="center" wrapText="1"/>
    </xf>
    <xf numFmtId="0" fontId="50" fillId="3" borderId="3" xfId="0" applyFont="1" applyFill="1" applyBorder="1" applyAlignment="1">
      <alignment horizontal="center" vertical="center" wrapText="1"/>
    </xf>
    <xf numFmtId="0" fontId="1" fillId="0" borderId="1" xfId="0" applyFont="1" applyBorder="1" applyAlignment="1">
      <alignment horizontal="left" vertical="center" wrapText="1"/>
    </xf>
    <xf numFmtId="0" fontId="1" fillId="0" borderId="12"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14" xfId="0" applyFont="1" applyBorder="1" applyAlignment="1">
      <alignment horizontal="center" vertical="center" wrapText="1"/>
    </xf>
    <xf numFmtId="0" fontId="1" fillId="0" borderId="1" xfId="0" applyFont="1" applyBorder="1" applyAlignment="1">
      <alignment horizontal="center" vertical="center" wrapText="1"/>
    </xf>
    <xf numFmtId="0" fontId="50" fillId="0" borderId="1" xfId="0" applyFont="1" applyBorder="1" applyAlignment="1">
      <alignment horizontal="center" vertical="center" wrapText="1"/>
    </xf>
    <xf numFmtId="0" fontId="52" fillId="0" borderId="9" xfId="0" applyFont="1" applyBorder="1" applyAlignment="1">
      <alignment horizontal="center" vertical="center" wrapText="1"/>
    </xf>
    <xf numFmtId="0" fontId="52" fillId="0" borderId="5" xfId="0" applyFont="1" applyBorder="1" applyAlignment="1">
      <alignment horizontal="center" vertical="center" wrapText="1"/>
    </xf>
    <xf numFmtId="0" fontId="52" fillId="0" borderId="4" xfId="0" applyFont="1" applyBorder="1" applyAlignment="1">
      <alignment horizontal="center" vertical="center" wrapText="1"/>
    </xf>
    <xf numFmtId="0" fontId="52" fillId="0" borderId="3" xfId="0" applyFont="1" applyBorder="1" applyAlignment="1">
      <alignment horizontal="center" vertical="center" wrapText="1"/>
    </xf>
    <xf numFmtId="0" fontId="50" fillId="0" borderId="1" xfId="0" applyFont="1" applyFill="1" applyBorder="1" applyAlignment="1">
      <alignment horizontal="center" vertical="center" wrapText="1"/>
    </xf>
    <xf numFmtId="0" fontId="50" fillId="8" borderId="4" xfId="0" applyFont="1" applyFill="1" applyBorder="1" applyAlignment="1">
      <alignment horizontal="center" vertical="center" wrapText="1"/>
    </xf>
    <xf numFmtId="0" fontId="50" fillId="8" borderId="3" xfId="0" applyFont="1" applyFill="1" applyBorder="1" applyAlignment="1">
      <alignment horizontal="center" vertical="center" wrapText="1"/>
    </xf>
    <xf numFmtId="0" fontId="50" fillId="0" borderId="4" xfId="0" applyFont="1" applyFill="1" applyBorder="1" applyAlignment="1">
      <alignment horizontal="center" vertical="center" wrapText="1"/>
    </xf>
    <xf numFmtId="0" fontId="50" fillId="0" borderId="3" xfId="0" applyFont="1" applyFill="1" applyBorder="1" applyAlignment="1">
      <alignment horizontal="center" vertical="center" wrapText="1"/>
    </xf>
    <xf numFmtId="0" fontId="50" fillId="3" borderId="1" xfId="0" applyFont="1" applyFill="1" applyBorder="1" applyAlignment="1">
      <alignment horizontal="center" vertical="center" wrapText="1"/>
    </xf>
    <xf numFmtId="10" fontId="70" fillId="0" borderId="32" xfId="8" applyNumberFormat="1" applyFont="1" applyFill="1" applyBorder="1" applyAlignment="1">
      <alignment horizontal="center" vertical="center" wrapText="1"/>
    </xf>
    <xf numFmtId="10" fontId="70" fillId="0" borderId="3" xfId="8" applyNumberFormat="1" applyFont="1" applyFill="1" applyBorder="1" applyAlignment="1">
      <alignment horizontal="center" vertical="center" wrapText="1"/>
    </xf>
    <xf numFmtId="0" fontId="55" fillId="0" borderId="32" xfId="0" applyFont="1" applyBorder="1" applyAlignment="1">
      <alignment horizontal="center"/>
    </xf>
    <xf numFmtId="0" fontId="55" fillId="0" borderId="4" xfId="0" applyFont="1" applyBorder="1" applyAlignment="1">
      <alignment horizontal="center"/>
    </xf>
    <xf numFmtId="0" fontId="55" fillId="0" borderId="3" xfId="0" applyFont="1" applyBorder="1" applyAlignment="1">
      <alignment horizontal="center"/>
    </xf>
    <xf numFmtId="9" fontId="53" fillId="6" borderId="32" xfId="0" applyNumberFormat="1" applyFont="1" applyFill="1" applyBorder="1" applyAlignment="1">
      <alignment horizontal="center" vertical="center" wrapText="1"/>
    </xf>
    <xf numFmtId="9" fontId="53" fillId="6" borderId="4" xfId="0" applyNumberFormat="1" applyFont="1" applyFill="1" applyBorder="1" applyAlignment="1">
      <alignment horizontal="center" vertical="center" wrapText="1"/>
    </xf>
    <xf numFmtId="9" fontId="53" fillId="6" borderId="3" xfId="0" applyNumberFormat="1" applyFont="1" applyFill="1" applyBorder="1" applyAlignment="1">
      <alignment horizontal="center" vertical="center" wrapText="1"/>
    </xf>
    <xf numFmtId="10" fontId="53" fillId="0" borderId="32" xfId="0" applyNumberFormat="1" applyFont="1" applyBorder="1" applyAlignment="1">
      <alignment horizontal="center" vertical="center" wrapText="1"/>
    </xf>
    <xf numFmtId="10" fontId="53" fillId="0" borderId="4" xfId="0" applyNumberFormat="1" applyFont="1" applyBorder="1" applyAlignment="1">
      <alignment horizontal="center" vertical="center" wrapText="1"/>
    </xf>
    <xf numFmtId="10" fontId="53" fillId="0" borderId="3" xfId="0" applyNumberFormat="1" applyFont="1" applyBorder="1" applyAlignment="1">
      <alignment horizontal="center" vertical="center" wrapText="1"/>
    </xf>
    <xf numFmtId="0" fontId="61" fillId="6" borderId="32" xfId="0" applyFont="1" applyFill="1" applyBorder="1" applyAlignment="1">
      <alignment horizontal="center" vertical="center" wrapText="1"/>
    </xf>
    <xf numFmtId="0" fontId="61" fillId="6" borderId="4" xfId="0" applyFont="1" applyFill="1" applyBorder="1" applyAlignment="1">
      <alignment horizontal="center" vertical="center" wrapText="1"/>
    </xf>
    <xf numFmtId="0" fontId="61" fillId="6" borderId="3" xfId="0" applyFont="1" applyFill="1" applyBorder="1" applyAlignment="1">
      <alignment horizontal="center" vertical="center" wrapText="1"/>
    </xf>
    <xf numFmtId="0" fontId="50" fillId="6" borderId="32" xfId="0" applyFont="1" applyFill="1" applyBorder="1" applyAlignment="1">
      <alignment horizontal="center" vertical="center" wrapText="1"/>
    </xf>
    <xf numFmtId="0" fontId="50" fillId="6" borderId="4" xfId="0" applyFont="1" applyFill="1" applyBorder="1" applyAlignment="1">
      <alignment horizontal="center" vertical="center" wrapText="1"/>
    </xf>
    <xf numFmtId="0" fontId="50" fillId="6" borderId="3" xfId="0" applyFont="1" applyFill="1" applyBorder="1" applyAlignment="1">
      <alignment horizontal="center" vertical="center" wrapText="1"/>
    </xf>
    <xf numFmtId="9" fontId="61" fillId="6" borderId="32" xfId="0" applyNumberFormat="1" applyFont="1" applyFill="1" applyBorder="1" applyAlignment="1">
      <alignment horizontal="center" vertical="center" wrapText="1"/>
    </xf>
    <xf numFmtId="9" fontId="61" fillId="6" borderId="4" xfId="0" applyNumberFormat="1" applyFont="1" applyFill="1" applyBorder="1" applyAlignment="1">
      <alignment horizontal="center" vertical="center" wrapText="1"/>
    </xf>
    <xf numFmtId="9" fontId="61" fillId="6" borderId="3" xfId="0" applyNumberFormat="1" applyFont="1" applyFill="1" applyBorder="1" applyAlignment="1">
      <alignment horizontal="center" vertical="center" wrapText="1"/>
    </xf>
    <xf numFmtId="0" fontId="61" fillId="8" borderId="32" xfId="0" applyFont="1" applyFill="1" applyBorder="1" applyAlignment="1">
      <alignment horizontal="center" vertical="center" wrapText="1"/>
    </xf>
    <xf numFmtId="0" fontId="61" fillId="8" borderId="4" xfId="0" applyFont="1" applyFill="1" applyBorder="1" applyAlignment="1">
      <alignment horizontal="center" vertical="center" wrapText="1"/>
    </xf>
    <xf numFmtId="0" fontId="61" fillId="8" borderId="3" xfId="0" applyFont="1" applyFill="1" applyBorder="1" applyAlignment="1">
      <alignment horizontal="center" vertical="center" wrapText="1"/>
    </xf>
    <xf numFmtId="0" fontId="56" fillId="9" borderId="32" xfId="0" applyFont="1" applyFill="1" applyBorder="1" applyAlignment="1">
      <alignment horizontal="center" vertical="center" wrapText="1"/>
    </xf>
    <xf numFmtId="0" fontId="56" fillId="9" borderId="4" xfId="0" applyFont="1" applyFill="1" applyBorder="1" applyAlignment="1">
      <alignment horizontal="center" vertical="center" wrapText="1"/>
    </xf>
    <xf numFmtId="0" fontId="56" fillId="9" borderId="3" xfId="0" applyFont="1" applyFill="1" applyBorder="1" applyAlignment="1">
      <alignment horizontal="center" vertical="center" wrapText="1"/>
    </xf>
    <xf numFmtId="168" fontId="63" fillId="0" borderId="33" xfId="5" applyNumberFormat="1" applyFont="1" applyFill="1" applyBorder="1" applyAlignment="1">
      <alignment horizontal="center" vertical="center" wrapText="1"/>
    </xf>
    <xf numFmtId="168" fontId="63" fillId="0" borderId="9" xfId="5" applyNumberFormat="1" applyFont="1" applyFill="1" applyBorder="1" applyAlignment="1">
      <alignment horizontal="center" vertical="center" wrapText="1"/>
    </xf>
    <xf numFmtId="168" fontId="63" fillId="0" borderId="5" xfId="5" applyNumberFormat="1" applyFont="1" applyFill="1" applyBorder="1" applyAlignment="1">
      <alignment horizontal="center" vertical="center" wrapText="1"/>
    </xf>
    <xf numFmtId="0" fontId="63" fillId="0" borderId="33" xfId="8" applyNumberFormat="1" applyFont="1" applyFill="1" applyBorder="1" applyAlignment="1">
      <alignment horizontal="center" vertical="center"/>
    </xf>
    <xf numFmtId="0" fontId="63" fillId="0" borderId="9" xfId="8" applyNumberFormat="1" applyFont="1" applyFill="1" applyBorder="1" applyAlignment="1">
      <alignment horizontal="center" vertical="center"/>
    </xf>
    <xf numFmtId="0" fontId="63" fillId="0" borderId="5" xfId="8" applyNumberFormat="1" applyFont="1" applyFill="1" applyBorder="1" applyAlignment="1">
      <alignment horizontal="center" vertical="center"/>
    </xf>
    <xf numFmtId="10" fontId="53" fillId="0" borderId="33" xfId="8" applyNumberFormat="1" applyFont="1" applyFill="1" applyBorder="1" applyAlignment="1">
      <alignment horizontal="center" vertical="center" wrapText="1"/>
    </xf>
    <xf numFmtId="10" fontId="53" fillId="0" borderId="9" xfId="8" applyNumberFormat="1" applyFont="1" applyFill="1" applyBorder="1" applyAlignment="1">
      <alignment horizontal="center" vertical="center" wrapText="1"/>
    </xf>
    <xf numFmtId="10" fontId="53" fillId="0" borderId="5" xfId="8" applyNumberFormat="1" applyFont="1" applyFill="1" applyBorder="1" applyAlignment="1">
      <alignment horizontal="center" vertical="center" wrapText="1"/>
    </xf>
    <xf numFmtId="3" fontId="53" fillId="0" borderId="32" xfId="0" applyNumberFormat="1" applyFont="1" applyBorder="1" applyAlignment="1">
      <alignment horizontal="center" vertical="center" wrapText="1"/>
    </xf>
    <xf numFmtId="3" fontId="53" fillId="0" borderId="4" xfId="0" applyNumberFormat="1" applyFont="1" applyBorder="1" applyAlignment="1">
      <alignment horizontal="center" vertical="center" wrapText="1"/>
    </xf>
    <xf numFmtId="3" fontId="53" fillId="0" borderId="3" xfId="0" applyNumberFormat="1" applyFont="1" applyBorder="1" applyAlignment="1">
      <alignment horizontal="center" vertical="center" wrapText="1"/>
    </xf>
    <xf numFmtId="0" fontId="63" fillId="0" borderId="33" xfId="8" applyNumberFormat="1" applyFont="1" applyFill="1" applyBorder="1" applyAlignment="1">
      <alignment horizontal="center" vertical="center" wrapText="1"/>
    </xf>
    <xf numFmtId="0" fontId="63" fillId="0" borderId="9" xfId="8" applyNumberFormat="1" applyFont="1" applyFill="1" applyBorder="1" applyAlignment="1">
      <alignment horizontal="center" vertical="center" wrapText="1"/>
    </xf>
    <xf numFmtId="0" fontId="63" fillId="0" borderId="5" xfId="8" applyNumberFormat="1" applyFont="1" applyFill="1" applyBorder="1" applyAlignment="1">
      <alignment horizontal="center" vertical="center" wrapText="1"/>
    </xf>
    <xf numFmtId="1" fontId="53" fillId="0" borderId="32" xfId="0" applyNumberFormat="1" applyFont="1" applyBorder="1" applyAlignment="1">
      <alignment horizontal="center" vertical="center" wrapText="1"/>
    </xf>
    <xf numFmtId="1" fontId="53" fillId="0" borderId="4" xfId="0" applyNumberFormat="1" applyFont="1" applyBorder="1" applyAlignment="1">
      <alignment horizontal="center" vertical="center" wrapText="1"/>
    </xf>
    <xf numFmtId="1" fontId="53" fillId="0" borderId="3" xfId="0" applyNumberFormat="1" applyFont="1" applyBorder="1" applyAlignment="1">
      <alignment horizontal="center" vertical="center" wrapText="1"/>
    </xf>
    <xf numFmtId="9" fontId="56" fillId="0" borderId="32" xfId="0" applyNumberFormat="1" applyFont="1" applyBorder="1" applyAlignment="1">
      <alignment horizontal="center" vertical="center" wrapText="1"/>
    </xf>
    <xf numFmtId="9" fontId="56" fillId="0" borderId="4" xfId="0" applyNumberFormat="1" applyFont="1" applyBorder="1" applyAlignment="1">
      <alignment horizontal="center" vertical="center" wrapText="1"/>
    </xf>
    <xf numFmtId="9" fontId="56" fillId="0" borderId="3" xfId="0" applyNumberFormat="1" applyFont="1" applyBorder="1" applyAlignment="1">
      <alignment horizontal="center" vertical="center" wrapText="1"/>
    </xf>
    <xf numFmtId="0" fontId="56" fillId="0" borderId="33" xfId="8" applyNumberFormat="1" applyFont="1" applyFill="1" applyBorder="1" applyAlignment="1">
      <alignment horizontal="center" vertical="center"/>
    </xf>
    <xf numFmtId="0" fontId="56" fillId="0" borderId="9" xfId="8" applyNumberFormat="1" applyFont="1" applyFill="1" applyBorder="1" applyAlignment="1">
      <alignment horizontal="center" vertical="center"/>
    </xf>
    <xf numFmtId="0" fontId="56" fillId="0" borderId="5" xfId="8" applyNumberFormat="1" applyFont="1" applyFill="1" applyBorder="1" applyAlignment="1">
      <alignment horizontal="center" vertical="center"/>
    </xf>
    <xf numFmtId="10" fontId="53" fillId="0" borderId="32" xfId="8" applyNumberFormat="1" applyFont="1" applyFill="1" applyBorder="1" applyAlignment="1">
      <alignment horizontal="center" vertical="center"/>
    </xf>
    <xf numFmtId="10" fontId="53" fillId="0" borderId="4" xfId="8" applyNumberFormat="1" applyFont="1" applyFill="1" applyBorder="1" applyAlignment="1">
      <alignment horizontal="center" vertical="center"/>
    </xf>
    <xf numFmtId="10" fontId="53" fillId="0" borderId="3" xfId="8" applyNumberFormat="1" applyFont="1" applyFill="1" applyBorder="1" applyAlignment="1">
      <alignment horizontal="center" vertical="center"/>
    </xf>
    <xf numFmtId="10" fontId="56" fillId="0" borderId="33" xfId="8" applyNumberFormat="1" applyFont="1" applyFill="1" applyBorder="1" applyAlignment="1">
      <alignment horizontal="center" vertical="center" wrapText="1"/>
    </xf>
    <xf numFmtId="10" fontId="56" fillId="0" borderId="9" xfId="8" applyNumberFormat="1" applyFont="1" applyFill="1" applyBorder="1" applyAlignment="1">
      <alignment horizontal="center" vertical="center" wrapText="1"/>
    </xf>
    <xf numFmtId="10" fontId="56" fillId="0" borderId="5" xfId="8" applyNumberFormat="1" applyFont="1" applyFill="1" applyBorder="1" applyAlignment="1">
      <alignment horizontal="center" vertical="center" wrapText="1"/>
    </xf>
    <xf numFmtId="0" fontId="56" fillId="0" borderId="33" xfId="8" applyNumberFormat="1" applyFont="1" applyFill="1" applyBorder="1" applyAlignment="1">
      <alignment horizontal="center" vertical="center" wrapText="1"/>
    </xf>
    <xf numFmtId="0" fontId="56" fillId="0" borderId="9" xfId="8" applyNumberFormat="1" applyFont="1" applyFill="1" applyBorder="1" applyAlignment="1">
      <alignment horizontal="center" vertical="center" wrapText="1"/>
    </xf>
    <xf numFmtId="0" fontId="56" fillId="0" borderId="5" xfId="8" applyNumberFormat="1" applyFont="1" applyFill="1" applyBorder="1" applyAlignment="1">
      <alignment horizontal="center" vertical="center" wrapText="1"/>
    </xf>
    <xf numFmtId="0" fontId="56" fillId="0" borderId="32" xfId="0" applyFont="1" applyBorder="1" applyAlignment="1">
      <alignment horizontal="center" vertical="center"/>
    </xf>
    <xf numFmtId="0" fontId="56" fillId="0" borderId="4" xfId="0" applyFont="1" applyBorder="1" applyAlignment="1">
      <alignment horizontal="center" vertical="center"/>
    </xf>
    <xf numFmtId="0" fontId="56" fillId="0" borderId="3" xfId="0" applyFont="1" applyBorder="1" applyAlignment="1">
      <alignment horizontal="center" vertical="center"/>
    </xf>
    <xf numFmtId="0" fontId="53" fillId="0" borderId="33" xfId="0" applyFont="1" applyBorder="1" applyAlignment="1">
      <alignment horizontal="center" vertical="center" wrapText="1"/>
    </xf>
    <xf numFmtId="0" fontId="53" fillId="0" borderId="9" xfId="0" applyFont="1" applyBorder="1" applyAlignment="1">
      <alignment horizontal="center" vertical="center" wrapText="1"/>
    </xf>
    <xf numFmtId="0" fontId="53" fillId="0" borderId="5" xfId="0" applyFont="1" applyBorder="1" applyAlignment="1">
      <alignment horizontal="center" vertical="center" wrapText="1"/>
    </xf>
    <xf numFmtId="0" fontId="61" fillId="0" borderId="33" xfId="0" applyFont="1" applyBorder="1" applyAlignment="1">
      <alignment horizontal="center" vertical="center"/>
    </xf>
    <xf numFmtId="0" fontId="61" fillId="0" borderId="9" xfId="0" applyFont="1" applyBorder="1" applyAlignment="1">
      <alignment horizontal="center" vertical="center"/>
    </xf>
    <xf numFmtId="0" fontId="61" fillId="0" borderId="5" xfId="0" applyFont="1" applyBorder="1" applyAlignment="1">
      <alignment horizontal="center" vertical="center"/>
    </xf>
    <xf numFmtId="0" fontId="56" fillId="0" borderId="1" xfId="8" applyNumberFormat="1" applyFont="1" applyFill="1" applyBorder="1" applyAlignment="1">
      <alignment horizontal="center" vertical="center"/>
    </xf>
    <xf numFmtId="0" fontId="56" fillId="8" borderId="32" xfId="0" applyFont="1" applyFill="1" applyBorder="1" applyAlignment="1">
      <alignment horizontal="center" vertical="center" wrapText="1"/>
    </xf>
    <xf numFmtId="0" fontId="56" fillId="8" borderId="4" xfId="0" applyFont="1" applyFill="1" applyBorder="1" applyAlignment="1">
      <alignment horizontal="center" vertical="center" wrapText="1"/>
    </xf>
    <xf numFmtId="0" fontId="56" fillId="8" borderId="3" xfId="0" applyFont="1" applyFill="1" applyBorder="1" applyAlignment="1">
      <alignment horizontal="center" vertical="center" wrapText="1"/>
    </xf>
    <xf numFmtId="0" fontId="53" fillId="6" borderId="32" xfId="0" applyFont="1" applyFill="1" applyBorder="1" applyAlignment="1">
      <alignment horizontal="center" vertical="center"/>
    </xf>
    <xf numFmtId="0" fontId="53" fillId="6" borderId="4" xfId="0" applyFont="1" applyFill="1" applyBorder="1" applyAlignment="1">
      <alignment horizontal="center" vertical="center"/>
    </xf>
    <xf numFmtId="1" fontId="53" fillId="0" borderId="33" xfId="8" applyNumberFormat="1" applyFont="1" applyFill="1" applyBorder="1" applyAlignment="1">
      <alignment horizontal="center" vertical="center" wrapText="1"/>
    </xf>
    <xf numFmtId="1" fontId="53" fillId="0" borderId="5" xfId="8" applyNumberFormat="1" applyFont="1" applyFill="1" applyBorder="1" applyAlignment="1">
      <alignment horizontal="center" vertical="center" wrapText="1"/>
    </xf>
    <xf numFmtId="0" fontId="56" fillId="0" borderId="55" xfId="0" applyFont="1" applyFill="1" applyBorder="1" applyAlignment="1">
      <alignment horizontal="center" vertical="center" wrapText="1"/>
    </xf>
    <xf numFmtId="0" fontId="56" fillId="0" borderId="34" xfId="0" applyFont="1" applyFill="1" applyBorder="1" applyAlignment="1">
      <alignment horizontal="center" vertical="center" wrapText="1"/>
    </xf>
    <xf numFmtId="0" fontId="56" fillId="0" borderId="44" xfId="0" applyFont="1" applyFill="1" applyBorder="1" applyAlignment="1">
      <alignment horizontal="center" vertical="center" wrapText="1"/>
    </xf>
    <xf numFmtId="0" fontId="53" fillId="0" borderId="11" xfId="0" applyFont="1" applyFill="1" applyBorder="1" applyAlignment="1">
      <alignment horizontal="center" vertical="center" wrapText="1"/>
    </xf>
    <xf numFmtId="0" fontId="53" fillId="0" borderId="34" xfId="0" applyFont="1" applyFill="1" applyBorder="1" applyAlignment="1">
      <alignment horizontal="center" vertical="center" wrapText="1"/>
    </xf>
    <xf numFmtId="0" fontId="53" fillId="0" borderId="44" xfId="0" applyFont="1" applyFill="1" applyBorder="1" applyAlignment="1">
      <alignment horizontal="center" vertical="center" wrapText="1"/>
    </xf>
    <xf numFmtId="0" fontId="61" fillId="0" borderId="55" xfId="0" applyFont="1" applyFill="1" applyBorder="1" applyAlignment="1">
      <alignment horizontal="center" vertical="center" wrapText="1"/>
    </xf>
    <xf numFmtId="0" fontId="61" fillId="0" borderId="34" xfId="0" applyFont="1" applyFill="1" applyBorder="1" applyAlignment="1">
      <alignment horizontal="center" vertical="center" wrapText="1"/>
    </xf>
    <xf numFmtId="0" fontId="61" fillId="0" borderId="44" xfId="0" applyFont="1" applyFill="1" applyBorder="1" applyAlignment="1">
      <alignment horizontal="center" vertical="center" wrapText="1"/>
    </xf>
    <xf numFmtId="0" fontId="53" fillId="0" borderId="55" xfId="0" applyFont="1" applyFill="1" applyBorder="1" applyAlignment="1">
      <alignment horizontal="center" vertical="center" wrapText="1"/>
    </xf>
    <xf numFmtId="9" fontId="53" fillId="0" borderId="32" xfId="0" applyNumberFormat="1" applyFont="1" applyBorder="1" applyAlignment="1">
      <alignment horizontal="center" vertical="center" wrapText="1"/>
    </xf>
    <xf numFmtId="9" fontId="53" fillId="0" borderId="4" xfId="0" applyNumberFormat="1" applyFont="1" applyBorder="1" applyAlignment="1">
      <alignment horizontal="center" vertical="center" wrapText="1"/>
    </xf>
    <xf numFmtId="9" fontId="53" fillId="0" borderId="3" xfId="0" applyNumberFormat="1" applyFont="1" applyBorder="1" applyAlignment="1">
      <alignment horizontal="center" vertical="center" wrapText="1"/>
    </xf>
    <xf numFmtId="9" fontId="56" fillId="0" borderId="33" xfId="8" applyFont="1" applyFill="1" applyBorder="1" applyAlignment="1">
      <alignment horizontal="center" vertical="center"/>
    </xf>
    <xf numFmtId="9" fontId="56" fillId="0" borderId="9" xfId="8" applyFont="1" applyFill="1" applyBorder="1" applyAlignment="1">
      <alignment horizontal="center" vertical="center"/>
    </xf>
    <xf numFmtId="9" fontId="56" fillId="0" borderId="5" xfId="8" applyFont="1" applyFill="1" applyBorder="1" applyAlignment="1">
      <alignment horizontal="center" vertical="center"/>
    </xf>
    <xf numFmtId="9" fontId="56" fillId="0" borderId="33" xfId="8" applyFont="1" applyFill="1" applyBorder="1" applyAlignment="1">
      <alignment horizontal="center" vertical="center" wrapText="1"/>
    </xf>
    <xf numFmtId="9" fontId="56" fillId="0" borderId="9" xfId="8" applyFont="1" applyFill="1" applyBorder="1" applyAlignment="1">
      <alignment horizontal="center" vertical="center" wrapText="1"/>
    </xf>
    <xf numFmtId="9" fontId="56" fillId="0" borderId="5" xfId="8" applyFont="1" applyFill="1" applyBorder="1" applyAlignment="1">
      <alignment horizontal="center" vertical="center" wrapText="1"/>
    </xf>
    <xf numFmtId="9" fontId="53" fillId="0" borderId="33" xfId="0" applyNumberFormat="1" applyFont="1" applyBorder="1" applyAlignment="1">
      <alignment horizontal="center" vertical="center" wrapText="1"/>
    </xf>
    <xf numFmtId="0" fontId="56" fillId="6" borderId="32" xfId="0" applyFont="1" applyFill="1" applyBorder="1" applyAlignment="1">
      <alignment horizontal="center" vertical="center"/>
    </xf>
    <xf numFmtId="0" fontId="56" fillId="6" borderId="3" xfId="0" applyFont="1" applyFill="1" applyBorder="1" applyAlignment="1">
      <alignment horizontal="center" vertical="center"/>
    </xf>
    <xf numFmtId="0" fontId="56" fillId="6" borderId="32" xfId="0" applyFont="1" applyFill="1" applyBorder="1" applyAlignment="1">
      <alignment horizontal="center" vertical="center" wrapText="1"/>
    </xf>
    <xf numFmtId="0" fontId="56" fillId="6" borderId="3" xfId="0" applyFont="1" applyFill="1" applyBorder="1" applyAlignment="1">
      <alignment horizontal="center" vertical="center" wrapText="1"/>
    </xf>
    <xf numFmtId="1" fontId="53" fillId="0" borderId="39" xfId="0" applyNumberFormat="1" applyFont="1" applyFill="1" applyBorder="1" applyAlignment="1">
      <alignment horizontal="center" vertical="center" wrapText="1"/>
    </xf>
    <xf numFmtId="1" fontId="53" fillId="0" borderId="4" xfId="0" applyNumberFormat="1" applyFont="1" applyFill="1" applyBorder="1" applyAlignment="1">
      <alignment horizontal="center" vertical="center" wrapText="1"/>
    </xf>
    <xf numFmtId="1" fontId="53" fillId="0" borderId="40" xfId="0" applyNumberFormat="1" applyFont="1" applyFill="1" applyBorder="1" applyAlignment="1">
      <alignment horizontal="center" vertical="center" wrapText="1"/>
    </xf>
    <xf numFmtId="1" fontId="56" fillId="0" borderId="18" xfId="0" applyNumberFormat="1" applyFont="1" applyFill="1" applyBorder="1" applyAlignment="1">
      <alignment horizontal="center" vertical="center" wrapText="1"/>
    </xf>
    <xf numFmtId="1" fontId="56" fillId="0" borderId="36" xfId="0" applyNumberFormat="1" applyFont="1" applyFill="1" applyBorder="1" applyAlignment="1">
      <alignment horizontal="center" vertical="center" wrapText="1"/>
    </xf>
    <xf numFmtId="1" fontId="56" fillId="0" borderId="22" xfId="0" applyNumberFormat="1" applyFont="1" applyFill="1" applyBorder="1" applyAlignment="1">
      <alignment horizontal="center" vertical="center" wrapText="1"/>
    </xf>
    <xf numFmtId="1" fontId="53" fillId="0" borderId="39" xfId="0" applyNumberFormat="1" applyFont="1" applyFill="1" applyBorder="1" applyAlignment="1">
      <alignment horizontal="center" vertical="center"/>
    </xf>
    <xf numFmtId="1" fontId="53" fillId="0" borderId="4" xfId="0" applyNumberFormat="1" applyFont="1" applyFill="1" applyBorder="1" applyAlignment="1">
      <alignment horizontal="center" vertical="center"/>
    </xf>
    <xf numFmtId="1" fontId="53" fillId="0" borderId="40" xfId="0" applyNumberFormat="1" applyFont="1" applyFill="1" applyBorder="1" applyAlignment="1">
      <alignment horizontal="center" vertical="center"/>
    </xf>
    <xf numFmtId="1" fontId="53" fillId="0" borderId="32" xfId="0" applyNumberFormat="1" applyFont="1" applyFill="1" applyBorder="1" applyAlignment="1">
      <alignment horizontal="center" vertical="center"/>
    </xf>
    <xf numFmtId="1" fontId="53" fillId="0" borderId="3" xfId="0" applyNumberFormat="1" applyFont="1" applyFill="1" applyBorder="1" applyAlignment="1">
      <alignment horizontal="center" vertical="center"/>
    </xf>
    <xf numFmtId="0" fontId="53" fillId="0" borderId="56" xfId="0" applyFont="1" applyFill="1" applyBorder="1" applyAlignment="1">
      <alignment horizontal="center" vertical="center" wrapText="1"/>
    </xf>
    <xf numFmtId="0" fontId="53" fillId="0" borderId="4" xfId="0" applyFont="1" applyFill="1" applyBorder="1" applyAlignment="1">
      <alignment horizontal="center" vertical="center" wrapText="1"/>
    </xf>
    <xf numFmtId="0" fontId="61" fillId="0" borderId="35" xfId="0" applyFont="1" applyFill="1" applyBorder="1" applyAlignment="1">
      <alignment horizontal="center" vertical="center" wrapText="1"/>
    </xf>
    <xf numFmtId="0" fontId="61" fillId="0" borderId="36" xfId="0" applyFont="1" applyFill="1" applyBorder="1" applyAlignment="1">
      <alignment horizontal="center" vertical="center" wrapText="1"/>
    </xf>
    <xf numFmtId="0" fontId="61" fillId="0" borderId="37" xfId="0" applyFont="1" applyFill="1" applyBorder="1" applyAlignment="1">
      <alignment horizontal="center" vertical="center" wrapText="1"/>
    </xf>
    <xf numFmtId="49" fontId="53" fillId="0" borderId="39" xfId="0" applyNumberFormat="1" applyFont="1" applyFill="1" applyBorder="1" applyAlignment="1">
      <alignment horizontal="center" vertical="center" wrapText="1"/>
    </xf>
    <xf numFmtId="49" fontId="53" fillId="0" borderId="4" xfId="0" applyNumberFormat="1" applyFont="1" applyFill="1" applyBorder="1" applyAlignment="1">
      <alignment horizontal="center" vertical="center" wrapText="1"/>
    </xf>
    <xf numFmtId="49" fontId="53" fillId="0" borderId="40" xfId="0" applyNumberFormat="1" applyFont="1" applyFill="1" applyBorder="1" applyAlignment="1">
      <alignment horizontal="center" vertical="center" wrapText="1"/>
    </xf>
    <xf numFmtId="1" fontId="56" fillId="0" borderId="39" xfId="0" applyNumberFormat="1" applyFont="1" applyFill="1" applyBorder="1" applyAlignment="1">
      <alignment horizontal="center" vertical="center"/>
    </xf>
    <xf numFmtId="1" fontId="56" fillId="0" borderId="4" xfId="0" applyNumberFormat="1" applyFont="1" applyFill="1" applyBorder="1" applyAlignment="1">
      <alignment horizontal="center" vertical="center"/>
    </xf>
    <xf numFmtId="1" fontId="56" fillId="0" borderId="40" xfId="0" applyNumberFormat="1" applyFont="1" applyFill="1" applyBorder="1" applyAlignment="1">
      <alignment horizontal="center" vertical="center"/>
    </xf>
    <xf numFmtId="1" fontId="56" fillId="0" borderId="39" xfId="0" applyNumberFormat="1" applyFont="1" applyFill="1" applyBorder="1" applyAlignment="1">
      <alignment horizontal="center" vertical="center" wrapText="1"/>
    </xf>
    <xf numFmtId="1" fontId="56" fillId="0" borderId="4" xfId="0" applyNumberFormat="1" applyFont="1" applyFill="1" applyBorder="1" applyAlignment="1">
      <alignment horizontal="center" vertical="center" wrapText="1"/>
    </xf>
    <xf numFmtId="1" fontId="56" fillId="0" borderId="40" xfId="0" applyNumberFormat="1" applyFont="1" applyFill="1" applyBorder="1" applyAlignment="1">
      <alignment horizontal="center" vertical="center" wrapText="1"/>
    </xf>
    <xf numFmtId="0" fontId="61" fillId="6" borderId="39" xfId="0" applyFont="1" applyFill="1" applyBorder="1" applyAlignment="1">
      <alignment horizontal="center" vertical="center" wrapText="1"/>
    </xf>
    <xf numFmtId="0" fontId="61" fillId="6" borderId="40" xfId="0" applyFont="1" applyFill="1" applyBorder="1" applyAlignment="1">
      <alignment horizontal="center" vertical="center" wrapText="1"/>
    </xf>
    <xf numFmtId="0" fontId="49" fillId="0" borderId="12" xfId="0" applyFont="1" applyBorder="1" applyAlignment="1">
      <alignment horizontal="center" vertical="center" wrapText="1"/>
    </xf>
    <xf numFmtId="0" fontId="49" fillId="0" borderId="13" xfId="0" applyFont="1" applyBorder="1" applyAlignment="1">
      <alignment horizontal="center" vertical="center" wrapText="1"/>
    </xf>
    <xf numFmtId="0" fontId="49" fillId="0" borderId="14" xfId="0" applyFont="1" applyBorder="1" applyAlignment="1">
      <alignment horizontal="center" vertical="center" wrapText="1"/>
    </xf>
    <xf numFmtId="0" fontId="54" fillId="0" borderId="1" xfId="0" applyFont="1" applyBorder="1" applyAlignment="1">
      <alignment horizontal="center" vertical="center" textRotation="90" wrapText="1"/>
    </xf>
    <xf numFmtId="167" fontId="53" fillId="0" borderId="32" xfId="0" applyNumberFormat="1" applyFont="1" applyBorder="1" applyAlignment="1">
      <alignment horizontal="center" vertical="center" textRotation="90" wrapText="1"/>
    </xf>
    <xf numFmtId="167" fontId="53" fillId="0" borderId="4" xfId="0" applyNumberFormat="1" applyFont="1" applyBorder="1" applyAlignment="1">
      <alignment horizontal="center" vertical="center" textRotation="90" wrapText="1"/>
    </xf>
    <xf numFmtId="167" fontId="53" fillId="0" borderId="3" xfId="0" applyNumberFormat="1" applyFont="1" applyBorder="1" applyAlignment="1">
      <alignment horizontal="center" vertical="center" textRotation="90" wrapText="1"/>
    </xf>
    <xf numFmtId="0" fontId="58" fillId="0" borderId="9" xfId="0" applyFont="1" applyBorder="1" applyAlignment="1">
      <alignment horizontal="center" vertical="center" wrapText="1"/>
    </xf>
    <xf numFmtId="167" fontId="53" fillId="0" borderId="1" xfId="0" applyNumberFormat="1" applyFont="1" applyBorder="1" applyAlignment="1">
      <alignment horizontal="center" vertical="center" textRotation="90"/>
    </xf>
    <xf numFmtId="0" fontId="58" fillId="0" borderId="1" xfId="0" applyFont="1" applyBorder="1" applyAlignment="1">
      <alignment horizontal="center" vertical="center" wrapText="1"/>
    </xf>
    <xf numFmtId="167" fontId="53" fillId="0" borderId="4" xfId="0" applyNumberFormat="1" applyFont="1" applyBorder="1" applyAlignment="1">
      <alignment horizontal="center" vertical="center" wrapText="1"/>
    </xf>
    <xf numFmtId="167" fontId="53" fillId="0" borderId="3" xfId="0" applyNumberFormat="1" applyFont="1" applyBorder="1" applyAlignment="1">
      <alignment horizontal="center" vertical="center" wrapText="1"/>
    </xf>
    <xf numFmtId="0" fontId="57" fillId="0" borderId="1" xfId="0" applyFont="1" applyBorder="1" applyAlignment="1">
      <alignment horizontal="center" vertical="center" textRotation="90" wrapText="1"/>
    </xf>
    <xf numFmtId="1" fontId="56" fillId="0" borderId="19" xfId="0" applyNumberFormat="1" applyFont="1" applyFill="1" applyBorder="1" applyAlignment="1">
      <alignment horizontal="center" vertical="center" wrapText="1"/>
    </xf>
    <xf numFmtId="1" fontId="56" fillId="0" borderId="23" xfId="0" applyNumberFormat="1" applyFont="1" applyFill="1" applyBorder="1" applyAlignment="1">
      <alignment horizontal="center" vertical="center" wrapText="1"/>
    </xf>
    <xf numFmtId="0" fontId="56" fillId="6" borderId="19" xfId="0" applyFont="1" applyFill="1" applyBorder="1" applyAlignment="1">
      <alignment horizontal="center" vertical="center" wrapText="1"/>
    </xf>
    <xf numFmtId="0" fontId="56" fillId="6" borderId="23" xfId="0" applyFont="1" applyFill="1" applyBorder="1" applyAlignment="1">
      <alignment horizontal="center" vertical="center" wrapText="1"/>
    </xf>
    <xf numFmtId="1" fontId="53" fillId="0" borderId="3" xfId="8" applyNumberFormat="1" applyFont="1" applyFill="1" applyBorder="1" applyAlignment="1">
      <alignment horizontal="center" vertical="center" wrapText="1"/>
    </xf>
    <xf numFmtId="10" fontId="53" fillId="0" borderId="32" xfId="0" applyNumberFormat="1" applyFont="1" applyFill="1" applyBorder="1" applyAlignment="1">
      <alignment horizontal="center" vertical="center" wrapText="1"/>
    </xf>
    <xf numFmtId="0" fontId="56" fillId="0" borderId="32" xfId="8" applyNumberFormat="1" applyFont="1" applyFill="1" applyBorder="1" applyAlignment="1">
      <alignment horizontal="center" vertical="center" wrapText="1"/>
    </xf>
    <xf numFmtId="0" fontId="56" fillId="0" borderId="3" xfId="8" applyNumberFormat="1" applyFont="1" applyFill="1" applyBorder="1" applyAlignment="1">
      <alignment horizontal="center" vertical="center" wrapText="1"/>
    </xf>
    <xf numFmtId="9" fontId="56" fillId="0" borderId="32" xfId="8" applyFont="1" applyFill="1" applyBorder="1" applyAlignment="1">
      <alignment horizontal="center" vertical="center" wrapText="1"/>
    </xf>
    <xf numFmtId="9" fontId="56" fillId="0" borderId="4" xfId="8" applyFont="1" applyFill="1" applyBorder="1" applyAlignment="1">
      <alignment horizontal="center" vertical="center" wrapText="1"/>
    </xf>
    <xf numFmtId="9" fontId="56" fillId="0" borderId="3" xfId="8" applyFont="1" applyFill="1" applyBorder="1" applyAlignment="1">
      <alignment horizontal="center" vertical="center" wrapText="1"/>
    </xf>
    <xf numFmtId="168" fontId="56" fillId="0" borderId="32" xfId="5" applyNumberFormat="1" applyFont="1" applyFill="1" applyBorder="1" applyAlignment="1">
      <alignment horizontal="center" vertical="center" wrapText="1"/>
    </xf>
    <xf numFmtId="168" fontId="56" fillId="0" borderId="3" xfId="5" applyNumberFormat="1" applyFont="1" applyFill="1" applyBorder="1" applyAlignment="1">
      <alignment horizontal="center" vertical="center" wrapText="1"/>
    </xf>
    <xf numFmtId="10" fontId="56" fillId="0" borderId="32" xfId="8" applyNumberFormat="1" applyFont="1" applyFill="1" applyBorder="1" applyAlignment="1">
      <alignment horizontal="center" vertical="center" wrapText="1"/>
    </xf>
    <xf numFmtId="10" fontId="56" fillId="0" borderId="4" xfId="8" applyNumberFormat="1" applyFont="1" applyFill="1" applyBorder="1" applyAlignment="1">
      <alignment horizontal="center" vertical="center" wrapText="1"/>
    </xf>
    <xf numFmtId="10" fontId="56" fillId="0" borderId="3" xfId="8" applyNumberFormat="1" applyFont="1" applyFill="1" applyBorder="1" applyAlignment="1">
      <alignment horizontal="center" vertical="center" wrapText="1"/>
    </xf>
    <xf numFmtId="0" fontId="63" fillId="0" borderId="32" xfId="8" applyNumberFormat="1" applyFont="1" applyFill="1" applyBorder="1" applyAlignment="1">
      <alignment horizontal="center" vertical="center"/>
    </xf>
    <xf numFmtId="0" fontId="63" fillId="0" borderId="4" xfId="8" applyNumberFormat="1" applyFont="1" applyFill="1" applyBorder="1" applyAlignment="1">
      <alignment horizontal="center" vertical="center"/>
    </xf>
    <xf numFmtId="0" fontId="63" fillId="0" borderId="3" xfId="8" applyNumberFormat="1" applyFont="1" applyFill="1" applyBorder="1" applyAlignment="1">
      <alignment horizontal="center" vertical="center"/>
    </xf>
    <xf numFmtId="0" fontId="63" fillId="0" borderId="32" xfId="0" applyFont="1" applyFill="1" applyBorder="1" applyAlignment="1">
      <alignment horizontal="center" vertical="center" wrapText="1"/>
    </xf>
    <xf numFmtId="0" fontId="63" fillId="0" borderId="4" xfId="0" applyFont="1" applyFill="1" applyBorder="1" applyAlignment="1">
      <alignment horizontal="center" vertical="center" wrapText="1"/>
    </xf>
    <xf numFmtId="0" fontId="63" fillId="0" borderId="3" xfId="0" applyFont="1" applyFill="1" applyBorder="1" applyAlignment="1">
      <alignment horizontal="center" vertical="center" wrapText="1"/>
    </xf>
    <xf numFmtId="1" fontId="53" fillId="0" borderId="32" xfId="8" applyNumberFormat="1" applyFont="1" applyFill="1" applyBorder="1" applyAlignment="1">
      <alignment horizontal="center" vertical="center" wrapText="1"/>
    </xf>
    <xf numFmtId="0" fontId="56" fillId="0" borderId="32" xfId="8" applyNumberFormat="1" applyFont="1" applyFill="1" applyBorder="1" applyAlignment="1">
      <alignment horizontal="center" vertical="center"/>
    </xf>
    <xf numFmtId="0" fontId="56" fillId="0" borderId="4" xfId="8" applyNumberFormat="1" applyFont="1" applyFill="1" applyBorder="1" applyAlignment="1">
      <alignment horizontal="center" vertical="center"/>
    </xf>
    <xf numFmtId="0" fontId="56" fillId="0" borderId="3" xfId="8" applyNumberFormat="1" applyFont="1" applyFill="1" applyBorder="1" applyAlignment="1">
      <alignment horizontal="center" vertical="center"/>
    </xf>
    <xf numFmtId="9" fontId="56" fillId="0" borderId="32" xfId="8" applyFont="1" applyFill="1" applyBorder="1" applyAlignment="1">
      <alignment horizontal="center" vertical="center"/>
    </xf>
    <xf numFmtId="10" fontId="63" fillId="0" borderId="32" xfId="8" applyNumberFormat="1" applyFont="1" applyFill="1" applyBorder="1" applyAlignment="1">
      <alignment horizontal="center" vertical="center" wrapText="1"/>
    </xf>
    <xf numFmtId="10" fontId="63" fillId="0" borderId="4" xfId="8" applyNumberFormat="1" applyFont="1" applyFill="1" applyBorder="1" applyAlignment="1">
      <alignment horizontal="center" vertical="center" wrapText="1"/>
    </xf>
    <xf numFmtId="10" fontId="63" fillId="0" borderId="3" xfId="8" applyNumberFormat="1" applyFont="1" applyFill="1" applyBorder="1" applyAlignment="1">
      <alignment horizontal="center" vertical="center" wrapText="1"/>
    </xf>
    <xf numFmtId="1" fontId="64" fillId="0" borderId="32" xfId="8" applyNumberFormat="1" applyFont="1" applyFill="1" applyBorder="1" applyAlignment="1">
      <alignment horizontal="center" vertical="center" wrapText="1"/>
    </xf>
    <xf numFmtId="1" fontId="64" fillId="0" borderId="4" xfId="8" applyNumberFormat="1" applyFont="1" applyFill="1" applyBorder="1" applyAlignment="1">
      <alignment horizontal="center" vertical="center" wrapText="1"/>
    </xf>
    <xf numFmtId="1" fontId="64" fillId="0" borderId="3" xfId="8" applyNumberFormat="1" applyFont="1" applyFill="1" applyBorder="1" applyAlignment="1">
      <alignment horizontal="center" vertical="center" wrapText="1"/>
    </xf>
    <xf numFmtId="0" fontId="63" fillId="0" borderId="32" xfId="8" applyNumberFormat="1" applyFont="1" applyFill="1" applyBorder="1" applyAlignment="1">
      <alignment horizontal="center" vertical="center" wrapText="1"/>
    </xf>
    <xf numFmtId="0" fontId="63" fillId="0" borderId="4" xfId="8" applyNumberFormat="1" applyFont="1" applyFill="1" applyBorder="1" applyAlignment="1">
      <alignment horizontal="center" vertical="center" wrapText="1"/>
    </xf>
    <xf numFmtId="0" fontId="63" fillId="0" borderId="3" xfId="8" applyNumberFormat="1" applyFont="1" applyFill="1" applyBorder="1" applyAlignment="1">
      <alignment horizontal="center" vertical="center" wrapText="1"/>
    </xf>
    <xf numFmtId="10" fontId="70" fillId="0" borderId="4" xfId="8" applyNumberFormat="1" applyFont="1" applyFill="1" applyBorder="1" applyAlignment="1">
      <alignment horizontal="center" vertical="center" wrapText="1"/>
    </xf>
    <xf numFmtId="10" fontId="70" fillId="0" borderId="32" xfId="8" applyNumberFormat="1" applyFont="1" applyFill="1" applyBorder="1" applyAlignment="1">
      <alignment horizontal="center" vertical="center"/>
    </xf>
    <xf numFmtId="10" fontId="70" fillId="0" borderId="4" xfId="8" applyNumberFormat="1" applyFont="1" applyFill="1" applyBorder="1" applyAlignment="1">
      <alignment horizontal="center" vertical="center"/>
    </xf>
    <xf numFmtId="10" fontId="70" fillId="0" borderId="3" xfId="8" applyNumberFormat="1" applyFont="1" applyFill="1" applyBorder="1" applyAlignment="1">
      <alignment horizontal="center" vertical="center"/>
    </xf>
    <xf numFmtId="10" fontId="66" fillId="0" borderId="4" xfId="8" applyNumberFormat="1" applyFont="1" applyFill="1" applyBorder="1" applyAlignment="1">
      <alignment horizontal="center" vertical="center" wrapText="1"/>
    </xf>
    <xf numFmtId="10" fontId="66" fillId="0" borderId="40" xfId="8" applyNumberFormat="1" applyFont="1" applyFill="1" applyBorder="1" applyAlignment="1">
      <alignment horizontal="center" vertical="center" wrapText="1"/>
    </xf>
    <xf numFmtId="10" fontId="60" fillId="0" borderId="40" xfId="8" applyNumberFormat="1" applyFont="1" applyFill="1" applyBorder="1" applyAlignment="1">
      <alignment horizontal="center" vertical="center" wrapText="1"/>
    </xf>
    <xf numFmtId="10" fontId="60" fillId="0" borderId="41" xfId="8" applyNumberFormat="1" applyFont="1" applyFill="1" applyBorder="1" applyAlignment="1">
      <alignment horizontal="center" vertical="center" wrapText="1"/>
    </xf>
    <xf numFmtId="10" fontId="60" fillId="0" borderId="9" xfId="8" applyNumberFormat="1" applyFont="1" applyFill="1" applyBorder="1" applyAlignment="1">
      <alignment horizontal="center" vertical="center" wrapText="1"/>
    </xf>
    <xf numFmtId="10" fontId="60" fillId="0" borderId="42" xfId="8" applyNumberFormat="1" applyFont="1" applyFill="1" applyBorder="1" applyAlignment="1">
      <alignment horizontal="center" vertical="center" wrapText="1"/>
    </xf>
    <xf numFmtId="10" fontId="75" fillId="0" borderId="3" xfId="8" applyNumberFormat="1" applyFont="1" applyFill="1" applyBorder="1" applyAlignment="1">
      <alignment horizontal="center" vertical="center" wrapText="1"/>
    </xf>
    <xf numFmtId="10" fontId="75" fillId="0" borderId="1" xfId="8" applyNumberFormat="1" applyFont="1" applyFill="1" applyBorder="1" applyAlignment="1">
      <alignment horizontal="center" vertical="center" wrapText="1"/>
    </xf>
    <xf numFmtId="10" fontId="75" fillId="0" borderId="4" xfId="8" applyNumberFormat="1" applyFont="1" applyFill="1" applyBorder="1" applyAlignment="1">
      <alignment horizontal="center" vertical="center" wrapText="1"/>
    </xf>
    <xf numFmtId="10" fontId="75" fillId="0" borderId="40" xfId="8" applyNumberFormat="1" applyFont="1" applyFill="1" applyBorder="1" applyAlignment="1">
      <alignment horizontal="center" vertical="center" wrapText="1"/>
    </xf>
    <xf numFmtId="10" fontId="75" fillId="0" borderId="32" xfId="8" applyNumberFormat="1" applyFont="1" applyFill="1" applyBorder="1" applyAlignment="1">
      <alignment horizontal="center" vertical="center" wrapText="1"/>
    </xf>
    <xf numFmtId="0" fontId="19" fillId="0" borderId="1" xfId="4" applyFont="1" applyBorder="1" applyAlignment="1">
      <alignment horizontal="center" vertical="center"/>
    </xf>
    <xf numFmtId="0" fontId="19" fillId="0" borderId="23" xfId="4" applyFont="1" applyBorder="1" applyAlignment="1">
      <alignment horizontal="center"/>
    </xf>
    <xf numFmtId="0" fontId="19" fillId="0" borderId="0" xfId="4" applyFont="1" applyAlignment="1">
      <alignment horizontal="center"/>
    </xf>
    <xf numFmtId="0" fontId="18" fillId="4" borderId="19" xfId="4" applyFont="1" applyFill="1" applyBorder="1" applyAlignment="1">
      <alignment horizontal="center" vertical="center"/>
    </xf>
    <xf numFmtId="0" fontId="19" fillId="0" borderId="1" xfId="4" applyFont="1" applyBorder="1" applyAlignment="1">
      <alignment horizontal="center" vertical="center" wrapText="1"/>
    </xf>
    <xf numFmtId="0" fontId="20" fillId="4" borderId="18" xfId="4" applyFont="1" applyFill="1" applyBorder="1" applyAlignment="1">
      <alignment horizontal="center" vertical="center"/>
    </xf>
    <xf numFmtId="0" fontId="20" fillId="4" borderId="19" xfId="4" applyFont="1" applyFill="1" applyBorder="1" applyAlignment="1">
      <alignment horizontal="center" vertical="center"/>
    </xf>
    <xf numFmtId="0" fontId="20" fillId="4" borderId="15" xfId="4" applyFont="1" applyFill="1" applyBorder="1" applyAlignment="1">
      <alignment horizontal="center" vertical="center"/>
    </xf>
    <xf numFmtId="0" fontId="18" fillId="4" borderId="1" xfId="4" applyFont="1" applyFill="1" applyBorder="1" applyAlignment="1">
      <alignment horizontal="center" vertical="center"/>
    </xf>
    <xf numFmtId="0" fontId="19" fillId="0" borderId="12" xfId="4" applyFont="1" applyBorder="1" applyAlignment="1">
      <alignment horizontal="center" vertical="center" wrapText="1"/>
    </xf>
    <xf numFmtId="0" fontId="19" fillId="0" borderId="13" xfId="4" applyFont="1" applyBorder="1" applyAlignment="1">
      <alignment horizontal="center" vertical="center" wrapText="1"/>
    </xf>
    <xf numFmtId="0" fontId="19" fillId="0" borderId="14" xfId="4" applyFont="1" applyBorder="1" applyAlignment="1">
      <alignment horizontal="center" vertical="center" wrapText="1"/>
    </xf>
    <xf numFmtId="0" fontId="19" fillId="0" borderId="12" xfId="4" applyFont="1" applyBorder="1" applyAlignment="1">
      <alignment horizontal="center"/>
    </xf>
    <xf numFmtId="0" fontId="19" fillId="0" borderId="13" xfId="4" applyFont="1" applyBorder="1" applyAlignment="1">
      <alignment horizontal="center"/>
    </xf>
    <xf numFmtId="0" fontId="19" fillId="0" borderId="14" xfId="4" applyFont="1" applyBorder="1" applyAlignment="1">
      <alignment horizontal="center"/>
    </xf>
    <xf numFmtId="0" fontId="0" fillId="0" borderId="1" xfId="0" applyBorder="1" applyAlignment="1">
      <alignment horizontal="left" vertical="center" wrapText="1"/>
    </xf>
    <xf numFmtId="0" fontId="0" fillId="0" borderId="1" xfId="0" applyBorder="1" applyAlignment="1">
      <alignment horizontal="left" wrapText="1"/>
    </xf>
    <xf numFmtId="0" fontId="0" fillId="8" borderId="1" xfId="0" applyFill="1" applyBorder="1" applyAlignment="1">
      <alignment horizontal="left" vertical="center" wrapText="1"/>
    </xf>
    <xf numFmtId="0" fontId="0" fillId="8" borderId="12" xfId="0" applyFill="1" applyBorder="1" applyAlignment="1">
      <alignment horizontal="left" vertical="center" wrapText="1"/>
    </xf>
    <xf numFmtId="0" fontId="0" fillId="8" borderId="13" xfId="0" applyFill="1" applyBorder="1" applyAlignment="1">
      <alignment horizontal="left" vertical="center" wrapText="1"/>
    </xf>
    <xf numFmtId="0" fontId="0" fillId="8" borderId="14" xfId="0" applyFill="1" applyBorder="1" applyAlignment="1">
      <alignment horizontal="left" vertical="center" wrapText="1"/>
    </xf>
    <xf numFmtId="0" fontId="0" fillId="8" borderId="1" xfId="0" applyFill="1" applyBorder="1" applyAlignment="1">
      <alignment horizontal="left" vertical="center"/>
    </xf>
    <xf numFmtId="0" fontId="72" fillId="0" borderId="0" xfId="0" applyFont="1" applyAlignment="1">
      <alignment horizontal="center" wrapText="1"/>
    </xf>
  </cellXfs>
  <cellStyles count="11">
    <cellStyle name="BodyStyle" xfId="2"/>
    <cellStyle name="HeaderStyle" xfId="1"/>
    <cellStyle name="Millares" xfId="5" builtinId="3"/>
    <cellStyle name="Millares 2" xfId="10"/>
    <cellStyle name="Moneda" xfId="6" builtinId="4"/>
    <cellStyle name="Moneda [0]" xfId="7" builtinId="7"/>
    <cellStyle name="Normal" xfId="0" builtinId="0"/>
    <cellStyle name="Normal 2" xfId="4"/>
    <cellStyle name="Normal 3" xfId="9"/>
    <cellStyle name="Numeric" xfId="3"/>
    <cellStyle name="Porcentaje" xfId="8" builtinId="5"/>
  </cellStyles>
  <dxfs count="0"/>
  <tableStyles count="0" defaultTableStyle="TableStyleMedium2" defaultPivotStyle="PivotStyleLight16"/>
  <colors>
    <mruColors>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349251</xdr:colOff>
      <xdr:row>0</xdr:row>
      <xdr:rowOff>31750</xdr:rowOff>
    </xdr:from>
    <xdr:to>
      <xdr:col>2</xdr:col>
      <xdr:colOff>751418</xdr:colOff>
      <xdr:row>6</xdr:row>
      <xdr:rowOff>909566</xdr:rowOff>
    </xdr:to>
    <xdr:pic>
      <xdr:nvPicPr>
        <xdr:cNvPr id="2" name="Imagen 1">
          <a:extLst>
            <a:ext uri="{FF2B5EF4-FFF2-40B4-BE49-F238E27FC236}">
              <a16:creationId xmlns:a16="http://schemas.microsoft.com/office/drawing/2014/main" xmlns="" id="{BDA6D7F6-3F37-4BF6-A1C2-00F1C420504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49251" y="31750"/>
          <a:ext cx="1502833" cy="12948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Y63"/>
  <sheetViews>
    <sheetView topLeftCell="A37" zoomScale="60" zoomScaleNormal="60" workbookViewId="0">
      <selection activeCell="C46" sqref="C46:H46"/>
    </sheetView>
  </sheetViews>
  <sheetFormatPr baseColWidth="10" defaultRowHeight="15" x14ac:dyDescent="0.25"/>
  <cols>
    <col min="1" max="1" width="24.5703125" customWidth="1"/>
    <col min="3" max="3" width="28.5703125" customWidth="1"/>
    <col min="4" max="4" width="21.5703125" customWidth="1"/>
    <col min="5" max="5" width="19.42578125" customWidth="1"/>
    <col min="6" max="6" width="27.5703125" customWidth="1"/>
    <col min="7" max="7" width="17.140625" customWidth="1"/>
    <col min="8" max="8" width="43.7109375" customWidth="1"/>
    <col min="9" max="9" width="23.28515625" customWidth="1"/>
    <col min="10" max="10" width="15.7109375" customWidth="1"/>
    <col min="11" max="11" width="17.7109375" customWidth="1"/>
    <col min="12" max="12" width="19.42578125" customWidth="1"/>
    <col min="13" max="13" width="25.42578125" customWidth="1"/>
    <col min="14" max="14" width="20.7109375" customWidth="1"/>
    <col min="17" max="17" width="16.7109375" customWidth="1"/>
    <col min="18" max="18" width="20.5703125" customWidth="1"/>
    <col min="19" max="19" width="18.7109375" customWidth="1"/>
    <col min="20" max="20" width="22.85546875" customWidth="1"/>
    <col min="21" max="21" width="22.140625" customWidth="1"/>
    <col min="22" max="22" width="25.5703125" customWidth="1"/>
    <col min="23" max="23" width="21.140625" customWidth="1"/>
    <col min="24" max="24" width="19.140625" customWidth="1"/>
    <col min="25" max="25" width="17.42578125" customWidth="1"/>
    <col min="26" max="26" width="16.5703125" customWidth="1"/>
    <col min="27" max="27" width="16.42578125" customWidth="1"/>
    <col min="28" max="28" width="28.7109375" customWidth="1"/>
    <col min="29" max="29" width="19.5703125" customWidth="1"/>
    <col min="30" max="30" width="21.140625" customWidth="1"/>
    <col min="31" max="31" width="21.7109375" customWidth="1"/>
    <col min="32" max="32" width="25.5703125" customWidth="1"/>
    <col min="33" max="33" width="22.28515625" customWidth="1"/>
    <col min="34" max="34" width="29.7109375" customWidth="1"/>
    <col min="35" max="35" width="18.7109375" customWidth="1"/>
    <col min="36" max="36" width="18.28515625" customWidth="1"/>
    <col min="37" max="37" width="22.28515625" customWidth="1"/>
  </cols>
  <sheetData>
    <row r="1" spans="1:51" ht="54.75" customHeight="1" x14ac:dyDescent="0.25">
      <c r="A1" s="739" t="s">
        <v>115</v>
      </c>
      <c r="B1" s="739"/>
      <c r="C1" s="739"/>
      <c r="D1" s="739"/>
      <c r="E1" s="739"/>
      <c r="F1" s="739"/>
      <c r="G1" s="739"/>
      <c r="H1" s="739"/>
      <c r="I1" s="739"/>
    </row>
    <row r="2" spans="1:51" ht="36.75" customHeight="1" x14ac:dyDescent="0.25">
      <c r="A2" s="739" t="s">
        <v>46</v>
      </c>
      <c r="B2" s="739"/>
      <c r="C2" s="739"/>
      <c r="D2" s="739"/>
      <c r="E2" s="739"/>
      <c r="F2" s="739"/>
      <c r="G2" s="739"/>
      <c r="H2" s="739"/>
      <c r="I2" s="739"/>
      <c r="J2" s="30"/>
      <c r="K2" s="30"/>
      <c r="L2" s="30"/>
      <c r="M2" s="30"/>
      <c r="N2" s="30"/>
      <c r="O2" s="28"/>
      <c r="P2" s="28"/>
      <c r="Q2" s="28"/>
      <c r="R2" s="30"/>
      <c r="S2" s="30"/>
      <c r="T2" s="30"/>
      <c r="U2" s="29"/>
      <c r="V2" s="29"/>
      <c r="W2" s="29"/>
      <c r="X2" s="29"/>
      <c r="Y2" s="30"/>
      <c r="Z2" s="30"/>
      <c r="AA2" s="30"/>
      <c r="AB2" s="31"/>
      <c r="AC2" s="31"/>
      <c r="AD2" s="31"/>
      <c r="AE2" s="31"/>
      <c r="AF2" s="31"/>
      <c r="AG2" s="31"/>
      <c r="AH2" s="32"/>
      <c r="AI2" s="32"/>
      <c r="AJ2" s="32"/>
      <c r="AK2" s="32"/>
      <c r="AL2" s="32"/>
      <c r="AM2" s="32"/>
      <c r="AN2" s="32"/>
      <c r="AO2" s="32"/>
      <c r="AP2" s="32"/>
      <c r="AQ2" s="32"/>
      <c r="AR2" s="28"/>
      <c r="AS2" s="28"/>
      <c r="AT2" s="28"/>
      <c r="AU2" s="28"/>
      <c r="AV2" s="28"/>
      <c r="AW2" s="30"/>
      <c r="AX2" s="27"/>
      <c r="AY2" s="27"/>
    </row>
    <row r="3" spans="1:51" ht="48" customHeight="1" x14ac:dyDescent="0.25">
      <c r="A3" s="36" t="s">
        <v>68</v>
      </c>
      <c r="B3" s="754" t="s">
        <v>78</v>
      </c>
      <c r="C3" s="755"/>
      <c r="D3" s="755"/>
      <c r="E3" s="755"/>
      <c r="F3" s="755"/>
      <c r="G3" s="755"/>
      <c r="H3" s="756"/>
      <c r="I3" s="34"/>
    </row>
    <row r="4" spans="1:51" ht="31.5" customHeight="1" x14ac:dyDescent="0.25">
      <c r="A4" s="36" t="s">
        <v>2</v>
      </c>
      <c r="B4" s="754" t="s">
        <v>79</v>
      </c>
      <c r="C4" s="755"/>
      <c r="D4" s="755"/>
      <c r="E4" s="755"/>
      <c r="F4" s="755"/>
      <c r="G4" s="755"/>
      <c r="H4" s="756"/>
      <c r="I4" s="34"/>
    </row>
    <row r="5" spans="1:51" ht="40.5" customHeight="1" x14ac:dyDescent="0.25">
      <c r="A5" s="36" t="s">
        <v>3</v>
      </c>
      <c r="B5" s="754" t="s">
        <v>80</v>
      </c>
      <c r="C5" s="755"/>
      <c r="D5" s="755"/>
      <c r="E5" s="755"/>
      <c r="F5" s="755"/>
      <c r="G5" s="755"/>
      <c r="H5" s="756"/>
      <c r="I5" s="34"/>
    </row>
    <row r="6" spans="1:51" ht="56.25" customHeight="1" x14ac:dyDescent="0.25">
      <c r="A6" s="36" t="s">
        <v>4</v>
      </c>
      <c r="B6" s="754" t="s">
        <v>81</v>
      </c>
      <c r="C6" s="755"/>
      <c r="D6" s="755"/>
      <c r="E6" s="755"/>
      <c r="F6" s="755"/>
      <c r="G6" s="755"/>
      <c r="H6" s="756"/>
      <c r="I6" s="34"/>
    </row>
    <row r="7" spans="1:51" ht="30" x14ac:dyDescent="0.25">
      <c r="A7" s="36" t="s">
        <v>5</v>
      </c>
      <c r="B7" s="754" t="s">
        <v>82</v>
      </c>
      <c r="C7" s="755"/>
      <c r="D7" s="755"/>
      <c r="E7" s="755"/>
      <c r="F7" s="755"/>
      <c r="G7" s="755"/>
      <c r="H7" s="756"/>
      <c r="I7" s="34"/>
    </row>
    <row r="8" spans="1:51" ht="30" x14ac:dyDescent="0.25">
      <c r="A8" s="36" t="s">
        <v>43</v>
      </c>
      <c r="B8" s="754" t="s">
        <v>83</v>
      </c>
      <c r="C8" s="755"/>
      <c r="D8" s="755"/>
      <c r="E8" s="755"/>
      <c r="F8" s="755"/>
      <c r="G8" s="755"/>
      <c r="H8" s="756"/>
      <c r="I8" s="34"/>
    </row>
    <row r="9" spans="1:51" ht="30" x14ac:dyDescent="0.25">
      <c r="A9" s="36" t="s">
        <v>45</v>
      </c>
      <c r="B9" s="754" t="s">
        <v>84</v>
      </c>
      <c r="C9" s="755"/>
      <c r="D9" s="755"/>
      <c r="E9" s="755"/>
      <c r="F9" s="755"/>
      <c r="G9" s="755"/>
      <c r="H9" s="756"/>
      <c r="I9" s="34"/>
    </row>
    <row r="10" spans="1:51" ht="30" x14ac:dyDescent="0.25">
      <c r="A10" s="36" t="s">
        <v>44</v>
      </c>
      <c r="B10" s="754" t="s">
        <v>85</v>
      </c>
      <c r="C10" s="755"/>
      <c r="D10" s="755"/>
      <c r="E10" s="755"/>
      <c r="F10" s="755"/>
      <c r="G10" s="755"/>
      <c r="H10" s="756"/>
      <c r="I10" s="34"/>
    </row>
    <row r="11" spans="1:51" ht="30" x14ac:dyDescent="0.25">
      <c r="A11" s="36" t="s">
        <v>6</v>
      </c>
      <c r="B11" s="754" t="s">
        <v>86</v>
      </c>
      <c r="C11" s="755"/>
      <c r="D11" s="755"/>
      <c r="E11" s="755"/>
      <c r="F11" s="755"/>
      <c r="G11" s="755"/>
      <c r="H11" s="756"/>
      <c r="I11" s="34"/>
    </row>
    <row r="12" spans="1:51" ht="58.5" customHeight="1" x14ac:dyDescent="0.25">
      <c r="A12" s="36" t="s">
        <v>87</v>
      </c>
      <c r="B12" s="754" t="s">
        <v>88</v>
      </c>
      <c r="C12" s="755"/>
      <c r="D12" s="755"/>
      <c r="E12" s="755"/>
      <c r="F12" s="755"/>
      <c r="G12" s="755"/>
      <c r="H12" s="756"/>
      <c r="I12" s="34"/>
    </row>
    <row r="13" spans="1:51" ht="30" x14ac:dyDescent="0.25">
      <c r="A13" s="36" t="s">
        <v>8</v>
      </c>
      <c r="B13" s="754" t="s">
        <v>89</v>
      </c>
      <c r="C13" s="755"/>
      <c r="D13" s="755"/>
      <c r="E13" s="755"/>
      <c r="F13" s="755"/>
      <c r="G13" s="755"/>
      <c r="H13" s="756"/>
      <c r="I13" s="34"/>
    </row>
    <row r="14" spans="1:51" ht="30" x14ac:dyDescent="0.25">
      <c r="A14" s="36" t="s">
        <v>9</v>
      </c>
      <c r="B14" s="754" t="s">
        <v>90</v>
      </c>
      <c r="C14" s="755"/>
      <c r="D14" s="755"/>
      <c r="E14" s="755"/>
      <c r="F14" s="755"/>
      <c r="G14" s="755"/>
      <c r="H14" s="756"/>
      <c r="I14" s="34"/>
    </row>
    <row r="15" spans="1:51" ht="30" x14ac:dyDescent="0.25">
      <c r="A15" s="36" t="s">
        <v>10</v>
      </c>
      <c r="B15" s="754" t="s">
        <v>91</v>
      </c>
      <c r="C15" s="755"/>
      <c r="D15" s="755"/>
      <c r="E15" s="755"/>
      <c r="F15" s="755"/>
      <c r="G15" s="755"/>
      <c r="H15" s="756"/>
      <c r="I15" s="34"/>
    </row>
    <row r="16" spans="1:51" ht="30" x14ac:dyDescent="0.25">
      <c r="A16" s="36" t="s">
        <v>11</v>
      </c>
      <c r="B16" s="754" t="s">
        <v>92</v>
      </c>
      <c r="C16" s="755"/>
      <c r="D16" s="755"/>
      <c r="E16" s="755"/>
      <c r="F16" s="755"/>
      <c r="G16" s="755"/>
      <c r="H16" s="756"/>
      <c r="I16" s="34"/>
    </row>
    <row r="17" spans="1:9" ht="45" x14ac:dyDescent="0.25">
      <c r="A17" s="36" t="s">
        <v>93</v>
      </c>
      <c r="B17" s="754" t="s">
        <v>94</v>
      </c>
      <c r="C17" s="755"/>
      <c r="D17" s="755"/>
      <c r="E17" s="755"/>
      <c r="F17" s="755"/>
      <c r="G17" s="755"/>
      <c r="H17" s="756"/>
      <c r="I17" s="34"/>
    </row>
    <row r="18" spans="1:9" ht="60" customHeight="1" x14ac:dyDescent="0.25">
      <c r="A18" s="36" t="s">
        <v>13</v>
      </c>
      <c r="B18" s="754" t="s">
        <v>95</v>
      </c>
      <c r="C18" s="755"/>
      <c r="D18" s="755"/>
      <c r="E18" s="755"/>
      <c r="F18" s="755"/>
      <c r="G18" s="755"/>
      <c r="H18" s="756"/>
      <c r="I18" s="34"/>
    </row>
    <row r="19" spans="1:9" ht="45.75" customHeight="1" x14ac:dyDescent="0.25">
      <c r="A19" s="36" t="s">
        <v>14</v>
      </c>
      <c r="B19" s="754" t="s">
        <v>96</v>
      </c>
      <c r="C19" s="755"/>
      <c r="D19" s="755"/>
      <c r="E19" s="755"/>
      <c r="F19" s="755"/>
      <c r="G19" s="755"/>
      <c r="H19" s="756"/>
      <c r="I19" s="34"/>
    </row>
    <row r="20" spans="1:9" ht="51.75" customHeight="1" x14ac:dyDescent="0.25">
      <c r="A20" s="36" t="s">
        <v>15</v>
      </c>
      <c r="B20" s="754" t="s">
        <v>97</v>
      </c>
      <c r="C20" s="755"/>
      <c r="D20" s="755"/>
      <c r="E20" s="755"/>
      <c r="F20" s="755"/>
      <c r="G20" s="755"/>
      <c r="H20" s="756"/>
      <c r="I20" s="34"/>
    </row>
    <row r="21" spans="1:9" ht="57.75" customHeight="1" x14ac:dyDescent="0.25">
      <c r="A21" s="36" t="s">
        <v>16</v>
      </c>
      <c r="B21" s="754" t="s">
        <v>98</v>
      </c>
      <c r="C21" s="755"/>
      <c r="D21" s="755"/>
      <c r="E21" s="755"/>
      <c r="F21" s="755"/>
      <c r="G21" s="755"/>
      <c r="H21" s="756"/>
      <c r="I21" s="34"/>
    </row>
    <row r="22" spans="1:9" x14ac:dyDescent="0.25">
      <c r="A22" s="760"/>
      <c r="B22" s="761"/>
      <c r="C22" s="761"/>
      <c r="D22" s="761"/>
      <c r="E22" s="761"/>
      <c r="F22" s="761"/>
      <c r="G22" s="761"/>
      <c r="H22" s="761"/>
      <c r="I22" s="762"/>
    </row>
    <row r="23" spans="1:9" ht="51" customHeight="1" x14ac:dyDescent="0.25">
      <c r="A23" s="739" t="s">
        <v>99</v>
      </c>
      <c r="B23" s="739"/>
      <c r="C23" s="739"/>
      <c r="D23" s="739"/>
      <c r="E23" s="739"/>
      <c r="F23" s="739"/>
      <c r="G23" s="739"/>
      <c r="H23" s="739"/>
      <c r="I23" s="739"/>
    </row>
    <row r="24" spans="1:9" ht="180" customHeight="1" x14ac:dyDescent="0.25">
      <c r="A24" s="757" t="s">
        <v>127</v>
      </c>
      <c r="B24" s="758"/>
      <c r="C24" s="758"/>
      <c r="D24" s="758"/>
      <c r="E24" s="758"/>
      <c r="F24" s="758"/>
      <c r="G24" s="758"/>
      <c r="H24" s="758"/>
      <c r="I24" s="759"/>
    </row>
    <row r="25" spans="1:9" ht="201" customHeight="1" x14ac:dyDescent="0.25">
      <c r="A25" s="37" t="s">
        <v>69</v>
      </c>
      <c r="B25" s="751" t="s">
        <v>100</v>
      </c>
      <c r="C25" s="751"/>
      <c r="D25" s="751"/>
      <c r="E25" s="751"/>
      <c r="F25" s="751"/>
      <c r="G25" s="751"/>
      <c r="H25" s="751"/>
      <c r="I25" s="751"/>
    </row>
    <row r="26" spans="1:9" ht="120.75" customHeight="1" x14ac:dyDescent="0.25">
      <c r="A26" s="37" t="s">
        <v>70</v>
      </c>
      <c r="B26" s="751" t="s">
        <v>125</v>
      </c>
      <c r="C26" s="751"/>
      <c r="D26" s="751"/>
      <c r="E26" s="751"/>
      <c r="F26" s="751"/>
      <c r="G26" s="751"/>
      <c r="H26" s="751"/>
      <c r="I26" s="751"/>
    </row>
    <row r="27" spans="1:9" ht="87" customHeight="1" x14ac:dyDescent="0.25">
      <c r="A27" s="37" t="s">
        <v>71</v>
      </c>
      <c r="B27" s="751" t="s">
        <v>101</v>
      </c>
      <c r="C27" s="751"/>
      <c r="D27" s="751"/>
      <c r="E27" s="751"/>
      <c r="F27" s="751"/>
      <c r="G27" s="751"/>
      <c r="H27" s="751"/>
      <c r="I27" s="751"/>
    </row>
    <row r="28" spans="1:9" ht="45.75" customHeight="1" x14ac:dyDescent="0.25">
      <c r="A28" s="37" t="s">
        <v>72</v>
      </c>
      <c r="B28" s="751" t="s">
        <v>128</v>
      </c>
      <c r="C28" s="751"/>
      <c r="D28" s="751"/>
      <c r="E28" s="751"/>
      <c r="F28" s="751"/>
      <c r="G28" s="751"/>
      <c r="H28" s="751"/>
      <c r="I28" s="751"/>
    </row>
    <row r="29" spans="1:9" x14ac:dyDescent="0.25">
      <c r="A29" s="763"/>
      <c r="B29" s="763"/>
      <c r="C29" s="763"/>
      <c r="D29" s="763"/>
      <c r="E29" s="763"/>
      <c r="F29" s="763"/>
      <c r="G29" s="763"/>
      <c r="H29" s="763"/>
      <c r="I29" s="763"/>
    </row>
    <row r="30" spans="1:9" ht="45" customHeight="1" x14ac:dyDescent="0.25">
      <c r="A30" s="752" t="s">
        <v>74</v>
      </c>
      <c r="B30" s="752"/>
      <c r="C30" s="752"/>
      <c r="D30" s="752"/>
      <c r="E30" s="752"/>
      <c r="F30" s="752"/>
      <c r="G30" s="752"/>
      <c r="H30" s="752"/>
      <c r="I30" s="752"/>
    </row>
    <row r="31" spans="1:9" ht="42" customHeight="1" x14ac:dyDescent="0.25">
      <c r="A31" s="753" t="s">
        <v>17</v>
      </c>
      <c r="B31" s="753"/>
      <c r="C31" s="744" t="s">
        <v>102</v>
      </c>
      <c r="D31" s="745"/>
      <c r="E31" s="745"/>
      <c r="F31" s="745"/>
      <c r="G31" s="745"/>
      <c r="H31" s="746"/>
      <c r="I31" s="33"/>
    </row>
    <row r="32" spans="1:9" ht="43.5" customHeight="1" x14ac:dyDescent="0.25">
      <c r="A32" s="753" t="s">
        <v>18</v>
      </c>
      <c r="B32" s="753"/>
      <c r="C32" s="744" t="s">
        <v>103</v>
      </c>
      <c r="D32" s="745"/>
      <c r="E32" s="745"/>
      <c r="F32" s="745"/>
      <c r="G32" s="745"/>
      <c r="H32" s="746"/>
      <c r="I32" s="33"/>
    </row>
    <row r="33" spans="1:9" ht="40.5" customHeight="1" x14ac:dyDescent="0.25">
      <c r="A33" s="753" t="s">
        <v>19</v>
      </c>
      <c r="B33" s="753"/>
      <c r="C33" s="744" t="s">
        <v>106</v>
      </c>
      <c r="D33" s="745"/>
      <c r="E33" s="745"/>
      <c r="F33" s="745"/>
      <c r="G33" s="745"/>
      <c r="H33" s="746"/>
      <c r="I33" s="33"/>
    </row>
    <row r="34" spans="1:9" ht="75.75" customHeight="1" x14ac:dyDescent="0.25">
      <c r="A34" s="741" t="s">
        <v>20</v>
      </c>
      <c r="B34" s="741"/>
      <c r="C34" s="754" t="s">
        <v>104</v>
      </c>
      <c r="D34" s="755"/>
      <c r="E34" s="755"/>
      <c r="F34" s="755"/>
      <c r="G34" s="755"/>
      <c r="H34" s="756"/>
      <c r="I34" s="33"/>
    </row>
    <row r="35" spans="1:9" ht="57.75" customHeight="1" x14ac:dyDescent="0.25">
      <c r="A35" s="741" t="s">
        <v>21</v>
      </c>
      <c r="B35" s="741"/>
      <c r="C35" s="744" t="s">
        <v>105</v>
      </c>
      <c r="D35" s="745"/>
      <c r="E35" s="745"/>
      <c r="F35" s="745"/>
      <c r="G35" s="745"/>
      <c r="H35" s="746"/>
      <c r="I35" s="33"/>
    </row>
    <row r="36" spans="1:9" ht="73.5" customHeight="1" x14ac:dyDescent="0.25">
      <c r="A36" s="741" t="s">
        <v>22</v>
      </c>
      <c r="B36" s="741"/>
      <c r="C36" s="744" t="s">
        <v>107</v>
      </c>
      <c r="D36" s="745"/>
      <c r="E36" s="745"/>
      <c r="F36" s="745"/>
      <c r="G36" s="745"/>
      <c r="H36" s="746"/>
      <c r="I36" s="33"/>
    </row>
    <row r="37" spans="1:9" ht="67.5" customHeight="1" x14ac:dyDescent="0.25">
      <c r="A37" s="741" t="s">
        <v>48</v>
      </c>
      <c r="B37" s="741"/>
      <c r="C37" s="744" t="s">
        <v>108</v>
      </c>
      <c r="D37" s="745"/>
      <c r="E37" s="745"/>
      <c r="F37" s="745"/>
      <c r="G37" s="745"/>
      <c r="H37" s="746"/>
      <c r="I37" s="33"/>
    </row>
    <row r="38" spans="1:9" ht="45.75" customHeight="1" x14ac:dyDescent="0.25">
      <c r="A38" s="741" t="s">
        <v>23</v>
      </c>
      <c r="B38" s="741"/>
      <c r="C38" s="744" t="s">
        <v>109</v>
      </c>
      <c r="D38" s="745"/>
      <c r="E38" s="745"/>
      <c r="F38" s="745"/>
      <c r="G38" s="745"/>
      <c r="H38" s="746"/>
      <c r="I38" s="33"/>
    </row>
    <row r="39" spans="1:9" ht="39.75" customHeight="1" x14ac:dyDescent="0.25">
      <c r="A39" s="741" t="s">
        <v>24</v>
      </c>
      <c r="B39" s="741"/>
      <c r="C39" s="744" t="s">
        <v>110</v>
      </c>
      <c r="D39" s="745"/>
      <c r="E39" s="745"/>
      <c r="F39" s="745"/>
      <c r="G39" s="745"/>
      <c r="H39" s="746"/>
      <c r="I39" s="33"/>
    </row>
    <row r="40" spans="1:9" ht="52.5" customHeight="1" x14ac:dyDescent="0.25">
      <c r="A40" s="742" t="s">
        <v>25</v>
      </c>
      <c r="B40" s="742"/>
      <c r="C40" s="744" t="s">
        <v>111</v>
      </c>
      <c r="D40" s="745"/>
      <c r="E40" s="745"/>
      <c r="F40" s="745"/>
      <c r="G40" s="745"/>
      <c r="H40" s="746"/>
      <c r="I40" s="33"/>
    </row>
    <row r="42" spans="1:9" ht="42.75" customHeight="1" x14ac:dyDescent="0.25">
      <c r="A42" s="743" t="s">
        <v>47</v>
      </c>
      <c r="B42" s="743"/>
      <c r="C42" s="743"/>
      <c r="D42" s="743"/>
      <c r="E42" s="743"/>
      <c r="F42" s="743"/>
      <c r="G42" s="743"/>
      <c r="H42" s="743"/>
    </row>
    <row r="43" spans="1:9" ht="53.25" customHeight="1" x14ac:dyDescent="0.25">
      <c r="A43" s="740" t="s">
        <v>26</v>
      </c>
      <c r="B43" s="740"/>
      <c r="C43" s="744" t="s">
        <v>132</v>
      </c>
      <c r="D43" s="745"/>
      <c r="E43" s="745"/>
      <c r="F43" s="745"/>
      <c r="G43" s="745"/>
      <c r="H43" s="746"/>
    </row>
    <row r="44" spans="1:9" ht="69" customHeight="1" x14ac:dyDescent="0.25">
      <c r="A44" s="740" t="s">
        <v>27</v>
      </c>
      <c r="B44" s="740"/>
      <c r="C44" s="754" t="s">
        <v>133</v>
      </c>
      <c r="D44" s="755"/>
      <c r="E44" s="755"/>
      <c r="F44" s="755"/>
      <c r="G44" s="755"/>
      <c r="H44" s="756"/>
    </row>
    <row r="45" spans="1:9" ht="56.25" customHeight="1" x14ac:dyDescent="0.25">
      <c r="A45" s="740" t="s">
        <v>28</v>
      </c>
      <c r="B45" s="740"/>
      <c r="C45" s="744" t="s">
        <v>112</v>
      </c>
      <c r="D45" s="745"/>
      <c r="E45" s="745"/>
      <c r="F45" s="745"/>
      <c r="G45" s="745"/>
      <c r="H45" s="746"/>
    </row>
    <row r="46" spans="1:9" ht="51.75" customHeight="1" x14ac:dyDescent="0.25">
      <c r="A46" s="740" t="s">
        <v>29</v>
      </c>
      <c r="B46" s="740"/>
      <c r="C46" s="744" t="s">
        <v>113</v>
      </c>
      <c r="D46" s="745"/>
      <c r="E46" s="745"/>
      <c r="F46" s="745"/>
      <c r="G46" s="745"/>
      <c r="H46" s="746"/>
    </row>
    <row r="47" spans="1:9" ht="48.75" customHeight="1" x14ac:dyDescent="0.25">
      <c r="A47" s="740" t="s">
        <v>30</v>
      </c>
      <c r="B47" s="740"/>
      <c r="C47" s="744" t="s">
        <v>114</v>
      </c>
      <c r="D47" s="745"/>
      <c r="E47" s="745"/>
      <c r="F47" s="745"/>
      <c r="G47" s="745"/>
      <c r="H47" s="746"/>
    </row>
    <row r="48" spans="1:9" x14ac:dyDescent="0.25">
      <c r="A48" s="748"/>
      <c r="B48" s="748"/>
      <c r="C48" s="748"/>
      <c r="D48" s="748"/>
      <c r="E48" s="748"/>
      <c r="F48" s="748"/>
      <c r="G48" s="748"/>
      <c r="H48" s="748"/>
    </row>
    <row r="49" spans="1:8" ht="34.5" customHeight="1" x14ac:dyDescent="0.25">
      <c r="A49" s="747" t="s">
        <v>1</v>
      </c>
      <c r="B49" s="747"/>
      <c r="C49" s="747"/>
      <c r="D49" s="747"/>
      <c r="E49" s="747"/>
      <c r="F49" s="747"/>
      <c r="G49" s="747"/>
      <c r="H49" s="747"/>
    </row>
    <row r="50" spans="1:8" ht="44.25" customHeight="1" x14ac:dyDescent="0.25">
      <c r="A50" s="740" t="s">
        <v>31</v>
      </c>
      <c r="B50" s="740"/>
      <c r="C50" s="744" t="s">
        <v>124</v>
      </c>
      <c r="D50" s="745"/>
      <c r="E50" s="745"/>
      <c r="F50" s="745"/>
      <c r="G50" s="745"/>
      <c r="H50" s="746"/>
    </row>
    <row r="51" spans="1:8" ht="90" customHeight="1" x14ac:dyDescent="0.25">
      <c r="A51" s="740" t="s">
        <v>32</v>
      </c>
      <c r="B51" s="740"/>
      <c r="C51" s="754" t="s">
        <v>129</v>
      </c>
      <c r="D51" s="745"/>
      <c r="E51" s="745"/>
      <c r="F51" s="745"/>
      <c r="G51" s="745"/>
      <c r="H51" s="746"/>
    </row>
    <row r="52" spans="1:8" ht="40.5" customHeight="1" x14ac:dyDescent="0.25">
      <c r="A52" s="740" t="s">
        <v>33</v>
      </c>
      <c r="B52" s="740"/>
      <c r="C52" s="744" t="s">
        <v>122</v>
      </c>
      <c r="D52" s="745"/>
      <c r="E52" s="745"/>
      <c r="F52" s="745"/>
      <c r="G52" s="745"/>
      <c r="H52" s="746"/>
    </row>
    <row r="53" spans="1:8" ht="32.25" customHeight="1" x14ac:dyDescent="0.25">
      <c r="A53" s="740" t="s">
        <v>34</v>
      </c>
      <c r="B53" s="740"/>
      <c r="C53" s="744" t="s">
        <v>123</v>
      </c>
      <c r="D53" s="745"/>
      <c r="E53" s="745"/>
      <c r="F53" s="745"/>
      <c r="G53" s="745"/>
      <c r="H53" s="746"/>
    </row>
    <row r="54" spans="1:8" ht="51.75" customHeight="1" x14ac:dyDescent="0.25">
      <c r="A54" s="736" t="s">
        <v>35</v>
      </c>
      <c r="B54" s="736"/>
      <c r="C54" s="744" t="s">
        <v>116</v>
      </c>
      <c r="D54" s="745"/>
      <c r="E54" s="745"/>
      <c r="F54" s="745"/>
      <c r="G54" s="745"/>
      <c r="H54" s="746"/>
    </row>
    <row r="55" spans="1:8" ht="65.25" customHeight="1" x14ac:dyDescent="0.25">
      <c r="A55" s="736" t="s">
        <v>36</v>
      </c>
      <c r="B55" s="736"/>
      <c r="C55" s="744" t="s">
        <v>117</v>
      </c>
      <c r="D55" s="745"/>
      <c r="E55" s="745"/>
      <c r="F55" s="745"/>
      <c r="G55" s="745"/>
      <c r="H55" s="746"/>
    </row>
    <row r="56" spans="1:8" ht="40.5" customHeight="1" x14ac:dyDescent="0.25">
      <c r="A56" s="736" t="s">
        <v>37</v>
      </c>
      <c r="B56" s="736"/>
      <c r="C56" s="744" t="s">
        <v>121</v>
      </c>
      <c r="D56" s="745"/>
      <c r="E56" s="745"/>
      <c r="F56" s="745"/>
      <c r="G56" s="745"/>
      <c r="H56" s="746"/>
    </row>
    <row r="57" spans="1:8" ht="60" customHeight="1" x14ac:dyDescent="0.25">
      <c r="A57" s="736" t="s">
        <v>38</v>
      </c>
      <c r="B57" s="736"/>
      <c r="C57" s="744" t="s">
        <v>126</v>
      </c>
      <c r="D57" s="745"/>
      <c r="E57" s="745"/>
      <c r="F57" s="745"/>
      <c r="G57" s="745"/>
      <c r="H57" s="746"/>
    </row>
    <row r="58" spans="1:8" ht="51.75" customHeight="1" x14ac:dyDescent="0.25">
      <c r="A58" s="736" t="s">
        <v>39</v>
      </c>
      <c r="B58" s="736"/>
      <c r="C58" s="744" t="s">
        <v>118</v>
      </c>
      <c r="D58" s="745"/>
      <c r="E58" s="745"/>
      <c r="F58" s="745"/>
      <c r="G58" s="745"/>
      <c r="H58" s="746"/>
    </row>
    <row r="59" spans="1:8" ht="54.75" customHeight="1" x14ac:dyDescent="0.25">
      <c r="A59" s="737" t="s">
        <v>40</v>
      </c>
      <c r="B59" s="737"/>
      <c r="C59" s="744" t="s">
        <v>130</v>
      </c>
      <c r="D59" s="745"/>
      <c r="E59" s="745"/>
      <c r="F59" s="745"/>
      <c r="G59" s="745"/>
      <c r="H59" s="746"/>
    </row>
    <row r="61" spans="1:8" s="33" customFormat="1" ht="182.25" customHeight="1" x14ac:dyDescent="0.25">
      <c r="A61" s="749" t="s">
        <v>120</v>
      </c>
      <c r="B61" s="750"/>
      <c r="C61" s="750"/>
      <c r="D61" s="750"/>
      <c r="E61" s="750"/>
      <c r="F61" s="750"/>
      <c r="G61" s="750"/>
      <c r="H61" s="750"/>
    </row>
    <row r="62" spans="1:8" s="33" customFormat="1" ht="64.5" customHeight="1" x14ac:dyDescent="0.25">
      <c r="A62" s="738" t="s">
        <v>75</v>
      </c>
      <c r="B62" s="738"/>
      <c r="C62" s="754" t="s">
        <v>131</v>
      </c>
      <c r="D62" s="755"/>
      <c r="E62" s="755"/>
      <c r="F62" s="755"/>
      <c r="G62" s="755"/>
      <c r="H62" s="756"/>
    </row>
    <row r="63" spans="1:8" s="33" customFormat="1" ht="69.75" customHeight="1" x14ac:dyDescent="0.25">
      <c r="A63" s="738" t="s">
        <v>76</v>
      </c>
      <c r="B63" s="738"/>
      <c r="C63" s="754" t="s">
        <v>119</v>
      </c>
      <c r="D63" s="755"/>
      <c r="E63" s="755"/>
      <c r="F63" s="755"/>
      <c r="G63" s="755"/>
      <c r="H63" s="756"/>
    </row>
  </sheetData>
  <mergeCells count="88">
    <mergeCell ref="C43:H43"/>
    <mergeCell ref="C54:H54"/>
    <mergeCell ref="C55:H55"/>
    <mergeCell ref="C56:H56"/>
    <mergeCell ref="C63:H63"/>
    <mergeCell ref="C44:H44"/>
    <mergeCell ref="C50:H50"/>
    <mergeCell ref="C51:H51"/>
    <mergeCell ref="C52:H52"/>
    <mergeCell ref="C53:H53"/>
    <mergeCell ref="C57:H57"/>
    <mergeCell ref="C58:H58"/>
    <mergeCell ref="C59:H59"/>
    <mergeCell ref="C62:H62"/>
    <mergeCell ref="B3:H3"/>
    <mergeCell ref="B4:H4"/>
    <mergeCell ref="B5:H5"/>
    <mergeCell ref="B6:H6"/>
    <mergeCell ref="B7:H7"/>
    <mergeCell ref="B8:H8"/>
    <mergeCell ref="B9:H9"/>
    <mergeCell ref="B10:H10"/>
    <mergeCell ref="B11:H11"/>
    <mergeCell ref="B12:H12"/>
    <mergeCell ref="B13:H13"/>
    <mergeCell ref="B14:H14"/>
    <mergeCell ref="B15:H15"/>
    <mergeCell ref="B16:H16"/>
    <mergeCell ref="B17:H17"/>
    <mergeCell ref="B18:H18"/>
    <mergeCell ref="B19:H19"/>
    <mergeCell ref="C37:H37"/>
    <mergeCell ref="C38:H38"/>
    <mergeCell ref="C39:H39"/>
    <mergeCell ref="B25:I25"/>
    <mergeCell ref="B26:I26"/>
    <mergeCell ref="B27:I27"/>
    <mergeCell ref="B20:H20"/>
    <mergeCell ref="B21:H21"/>
    <mergeCell ref="A24:I24"/>
    <mergeCell ref="A22:I22"/>
    <mergeCell ref="A29:I29"/>
    <mergeCell ref="C40:H40"/>
    <mergeCell ref="A63:B63"/>
    <mergeCell ref="A61:H61"/>
    <mergeCell ref="B28:I28"/>
    <mergeCell ref="A35:B35"/>
    <mergeCell ref="A30:I30"/>
    <mergeCell ref="A31:B31"/>
    <mergeCell ref="A32:B32"/>
    <mergeCell ref="A33:B33"/>
    <mergeCell ref="A34:B34"/>
    <mergeCell ref="C34:H34"/>
    <mergeCell ref="C31:H31"/>
    <mergeCell ref="C32:H32"/>
    <mergeCell ref="A54:B54"/>
    <mergeCell ref="A55:B55"/>
    <mergeCell ref="A43:B43"/>
    <mergeCell ref="A44:B44"/>
    <mergeCell ref="A45:B45"/>
    <mergeCell ref="A46:B46"/>
    <mergeCell ref="A47:B47"/>
    <mergeCell ref="A49:H49"/>
    <mergeCell ref="C45:H45"/>
    <mergeCell ref="C46:H46"/>
    <mergeCell ref="C47:H47"/>
    <mergeCell ref="A48:H48"/>
    <mergeCell ref="A1:I1"/>
    <mergeCell ref="A50:B50"/>
    <mergeCell ref="A51:B51"/>
    <mergeCell ref="A52:B52"/>
    <mergeCell ref="A53:B53"/>
    <mergeCell ref="A36:B36"/>
    <mergeCell ref="A37:B37"/>
    <mergeCell ref="A38:B38"/>
    <mergeCell ref="A39:B39"/>
    <mergeCell ref="A40:B40"/>
    <mergeCell ref="A42:H42"/>
    <mergeCell ref="A23:I23"/>
    <mergeCell ref="A2:I2"/>
    <mergeCell ref="C33:H33"/>
    <mergeCell ref="C35:H35"/>
    <mergeCell ref="C36:H36"/>
    <mergeCell ref="A56:B56"/>
    <mergeCell ref="A57:B57"/>
    <mergeCell ref="A58:B58"/>
    <mergeCell ref="A59:B59"/>
    <mergeCell ref="A62:B62"/>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J251"/>
  <sheetViews>
    <sheetView tabSelected="1" topLeftCell="A6" zoomScale="30" zoomScaleNormal="30" workbookViewId="0">
      <selection activeCell="AB9" sqref="AB9:AB21"/>
    </sheetView>
  </sheetViews>
  <sheetFormatPr baseColWidth="10" defaultColWidth="11.42578125" defaultRowHeight="23.25" x14ac:dyDescent="0.25"/>
  <cols>
    <col min="1" max="1" width="17.42578125" customWidth="1"/>
    <col min="2" max="2" width="16.5703125" customWidth="1"/>
    <col min="3" max="3" width="18" customWidth="1"/>
    <col min="4" max="4" width="20.28515625" customWidth="1"/>
    <col min="5" max="5" width="23.28515625" customWidth="1"/>
    <col min="6" max="6" width="21" customWidth="1"/>
    <col min="7" max="7" width="17.5703125" customWidth="1"/>
    <col min="8" max="8" width="21.7109375" customWidth="1"/>
    <col min="9" max="9" width="21.42578125" customWidth="1"/>
    <col min="10" max="10" width="19.7109375" style="646" customWidth="1"/>
    <col min="11" max="11" width="21.85546875" customWidth="1"/>
    <col min="12" max="12" width="17.28515625" customWidth="1"/>
    <col min="13" max="13" width="17.85546875" customWidth="1"/>
    <col min="14" max="14" width="28.28515625" style="1" customWidth="1"/>
    <col min="15" max="15" width="15.5703125" style="1" customWidth="1"/>
    <col min="16" max="16" width="17.7109375" style="1" customWidth="1"/>
    <col min="17" max="17" width="22" style="1" customWidth="1"/>
    <col min="18" max="18" width="31" style="2" customWidth="1"/>
    <col min="19" max="19" width="28.85546875" style="3" customWidth="1"/>
    <col min="20" max="20" width="28.42578125" style="4" customWidth="1"/>
    <col min="21" max="21" width="33.85546875" style="655" customWidth="1"/>
    <col min="22" max="23" width="33.85546875" style="492" customWidth="1"/>
    <col min="24" max="24" width="23.28515625" style="5" customWidth="1"/>
    <col min="25" max="25" width="24.7109375" style="6" customWidth="1"/>
    <col min="26" max="26" width="28.85546875" style="7" customWidth="1"/>
    <col min="27" max="27" width="52.85546875" style="8" customWidth="1"/>
    <col min="28" max="28" width="21.42578125" style="735" customWidth="1"/>
    <col min="29" max="29" width="25.140625" style="731" customWidth="1"/>
    <col min="30" max="30" width="22.7109375" style="9" customWidth="1"/>
    <col min="31" max="31" width="92.140625" customWidth="1"/>
    <col min="32" max="32" width="53.140625" customWidth="1"/>
    <col min="33" max="33" width="25.7109375" customWidth="1"/>
    <col min="34" max="34" width="34.28515625" style="10" customWidth="1"/>
    <col min="35" max="35" width="26.85546875" style="727" customWidth="1"/>
    <col min="36" max="37" width="26.85546875" style="544" customWidth="1"/>
    <col min="38" max="38" width="20.28515625" style="11" customWidth="1"/>
    <col min="39" max="39" width="25.7109375" style="12" customWidth="1"/>
    <col min="40" max="40" width="22.5703125" customWidth="1"/>
    <col min="41" max="41" width="29.42578125" customWidth="1"/>
    <col min="42" max="42" width="22" hidden="1" customWidth="1"/>
    <col min="43" max="43" width="30.5703125" customWidth="1"/>
    <col min="44" max="45" width="23.42578125" customWidth="1"/>
    <col min="46" max="46" width="28.42578125" customWidth="1"/>
    <col min="47" max="47" width="25" customWidth="1"/>
    <col min="48" max="48" width="28.5703125" customWidth="1"/>
    <col min="49" max="50" width="25.7109375" customWidth="1"/>
    <col min="51" max="51" width="53.140625" customWidth="1"/>
    <col min="52" max="52" width="47.85546875" customWidth="1"/>
    <col min="53" max="53" width="51" customWidth="1"/>
    <col min="54" max="54" width="51" style="639" customWidth="1"/>
    <col min="55" max="55" width="28.28515625" customWidth="1"/>
    <col min="56" max="56" width="63.85546875" customWidth="1"/>
    <col min="57" max="57" width="19.42578125" customWidth="1"/>
    <col min="58" max="58" width="18.85546875" customWidth="1"/>
    <col min="59" max="59" width="25.5703125" customWidth="1"/>
    <col min="60" max="60" width="117.5703125" customWidth="1"/>
    <col min="61" max="61" width="16" customWidth="1"/>
    <col min="62" max="62" width="27" customWidth="1"/>
  </cols>
  <sheetData>
    <row r="1" spans="1:62" ht="29.25" hidden="1" customHeight="1" x14ac:dyDescent="0.25">
      <c r="B1" s="1096" t="s">
        <v>49</v>
      </c>
      <c r="C1" s="1096"/>
      <c r="D1" s="1093" t="s">
        <v>50</v>
      </c>
      <c r="E1" s="1094"/>
      <c r="F1" s="1094"/>
      <c r="G1" s="1094"/>
      <c r="H1" s="1094"/>
      <c r="I1" s="1094"/>
      <c r="J1" s="1094"/>
      <c r="K1" s="1094"/>
      <c r="L1" s="1094"/>
      <c r="M1" s="1094"/>
      <c r="N1" s="1094"/>
      <c r="O1" s="1094"/>
      <c r="P1" s="1094"/>
      <c r="Q1" s="1094"/>
      <c r="R1" s="1094"/>
      <c r="S1" s="1094"/>
      <c r="T1" s="1094"/>
      <c r="U1" s="1094"/>
      <c r="V1" s="1094"/>
      <c r="W1" s="1094"/>
      <c r="X1" s="1094"/>
      <c r="Y1" s="1094"/>
      <c r="Z1" s="1094"/>
      <c r="AA1" s="1094"/>
      <c r="AB1" s="1094"/>
      <c r="AC1" s="1094"/>
      <c r="AD1" s="1094"/>
      <c r="AE1" s="1094"/>
      <c r="AF1" s="1094"/>
      <c r="AG1" s="1094"/>
      <c r="AH1" s="1094"/>
      <c r="AI1" s="1094"/>
      <c r="AJ1" s="1094"/>
      <c r="AK1" s="1094"/>
      <c r="AL1" s="1094"/>
      <c r="AM1" s="1094"/>
      <c r="AN1" s="1094"/>
      <c r="AO1" s="1094"/>
      <c r="AP1" s="1094"/>
      <c r="AQ1" s="1094"/>
      <c r="AR1" s="1094"/>
      <c r="AS1" s="1094"/>
      <c r="AT1" s="1094"/>
      <c r="AU1" s="1094"/>
      <c r="AV1" s="1094"/>
      <c r="AW1" s="1094"/>
      <c r="AX1" s="1094"/>
      <c r="AY1" s="1094"/>
      <c r="AZ1" s="1094"/>
      <c r="BA1" s="1094"/>
      <c r="BB1" s="1094"/>
      <c r="BC1" s="1095"/>
      <c r="BD1" s="13" t="s">
        <v>56</v>
      </c>
    </row>
    <row r="2" spans="1:62" ht="30" hidden="1" customHeight="1" x14ac:dyDescent="0.25">
      <c r="B2" s="1096"/>
      <c r="C2" s="1096"/>
      <c r="D2" s="1093" t="s">
        <v>51</v>
      </c>
      <c r="E2" s="1094"/>
      <c r="F2" s="1094"/>
      <c r="G2" s="1094"/>
      <c r="H2" s="1094"/>
      <c r="I2" s="1094"/>
      <c r="J2" s="1094"/>
      <c r="K2" s="1094"/>
      <c r="L2" s="1094"/>
      <c r="M2" s="1094"/>
      <c r="N2" s="1094"/>
      <c r="O2" s="1094"/>
      <c r="P2" s="1094"/>
      <c r="Q2" s="1094"/>
      <c r="R2" s="1094"/>
      <c r="S2" s="1094"/>
      <c r="T2" s="1094"/>
      <c r="U2" s="1094"/>
      <c r="V2" s="1094"/>
      <c r="W2" s="1094"/>
      <c r="X2" s="1094"/>
      <c r="Y2" s="1094"/>
      <c r="Z2" s="1094"/>
      <c r="AA2" s="1094"/>
      <c r="AB2" s="1094"/>
      <c r="AC2" s="1094"/>
      <c r="AD2" s="1094"/>
      <c r="AE2" s="1094"/>
      <c r="AF2" s="1094"/>
      <c r="AG2" s="1094"/>
      <c r="AH2" s="1094"/>
      <c r="AI2" s="1094"/>
      <c r="AJ2" s="1094"/>
      <c r="AK2" s="1094"/>
      <c r="AL2" s="1094"/>
      <c r="AM2" s="1094"/>
      <c r="AN2" s="1094"/>
      <c r="AO2" s="1094"/>
      <c r="AP2" s="1094"/>
      <c r="AQ2" s="1094"/>
      <c r="AR2" s="1094"/>
      <c r="AS2" s="1094"/>
      <c r="AT2" s="1094"/>
      <c r="AU2" s="1094"/>
      <c r="AV2" s="1094"/>
      <c r="AW2" s="1094"/>
      <c r="AX2" s="1094"/>
      <c r="AY2" s="1094"/>
      <c r="AZ2" s="1094"/>
      <c r="BA2" s="1094"/>
      <c r="BB2" s="1094"/>
      <c r="BC2" s="1095"/>
      <c r="BD2" s="13" t="s">
        <v>54</v>
      </c>
    </row>
    <row r="3" spans="1:62" ht="30.75" hidden="1" customHeight="1" x14ac:dyDescent="0.25">
      <c r="B3" s="1096"/>
      <c r="C3" s="1096"/>
      <c r="D3" s="1093" t="s">
        <v>52</v>
      </c>
      <c r="E3" s="1094"/>
      <c r="F3" s="1094"/>
      <c r="G3" s="1094"/>
      <c r="H3" s="1094"/>
      <c r="I3" s="1094"/>
      <c r="J3" s="1094"/>
      <c r="K3" s="1094"/>
      <c r="L3" s="1094"/>
      <c r="M3" s="1094"/>
      <c r="N3" s="1094"/>
      <c r="O3" s="1094"/>
      <c r="P3" s="1094"/>
      <c r="Q3" s="1094"/>
      <c r="R3" s="1094"/>
      <c r="S3" s="1094"/>
      <c r="T3" s="1094"/>
      <c r="U3" s="1094"/>
      <c r="V3" s="1094"/>
      <c r="W3" s="1094"/>
      <c r="X3" s="1094"/>
      <c r="Y3" s="1094"/>
      <c r="Z3" s="1094"/>
      <c r="AA3" s="1094"/>
      <c r="AB3" s="1094"/>
      <c r="AC3" s="1094"/>
      <c r="AD3" s="1094"/>
      <c r="AE3" s="1094"/>
      <c r="AF3" s="1094"/>
      <c r="AG3" s="1094"/>
      <c r="AH3" s="1094"/>
      <c r="AI3" s="1094"/>
      <c r="AJ3" s="1094"/>
      <c r="AK3" s="1094"/>
      <c r="AL3" s="1094"/>
      <c r="AM3" s="1094"/>
      <c r="AN3" s="1094"/>
      <c r="AO3" s="1094"/>
      <c r="AP3" s="1094"/>
      <c r="AQ3" s="1094"/>
      <c r="AR3" s="1094"/>
      <c r="AS3" s="1094"/>
      <c r="AT3" s="1094"/>
      <c r="AU3" s="1094"/>
      <c r="AV3" s="1094"/>
      <c r="AW3" s="1094"/>
      <c r="AX3" s="1094"/>
      <c r="AY3" s="1094"/>
      <c r="AZ3" s="1094"/>
      <c r="BA3" s="1094"/>
      <c r="BB3" s="1094"/>
      <c r="BC3" s="1095"/>
      <c r="BD3" s="13" t="s">
        <v>57</v>
      </c>
    </row>
    <row r="4" spans="1:62" ht="24.75" hidden="1" customHeight="1" x14ac:dyDescent="0.25">
      <c r="B4" s="1096"/>
      <c r="C4" s="1096"/>
      <c r="D4" s="1093" t="s">
        <v>53</v>
      </c>
      <c r="E4" s="1094"/>
      <c r="F4" s="1094"/>
      <c r="G4" s="1094"/>
      <c r="H4" s="1094"/>
      <c r="I4" s="1094"/>
      <c r="J4" s="1094"/>
      <c r="K4" s="1094"/>
      <c r="L4" s="1094"/>
      <c r="M4" s="1094"/>
      <c r="N4" s="1094"/>
      <c r="O4" s="1094"/>
      <c r="P4" s="1094"/>
      <c r="Q4" s="1094"/>
      <c r="R4" s="1094"/>
      <c r="S4" s="1094"/>
      <c r="T4" s="1094"/>
      <c r="U4" s="1094"/>
      <c r="V4" s="1094"/>
      <c r="W4" s="1094"/>
      <c r="X4" s="1094"/>
      <c r="Y4" s="1094"/>
      <c r="Z4" s="1094"/>
      <c r="AA4" s="1094"/>
      <c r="AB4" s="1094"/>
      <c r="AC4" s="1094"/>
      <c r="AD4" s="1094"/>
      <c r="AE4" s="1094"/>
      <c r="AF4" s="1094"/>
      <c r="AG4" s="1094"/>
      <c r="AH4" s="1094"/>
      <c r="AI4" s="1094"/>
      <c r="AJ4" s="1094"/>
      <c r="AK4" s="1094"/>
      <c r="AL4" s="1094"/>
      <c r="AM4" s="1094"/>
      <c r="AN4" s="1094"/>
      <c r="AO4" s="1094"/>
      <c r="AP4" s="1094"/>
      <c r="AQ4" s="1094"/>
      <c r="AR4" s="1094"/>
      <c r="AS4" s="1094"/>
      <c r="AT4" s="1094"/>
      <c r="AU4" s="1094"/>
      <c r="AV4" s="1094"/>
      <c r="AW4" s="1094"/>
      <c r="AX4" s="1094"/>
      <c r="AY4" s="1094"/>
      <c r="AZ4" s="1094"/>
      <c r="BA4" s="1094"/>
      <c r="BB4" s="1094"/>
      <c r="BC4" s="1095"/>
      <c r="BD4" s="13" t="s">
        <v>55</v>
      </c>
    </row>
    <row r="5" spans="1:62" ht="27" hidden="1" customHeight="1" x14ac:dyDescent="0.25">
      <c r="B5" s="1092" t="s">
        <v>0</v>
      </c>
      <c r="C5" s="1092"/>
      <c r="D5" s="1235" t="s">
        <v>141</v>
      </c>
      <c r="E5" s="1236"/>
      <c r="F5" s="1236"/>
      <c r="G5" s="1236"/>
      <c r="H5" s="1236"/>
      <c r="I5" s="1236"/>
      <c r="J5" s="1236"/>
      <c r="K5" s="1236"/>
      <c r="L5" s="1236"/>
      <c r="M5" s="1236"/>
      <c r="N5" s="1236"/>
      <c r="O5" s="1236"/>
      <c r="P5" s="1236"/>
      <c r="Q5" s="1236"/>
      <c r="R5" s="1236"/>
      <c r="S5" s="1236"/>
      <c r="T5" s="1236"/>
      <c r="U5" s="1236"/>
      <c r="V5" s="1236"/>
      <c r="W5" s="1236"/>
      <c r="X5" s="1236"/>
      <c r="Y5" s="1236"/>
      <c r="Z5" s="1236"/>
      <c r="AA5" s="1236"/>
      <c r="AB5" s="1236"/>
      <c r="AC5" s="1236"/>
      <c r="AD5" s="1236"/>
      <c r="AE5" s="1236"/>
      <c r="AF5" s="1236"/>
      <c r="AG5" s="1236"/>
      <c r="AH5" s="1236"/>
      <c r="AI5" s="1236"/>
      <c r="AJ5" s="1236"/>
      <c r="AK5" s="1236"/>
      <c r="AL5" s="1236"/>
      <c r="AM5" s="1236"/>
      <c r="AN5" s="1236"/>
      <c r="AO5" s="1236"/>
      <c r="AP5" s="1236"/>
      <c r="AQ5" s="1236"/>
      <c r="AR5" s="1236"/>
      <c r="AS5" s="1236"/>
      <c r="AT5" s="1236"/>
      <c r="AU5" s="1236"/>
      <c r="AV5" s="1236"/>
      <c r="AW5" s="1236"/>
      <c r="AX5" s="1236"/>
      <c r="AY5" s="1236"/>
      <c r="AZ5" s="1236"/>
      <c r="BA5" s="1236"/>
      <c r="BB5" s="1236"/>
      <c r="BC5" s="1237"/>
      <c r="BD5" s="50"/>
    </row>
    <row r="6" spans="1:62" ht="30.75" customHeight="1" x14ac:dyDescent="0.25">
      <c r="A6" s="1077" t="s">
        <v>46</v>
      </c>
      <c r="B6" s="1077"/>
      <c r="C6" s="1077"/>
      <c r="D6" s="1077"/>
      <c r="E6" s="1077"/>
      <c r="F6" s="1077"/>
      <c r="G6" s="1077"/>
      <c r="H6" s="1077"/>
      <c r="I6" s="1077"/>
      <c r="J6" s="1077"/>
      <c r="K6" s="1077"/>
      <c r="L6" s="1077"/>
      <c r="M6" s="1077"/>
      <c r="N6" s="1077"/>
      <c r="O6" s="1077"/>
      <c r="P6" s="1077"/>
      <c r="Q6" s="1077"/>
      <c r="R6" s="1077"/>
      <c r="S6" s="1077"/>
      <c r="T6" s="1077"/>
      <c r="U6" s="647"/>
      <c r="V6" s="496"/>
      <c r="W6" s="496"/>
      <c r="X6" s="752" t="s">
        <v>73</v>
      </c>
      <c r="Y6" s="752"/>
      <c r="Z6" s="752"/>
      <c r="AA6" s="752"/>
      <c r="AB6" s="752" t="s">
        <v>74</v>
      </c>
      <c r="AC6" s="752"/>
      <c r="AD6" s="752"/>
      <c r="AE6" s="752"/>
      <c r="AF6" s="752"/>
      <c r="AG6" s="752"/>
      <c r="AH6" s="752"/>
      <c r="AI6" s="752"/>
      <c r="AJ6" s="752"/>
      <c r="AK6" s="752"/>
      <c r="AL6" s="752"/>
      <c r="AM6" s="752"/>
      <c r="AN6" s="752"/>
      <c r="AO6" s="1077" t="s">
        <v>47</v>
      </c>
      <c r="AP6" s="1077"/>
      <c r="AQ6" s="1077"/>
      <c r="AR6" s="1077"/>
      <c r="AS6" s="1077"/>
      <c r="AT6" s="1077"/>
      <c r="AU6" s="1077"/>
      <c r="AV6" s="1077"/>
      <c r="AW6" s="1077"/>
      <c r="AX6" s="1077"/>
      <c r="AY6" s="1077"/>
      <c r="AZ6" s="1077"/>
      <c r="BA6" s="1077"/>
      <c r="BB6" s="634"/>
      <c r="BC6" s="548" t="s">
        <v>1</v>
      </c>
      <c r="BD6" s="548"/>
      <c r="BE6" s="548"/>
      <c r="BF6" s="548"/>
      <c r="BG6" s="548"/>
      <c r="BH6" s="548"/>
      <c r="BI6" s="1073" t="s">
        <v>77</v>
      </c>
      <c r="BJ6" s="1073"/>
    </row>
    <row r="7" spans="1:62" s="52" customFormat="1" ht="96" customHeight="1" x14ac:dyDescent="0.3">
      <c r="A7" s="1074" t="s">
        <v>68</v>
      </c>
      <c r="B7" s="1087" t="s">
        <v>2</v>
      </c>
      <c r="C7" s="1087" t="s">
        <v>3</v>
      </c>
      <c r="D7" s="1087" t="s">
        <v>4</v>
      </c>
      <c r="E7" s="1087" t="s">
        <v>5</v>
      </c>
      <c r="F7" s="1087" t="s">
        <v>43</v>
      </c>
      <c r="G7" s="1091" t="s">
        <v>45</v>
      </c>
      <c r="H7" s="1091" t="s">
        <v>44</v>
      </c>
      <c r="I7" s="1091" t="s">
        <v>6</v>
      </c>
      <c r="J7" s="1106" t="s">
        <v>7</v>
      </c>
      <c r="K7" s="1087" t="s">
        <v>8</v>
      </c>
      <c r="L7" s="1087" t="s">
        <v>9</v>
      </c>
      <c r="M7" s="1087" t="s">
        <v>10</v>
      </c>
      <c r="N7" s="1087" t="s">
        <v>11</v>
      </c>
      <c r="O7" s="1091" t="s">
        <v>12</v>
      </c>
      <c r="P7" s="1091"/>
      <c r="Q7" s="1090" t="s">
        <v>13</v>
      </c>
      <c r="R7" s="1086" t="s">
        <v>14</v>
      </c>
      <c r="S7" s="1103" t="s">
        <v>15</v>
      </c>
      <c r="T7" s="1086" t="s">
        <v>16</v>
      </c>
      <c r="U7" s="1102" t="s">
        <v>1091</v>
      </c>
      <c r="V7" s="1108" t="s">
        <v>1092</v>
      </c>
      <c r="W7" s="1108" t="s">
        <v>1093</v>
      </c>
      <c r="X7" s="1076" t="s">
        <v>69</v>
      </c>
      <c r="Y7" s="1076" t="s">
        <v>70</v>
      </c>
      <c r="Z7" s="1076" t="s">
        <v>71</v>
      </c>
      <c r="AA7" s="1076" t="s">
        <v>72</v>
      </c>
      <c r="AB7" s="1105" t="s">
        <v>17</v>
      </c>
      <c r="AC7" s="1105" t="s">
        <v>18</v>
      </c>
      <c r="AD7" s="1086" t="s">
        <v>19</v>
      </c>
      <c r="AE7" s="1088" t="s">
        <v>20</v>
      </c>
      <c r="AF7" s="1088" t="s">
        <v>21</v>
      </c>
      <c r="AG7" s="1088" t="s">
        <v>22</v>
      </c>
      <c r="AH7" s="1088" t="s">
        <v>48</v>
      </c>
      <c r="AI7" s="883" t="s">
        <v>1177</v>
      </c>
      <c r="AJ7" s="1288" t="s">
        <v>934</v>
      </c>
      <c r="AK7" s="1288" t="s">
        <v>1178</v>
      </c>
      <c r="AL7" s="1088" t="s">
        <v>23</v>
      </c>
      <c r="AM7" s="1088" t="s">
        <v>24</v>
      </c>
      <c r="AN7" s="1100" t="s">
        <v>25</v>
      </c>
      <c r="AO7" s="1100" t="s">
        <v>26</v>
      </c>
      <c r="AP7" s="1100" t="s">
        <v>27</v>
      </c>
      <c r="AQ7" s="1100" t="s">
        <v>28</v>
      </c>
      <c r="AR7" s="1100" t="s">
        <v>29</v>
      </c>
      <c r="AS7" s="1100" t="s">
        <v>30</v>
      </c>
      <c r="AT7" s="1100" t="s">
        <v>31</v>
      </c>
      <c r="AU7" s="1100" t="s">
        <v>32</v>
      </c>
      <c r="AV7" s="1100" t="s">
        <v>33</v>
      </c>
      <c r="AW7" s="1098" t="s">
        <v>34</v>
      </c>
      <c r="AX7" s="783" t="s">
        <v>32</v>
      </c>
      <c r="AY7" s="783" t="s">
        <v>1181</v>
      </c>
      <c r="AZ7" s="783" t="s">
        <v>1179</v>
      </c>
      <c r="BA7" s="783" t="s">
        <v>1180</v>
      </c>
      <c r="BB7" s="783" t="s">
        <v>1216</v>
      </c>
      <c r="BC7" s="1080" t="s">
        <v>35</v>
      </c>
      <c r="BD7" s="1078" t="s">
        <v>36</v>
      </c>
      <c r="BE7" s="1080" t="s">
        <v>37</v>
      </c>
      <c r="BF7" s="1078" t="s">
        <v>38</v>
      </c>
      <c r="BG7" s="1082" t="s">
        <v>39</v>
      </c>
      <c r="BH7" s="1084" t="s">
        <v>935</v>
      </c>
      <c r="BI7" s="1072" t="s">
        <v>75</v>
      </c>
      <c r="BJ7" s="1072" t="s">
        <v>76</v>
      </c>
    </row>
    <row r="8" spans="1:62" s="52" customFormat="1" ht="78.75" customHeight="1" thickBot="1" x14ac:dyDescent="0.35">
      <c r="A8" s="1075"/>
      <c r="B8" s="1097"/>
      <c r="C8" s="1097"/>
      <c r="D8" s="1097"/>
      <c r="E8" s="1097"/>
      <c r="F8" s="1097"/>
      <c r="G8" s="1107"/>
      <c r="H8" s="1107"/>
      <c r="I8" s="1107"/>
      <c r="J8" s="1102"/>
      <c r="K8" s="1097"/>
      <c r="L8" s="1097"/>
      <c r="M8" s="1097"/>
      <c r="N8" s="1097"/>
      <c r="O8" s="53" t="s">
        <v>41</v>
      </c>
      <c r="P8" s="53" t="s">
        <v>42</v>
      </c>
      <c r="Q8" s="1091"/>
      <c r="R8" s="1087"/>
      <c r="S8" s="1104"/>
      <c r="T8" s="1087"/>
      <c r="U8" s="1102"/>
      <c r="V8" s="1109"/>
      <c r="W8" s="1109"/>
      <c r="X8" s="1076"/>
      <c r="Y8" s="1076"/>
      <c r="Z8" s="1076"/>
      <c r="AA8" s="1076"/>
      <c r="AB8" s="1106"/>
      <c r="AC8" s="1106"/>
      <c r="AD8" s="1087"/>
      <c r="AE8" s="1089"/>
      <c r="AF8" s="1089"/>
      <c r="AG8" s="1089"/>
      <c r="AH8" s="1089"/>
      <c r="AI8" s="884"/>
      <c r="AJ8" s="1288"/>
      <c r="AK8" s="1289"/>
      <c r="AL8" s="1089"/>
      <c r="AM8" s="1089"/>
      <c r="AN8" s="1101"/>
      <c r="AO8" s="1101"/>
      <c r="AP8" s="1101"/>
      <c r="AQ8" s="1101"/>
      <c r="AR8" s="1101"/>
      <c r="AS8" s="1101"/>
      <c r="AT8" s="1101"/>
      <c r="AU8" s="1101"/>
      <c r="AV8" s="1101"/>
      <c r="AW8" s="1099"/>
      <c r="AX8" s="783"/>
      <c r="AY8" s="783"/>
      <c r="AZ8" s="783"/>
      <c r="BA8" s="783"/>
      <c r="BB8" s="783"/>
      <c r="BC8" s="1081"/>
      <c r="BD8" s="1079"/>
      <c r="BE8" s="1081"/>
      <c r="BF8" s="1079"/>
      <c r="BG8" s="1083"/>
      <c r="BH8" s="1085"/>
      <c r="BI8" s="1072"/>
      <c r="BJ8" s="1072"/>
    </row>
    <row r="9" spans="1:62" s="68" customFormat="1" ht="99.75" customHeight="1" x14ac:dyDescent="0.35">
      <c r="A9" s="888" t="s">
        <v>914</v>
      </c>
      <c r="B9" s="1040" t="s">
        <v>142</v>
      </c>
      <c r="C9" s="1040" t="s">
        <v>143</v>
      </c>
      <c r="D9" s="890" t="s">
        <v>144</v>
      </c>
      <c r="E9" s="890" t="s">
        <v>151</v>
      </c>
      <c r="F9" s="890" t="s">
        <v>155</v>
      </c>
      <c r="G9" s="1110"/>
      <c r="H9" s="1110"/>
      <c r="I9" s="1110"/>
      <c r="J9" s="805" t="s">
        <v>162</v>
      </c>
      <c r="K9" s="890" t="s">
        <v>170</v>
      </c>
      <c r="L9" s="890" t="s">
        <v>160</v>
      </c>
      <c r="M9" s="890" t="s">
        <v>171</v>
      </c>
      <c r="N9" s="1046" t="s">
        <v>232</v>
      </c>
      <c r="O9" s="1046"/>
      <c r="P9" s="1046" t="s">
        <v>270</v>
      </c>
      <c r="Q9" s="1061" t="s">
        <v>271</v>
      </c>
      <c r="R9" s="1051">
        <v>3.0200000000000001E-2</v>
      </c>
      <c r="S9" s="1051">
        <v>3.0200000000000001E-2</v>
      </c>
      <c r="T9" s="1140" t="s">
        <v>1094</v>
      </c>
      <c r="U9" s="1051" t="s">
        <v>653</v>
      </c>
      <c r="V9" s="1108" t="s">
        <v>653</v>
      </c>
      <c r="W9" s="1108">
        <f>+(4.02-3.38)/(4.02-3.02)</f>
        <v>0.64</v>
      </c>
      <c r="X9" s="1238" t="s">
        <v>915</v>
      </c>
      <c r="Y9" s="1247" t="s">
        <v>931</v>
      </c>
      <c r="Z9" s="1239" t="s">
        <v>918</v>
      </c>
      <c r="AA9" s="1066" t="s">
        <v>916</v>
      </c>
      <c r="AB9" s="1043" t="s">
        <v>302</v>
      </c>
      <c r="AC9" s="1214">
        <v>2020130010065</v>
      </c>
      <c r="AD9" s="1010" t="s">
        <v>327</v>
      </c>
      <c r="AE9" s="56" t="s">
        <v>353</v>
      </c>
      <c r="AF9" s="57" t="s">
        <v>354</v>
      </c>
      <c r="AG9" s="58">
        <v>1</v>
      </c>
      <c r="AH9" s="59">
        <v>0.2</v>
      </c>
      <c r="AI9" s="656">
        <v>0.16170000000000001</v>
      </c>
      <c r="AJ9" s="541">
        <f>+AI9/AG9</f>
        <v>0.16170000000000001</v>
      </c>
      <c r="AK9" s="812">
        <f>AVERAGE(AJ9:AJ21)</f>
        <v>0.76983127176642252</v>
      </c>
      <c r="AL9" s="60" t="s">
        <v>377</v>
      </c>
      <c r="AM9" s="59" t="s">
        <v>356</v>
      </c>
      <c r="AN9" s="61">
        <f>20*9</f>
        <v>180</v>
      </c>
      <c r="AO9" s="62">
        <v>185133</v>
      </c>
      <c r="AP9" s="63"/>
      <c r="AQ9" s="1025" t="s">
        <v>699</v>
      </c>
      <c r="AR9" s="1028" t="s">
        <v>700</v>
      </c>
      <c r="AS9" s="956" t="s">
        <v>722</v>
      </c>
      <c r="AT9" s="953">
        <v>1200000000</v>
      </c>
      <c r="AU9" s="956" t="s">
        <v>723</v>
      </c>
      <c r="AV9" s="956" t="s">
        <v>726</v>
      </c>
      <c r="AW9" s="956" t="s">
        <v>727</v>
      </c>
      <c r="AX9" s="849" t="s">
        <v>722</v>
      </c>
      <c r="AY9" s="853">
        <v>1200000000</v>
      </c>
      <c r="AZ9" s="853">
        <v>1158233327</v>
      </c>
      <c r="BA9" s="853">
        <v>142088300</v>
      </c>
      <c r="BB9" s="784">
        <f>+BA9/AY9</f>
        <v>0.11840691666666667</v>
      </c>
      <c r="BC9" s="64" t="s">
        <v>802</v>
      </c>
      <c r="BD9" s="65" t="s">
        <v>803</v>
      </c>
      <c r="BE9" s="65" t="s">
        <v>804</v>
      </c>
      <c r="BF9" s="66" t="s">
        <v>722</v>
      </c>
      <c r="BG9" s="60" t="s">
        <v>365</v>
      </c>
      <c r="BH9" s="67" t="s">
        <v>968</v>
      </c>
      <c r="BI9" s="63"/>
      <c r="BJ9" s="63"/>
    </row>
    <row r="10" spans="1:62" s="68" customFormat="1" ht="77.25" customHeight="1" x14ac:dyDescent="0.35">
      <c r="A10" s="889"/>
      <c r="B10" s="1041"/>
      <c r="C10" s="1041"/>
      <c r="D10" s="891"/>
      <c r="E10" s="891"/>
      <c r="F10" s="891"/>
      <c r="G10" s="1111"/>
      <c r="H10" s="1111"/>
      <c r="I10" s="1111"/>
      <c r="J10" s="806"/>
      <c r="K10" s="891"/>
      <c r="L10" s="891"/>
      <c r="M10" s="891"/>
      <c r="N10" s="1029"/>
      <c r="O10" s="1029"/>
      <c r="P10" s="1029"/>
      <c r="Q10" s="904"/>
      <c r="R10" s="1052"/>
      <c r="S10" s="1052"/>
      <c r="T10" s="1141"/>
      <c r="U10" s="1052"/>
      <c r="V10" s="1284"/>
      <c r="W10" s="1284"/>
      <c r="X10" s="1238"/>
      <c r="Y10" s="1247"/>
      <c r="Z10" s="1240"/>
      <c r="AA10" s="1067"/>
      <c r="AB10" s="1044"/>
      <c r="AC10" s="1215"/>
      <c r="AD10" s="891"/>
      <c r="AE10" s="71" t="s">
        <v>357</v>
      </c>
      <c r="AF10" s="72" t="s">
        <v>358</v>
      </c>
      <c r="AG10" s="72">
        <v>1</v>
      </c>
      <c r="AH10" s="73">
        <v>0.02</v>
      </c>
      <c r="AI10" s="657" t="s">
        <v>386</v>
      </c>
      <c r="AJ10" s="541" t="s">
        <v>386</v>
      </c>
      <c r="AK10" s="785"/>
      <c r="AL10" s="74" t="s">
        <v>359</v>
      </c>
      <c r="AM10" s="75" t="s">
        <v>360</v>
      </c>
      <c r="AN10" s="76">
        <f>20*6</f>
        <v>120</v>
      </c>
      <c r="AO10" s="75" t="s">
        <v>386</v>
      </c>
      <c r="AP10" s="63"/>
      <c r="AQ10" s="1026"/>
      <c r="AR10" s="1029"/>
      <c r="AS10" s="957"/>
      <c r="AT10" s="954"/>
      <c r="AU10" s="957"/>
      <c r="AV10" s="957"/>
      <c r="AW10" s="957"/>
      <c r="AX10" s="850"/>
      <c r="AY10" s="850"/>
      <c r="AZ10" s="850"/>
      <c r="BA10" s="850"/>
      <c r="BB10" s="785"/>
      <c r="BC10" s="77" t="s">
        <v>802</v>
      </c>
      <c r="BD10" s="78" t="s">
        <v>803</v>
      </c>
      <c r="BE10" s="78" t="s">
        <v>804</v>
      </c>
      <c r="BF10" s="79" t="s">
        <v>722</v>
      </c>
      <c r="BG10" s="74" t="s">
        <v>365</v>
      </c>
      <c r="BH10" s="80" t="s">
        <v>969</v>
      </c>
      <c r="BI10" s="63"/>
      <c r="BJ10" s="63"/>
    </row>
    <row r="11" spans="1:62" s="68" customFormat="1" ht="84.75" customHeight="1" x14ac:dyDescent="0.35">
      <c r="A11" s="889"/>
      <c r="B11" s="1041"/>
      <c r="C11" s="1041"/>
      <c r="D11" s="891"/>
      <c r="E11" s="891"/>
      <c r="F11" s="891"/>
      <c r="G11" s="1111"/>
      <c r="H11" s="1111"/>
      <c r="I11" s="1111"/>
      <c r="J11" s="806"/>
      <c r="K11" s="891"/>
      <c r="L11" s="891"/>
      <c r="M11" s="891"/>
      <c r="N11" s="1029"/>
      <c r="O11" s="1029"/>
      <c r="P11" s="1029"/>
      <c r="Q11" s="904"/>
      <c r="R11" s="1052"/>
      <c r="S11" s="1052"/>
      <c r="T11" s="1141"/>
      <c r="U11" s="1052"/>
      <c r="V11" s="1284"/>
      <c r="W11" s="1284"/>
      <c r="X11" s="1238"/>
      <c r="Y11" s="1247"/>
      <c r="Z11" s="1240"/>
      <c r="AA11" s="1067"/>
      <c r="AB11" s="1044"/>
      <c r="AC11" s="1215"/>
      <c r="AD11" s="891"/>
      <c r="AE11" s="71" t="s">
        <v>361</v>
      </c>
      <c r="AF11" s="72" t="s">
        <v>362</v>
      </c>
      <c r="AG11" s="72">
        <v>1</v>
      </c>
      <c r="AH11" s="73">
        <v>0.02</v>
      </c>
      <c r="AI11" s="657" t="s">
        <v>386</v>
      </c>
      <c r="AJ11" s="541" t="s">
        <v>386</v>
      </c>
      <c r="AK11" s="785"/>
      <c r="AL11" s="74" t="s">
        <v>360</v>
      </c>
      <c r="AM11" s="75" t="s">
        <v>356</v>
      </c>
      <c r="AN11" s="76">
        <f>20*3</f>
        <v>60</v>
      </c>
      <c r="AO11" s="75" t="s">
        <v>386</v>
      </c>
      <c r="AP11" s="63"/>
      <c r="AQ11" s="1026"/>
      <c r="AR11" s="1029"/>
      <c r="AS11" s="957"/>
      <c r="AT11" s="954"/>
      <c r="AU11" s="957"/>
      <c r="AV11" s="957"/>
      <c r="AW11" s="957"/>
      <c r="AX11" s="850"/>
      <c r="AY11" s="850"/>
      <c r="AZ11" s="850"/>
      <c r="BA11" s="850"/>
      <c r="BB11" s="785"/>
      <c r="BC11" s="77" t="s">
        <v>802</v>
      </c>
      <c r="BD11" s="78" t="s">
        <v>803</v>
      </c>
      <c r="BE11" s="78" t="s">
        <v>804</v>
      </c>
      <c r="BF11" s="79" t="s">
        <v>722</v>
      </c>
      <c r="BG11" s="74" t="s">
        <v>365</v>
      </c>
      <c r="BH11" s="80" t="s">
        <v>970</v>
      </c>
      <c r="BI11" s="63"/>
      <c r="BJ11" s="63"/>
    </row>
    <row r="12" spans="1:62" s="68" customFormat="1" ht="75.75" customHeight="1" x14ac:dyDescent="0.35">
      <c r="A12" s="889"/>
      <c r="B12" s="1041"/>
      <c r="C12" s="1041"/>
      <c r="D12" s="891"/>
      <c r="E12" s="891"/>
      <c r="F12" s="891"/>
      <c r="G12" s="1111"/>
      <c r="H12" s="1111"/>
      <c r="I12" s="1111"/>
      <c r="J12" s="806"/>
      <c r="K12" s="891"/>
      <c r="L12" s="891"/>
      <c r="M12" s="891"/>
      <c r="N12" s="1029"/>
      <c r="O12" s="1029"/>
      <c r="P12" s="1029"/>
      <c r="Q12" s="904"/>
      <c r="R12" s="1052"/>
      <c r="S12" s="1052"/>
      <c r="T12" s="1141"/>
      <c r="U12" s="1052"/>
      <c r="V12" s="1284"/>
      <c r="W12" s="1284"/>
      <c r="X12" s="1238"/>
      <c r="Y12" s="1247"/>
      <c r="Z12" s="1240"/>
      <c r="AA12" s="1067"/>
      <c r="AB12" s="1044"/>
      <c r="AC12" s="1215"/>
      <c r="AD12" s="891"/>
      <c r="AE12" s="71" t="s">
        <v>363</v>
      </c>
      <c r="AF12" s="72" t="s">
        <v>364</v>
      </c>
      <c r="AG12" s="72">
        <v>45378</v>
      </c>
      <c r="AH12" s="73">
        <v>0.2</v>
      </c>
      <c r="AI12" s="658">
        <v>46010</v>
      </c>
      <c r="AJ12" s="541">
        <f t="shared" ref="AJ12:AJ71" si="0">+AI12/AG12</f>
        <v>1.0139274538322536</v>
      </c>
      <c r="AK12" s="785"/>
      <c r="AL12" s="74" t="s">
        <v>365</v>
      </c>
      <c r="AM12" s="81" t="s">
        <v>359</v>
      </c>
      <c r="AN12" s="76">
        <f>5*20</f>
        <v>100</v>
      </c>
      <c r="AO12" s="81">
        <f>+H12</f>
        <v>0</v>
      </c>
      <c r="AP12" s="63"/>
      <c r="AQ12" s="1026"/>
      <c r="AR12" s="1029"/>
      <c r="AS12" s="957"/>
      <c r="AT12" s="954"/>
      <c r="AU12" s="957"/>
      <c r="AV12" s="957"/>
      <c r="AW12" s="957"/>
      <c r="AX12" s="850"/>
      <c r="AY12" s="850"/>
      <c r="AZ12" s="850"/>
      <c r="BA12" s="850"/>
      <c r="BB12" s="785"/>
      <c r="BC12" s="77" t="s">
        <v>802</v>
      </c>
      <c r="BD12" s="78" t="s">
        <v>805</v>
      </c>
      <c r="BE12" s="78" t="s">
        <v>804</v>
      </c>
      <c r="BF12" s="79" t="s">
        <v>806</v>
      </c>
      <c r="BG12" s="74" t="s">
        <v>365</v>
      </c>
      <c r="BH12" s="80" t="s">
        <v>971</v>
      </c>
      <c r="BI12" s="63"/>
      <c r="BJ12" s="63"/>
    </row>
    <row r="13" spans="1:62" s="68" customFormat="1" ht="76.5" customHeight="1" x14ac:dyDescent="0.35">
      <c r="A13" s="889"/>
      <c r="B13" s="1041"/>
      <c r="C13" s="1041"/>
      <c r="D13" s="891"/>
      <c r="E13" s="891"/>
      <c r="F13" s="891"/>
      <c r="G13" s="1111"/>
      <c r="H13" s="1111"/>
      <c r="I13" s="1111"/>
      <c r="J13" s="806"/>
      <c r="K13" s="891"/>
      <c r="L13" s="891"/>
      <c r="M13" s="891"/>
      <c r="N13" s="1029"/>
      <c r="O13" s="1029"/>
      <c r="P13" s="1029"/>
      <c r="Q13" s="904"/>
      <c r="R13" s="1052"/>
      <c r="S13" s="1052"/>
      <c r="T13" s="1141"/>
      <c r="U13" s="1052"/>
      <c r="V13" s="1284"/>
      <c r="W13" s="1284"/>
      <c r="X13" s="1238"/>
      <c r="Y13" s="1247"/>
      <c r="Z13" s="1240"/>
      <c r="AA13" s="1067"/>
      <c r="AB13" s="1044"/>
      <c r="AC13" s="1215"/>
      <c r="AD13" s="891"/>
      <c r="AE13" s="71" t="s">
        <v>366</v>
      </c>
      <c r="AF13" s="72" t="s">
        <v>367</v>
      </c>
      <c r="AG13" s="72">
        <v>184000</v>
      </c>
      <c r="AH13" s="73">
        <v>0.02</v>
      </c>
      <c r="AI13" s="658">
        <v>184000</v>
      </c>
      <c r="AJ13" s="541">
        <f t="shared" si="0"/>
        <v>1</v>
      </c>
      <c r="AK13" s="785"/>
      <c r="AL13" s="74" t="s">
        <v>359</v>
      </c>
      <c r="AM13" s="81" t="s">
        <v>368</v>
      </c>
      <c r="AN13" s="76">
        <f>3*20</f>
        <v>60</v>
      </c>
      <c r="AO13" s="81">
        <v>184000</v>
      </c>
      <c r="AP13" s="63"/>
      <c r="AQ13" s="1026"/>
      <c r="AR13" s="1029"/>
      <c r="AS13" s="957"/>
      <c r="AT13" s="954"/>
      <c r="AU13" s="957"/>
      <c r="AV13" s="957"/>
      <c r="AW13" s="957"/>
      <c r="AX13" s="850"/>
      <c r="AY13" s="850"/>
      <c r="AZ13" s="850"/>
      <c r="BA13" s="850"/>
      <c r="BB13" s="785"/>
      <c r="BC13" s="77" t="s">
        <v>802</v>
      </c>
      <c r="BD13" s="78" t="s">
        <v>807</v>
      </c>
      <c r="BE13" s="78" t="s">
        <v>808</v>
      </c>
      <c r="BF13" s="79" t="s">
        <v>722</v>
      </c>
      <c r="BG13" s="74" t="s">
        <v>365</v>
      </c>
      <c r="BH13" s="80" t="s">
        <v>972</v>
      </c>
      <c r="BI13" s="63"/>
      <c r="BJ13" s="63"/>
    </row>
    <row r="14" spans="1:62" s="68" customFormat="1" ht="74.25" customHeight="1" x14ac:dyDescent="0.35">
      <c r="A14" s="889"/>
      <c r="B14" s="1041"/>
      <c r="C14" s="1041"/>
      <c r="D14" s="891"/>
      <c r="E14" s="891"/>
      <c r="F14" s="891"/>
      <c r="G14" s="1111"/>
      <c r="H14" s="1111"/>
      <c r="I14" s="1111"/>
      <c r="J14" s="806"/>
      <c r="K14" s="891"/>
      <c r="L14" s="891"/>
      <c r="M14" s="891"/>
      <c r="N14" s="1029"/>
      <c r="O14" s="1029"/>
      <c r="P14" s="1029"/>
      <c r="Q14" s="904"/>
      <c r="R14" s="1052"/>
      <c r="S14" s="1052"/>
      <c r="T14" s="1141"/>
      <c r="U14" s="1052"/>
      <c r="V14" s="1284"/>
      <c r="W14" s="1284"/>
      <c r="X14" s="1238"/>
      <c r="Y14" s="1247"/>
      <c r="Z14" s="1240"/>
      <c r="AA14" s="1067"/>
      <c r="AB14" s="1044"/>
      <c r="AC14" s="1215"/>
      <c r="AD14" s="891"/>
      <c r="AE14" s="71" t="s">
        <v>369</v>
      </c>
      <c r="AF14" s="72" t="s">
        <v>370</v>
      </c>
      <c r="AG14" s="72">
        <v>140701</v>
      </c>
      <c r="AH14" s="73">
        <v>0.2</v>
      </c>
      <c r="AI14" s="658">
        <v>135522</v>
      </c>
      <c r="AJ14" s="541">
        <f t="shared" si="0"/>
        <v>0.96319144853270411</v>
      </c>
      <c r="AK14" s="785"/>
      <c r="AL14" s="74" t="s">
        <v>365</v>
      </c>
      <c r="AM14" s="81" t="s">
        <v>371</v>
      </c>
      <c r="AN14" s="76">
        <f>20*11</f>
        <v>220</v>
      </c>
      <c r="AO14" s="81">
        <f>+H14</f>
        <v>0</v>
      </c>
      <c r="AP14" s="63"/>
      <c r="AQ14" s="1026"/>
      <c r="AR14" s="1029"/>
      <c r="AS14" s="982"/>
      <c r="AT14" s="960"/>
      <c r="AU14" s="982"/>
      <c r="AV14" s="957"/>
      <c r="AW14" s="957"/>
      <c r="AX14" s="852"/>
      <c r="AY14" s="852"/>
      <c r="AZ14" s="852"/>
      <c r="BA14" s="852"/>
      <c r="BB14" s="786"/>
      <c r="BC14" s="77" t="s">
        <v>802</v>
      </c>
      <c r="BD14" s="78" t="s">
        <v>809</v>
      </c>
      <c r="BE14" s="78" t="s">
        <v>810</v>
      </c>
      <c r="BF14" s="79" t="s">
        <v>722</v>
      </c>
      <c r="BG14" s="74" t="s">
        <v>365</v>
      </c>
      <c r="BH14" s="80" t="s">
        <v>973</v>
      </c>
      <c r="BI14" s="63"/>
      <c r="BJ14" s="63"/>
    </row>
    <row r="15" spans="1:62" s="68" customFormat="1" ht="56.25" customHeight="1" x14ac:dyDescent="0.35">
      <c r="A15" s="889"/>
      <c r="B15" s="1041"/>
      <c r="C15" s="1041"/>
      <c r="D15" s="891"/>
      <c r="E15" s="891"/>
      <c r="F15" s="891"/>
      <c r="G15" s="1111"/>
      <c r="H15" s="1111"/>
      <c r="I15" s="1111"/>
      <c r="J15" s="806"/>
      <c r="K15" s="891"/>
      <c r="L15" s="891"/>
      <c r="M15" s="891"/>
      <c r="N15" s="1029"/>
      <c r="O15" s="1029"/>
      <c r="P15" s="1029"/>
      <c r="Q15" s="904"/>
      <c r="R15" s="1052"/>
      <c r="S15" s="1052"/>
      <c r="T15" s="1141"/>
      <c r="U15" s="1052"/>
      <c r="V15" s="1284"/>
      <c r="W15" s="1284"/>
      <c r="X15" s="1238"/>
      <c r="Y15" s="1247"/>
      <c r="Z15" s="1240"/>
      <c r="AA15" s="1067"/>
      <c r="AB15" s="1044"/>
      <c r="AC15" s="1215"/>
      <c r="AD15" s="891"/>
      <c r="AE15" s="71" t="s">
        <v>372</v>
      </c>
      <c r="AF15" s="72" t="s">
        <v>373</v>
      </c>
      <c r="AG15" s="72">
        <v>4</v>
      </c>
      <c r="AH15" s="73">
        <v>0.1</v>
      </c>
      <c r="AI15" s="137">
        <v>1</v>
      </c>
      <c r="AJ15" s="541">
        <f t="shared" si="0"/>
        <v>0.25</v>
      </c>
      <c r="AK15" s="785"/>
      <c r="AL15" s="74" t="s">
        <v>365</v>
      </c>
      <c r="AM15" s="81" t="s">
        <v>371</v>
      </c>
      <c r="AN15" s="76">
        <f>20*12</f>
        <v>240</v>
      </c>
      <c r="AO15" s="75" t="s">
        <v>386</v>
      </c>
      <c r="AP15" s="63"/>
      <c r="AQ15" s="1026"/>
      <c r="AR15" s="1029"/>
      <c r="AS15" s="984" t="s">
        <v>724</v>
      </c>
      <c r="AT15" s="985">
        <v>76899939152</v>
      </c>
      <c r="AU15" s="970" t="s">
        <v>725</v>
      </c>
      <c r="AV15" s="957"/>
      <c r="AW15" s="957"/>
      <c r="AX15" s="853" t="s">
        <v>724</v>
      </c>
      <c r="AY15" s="853">
        <v>82919472921</v>
      </c>
      <c r="AZ15" s="853">
        <v>82909184517</v>
      </c>
      <c r="BA15" s="853">
        <v>0</v>
      </c>
      <c r="BB15" s="773">
        <f>+BA15/AY15</f>
        <v>0</v>
      </c>
      <c r="BC15" s="77" t="s">
        <v>802</v>
      </c>
      <c r="BD15" s="78" t="s">
        <v>803</v>
      </c>
      <c r="BE15" s="78" t="s">
        <v>804</v>
      </c>
      <c r="BF15" s="77" t="s">
        <v>722</v>
      </c>
      <c r="BG15" s="74" t="s">
        <v>365</v>
      </c>
      <c r="BH15" s="80" t="s">
        <v>974</v>
      </c>
      <c r="BI15" s="63"/>
      <c r="BJ15" s="63"/>
    </row>
    <row r="16" spans="1:62" s="68" customFormat="1" ht="88.5" customHeight="1" x14ac:dyDescent="0.35">
      <c r="A16" s="889"/>
      <c r="B16" s="1041"/>
      <c r="C16" s="1041"/>
      <c r="D16" s="891"/>
      <c r="E16" s="891"/>
      <c r="F16" s="891"/>
      <c r="G16" s="1111"/>
      <c r="H16" s="1111"/>
      <c r="I16" s="1111"/>
      <c r="J16" s="806"/>
      <c r="K16" s="891"/>
      <c r="L16" s="891"/>
      <c r="M16" s="891"/>
      <c r="N16" s="1029"/>
      <c r="O16" s="1029"/>
      <c r="P16" s="1029"/>
      <c r="Q16" s="904"/>
      <c r="R16" s="1052"/>
      <c r="S16" s="1052"/>
      <c r="T16" s="1141"/>
      <c r="U16" s="1052"/>
      <c r="V16" s="1284"/>
      <c r="W16" s="1284"/>
      <c r="X16" s="1238"/>
      <c r="Y16" s="1247"/>
      <c r="Z16" s="1240"/>
      <c r="AA16" s="1067"/>
      <c r="AB16" s="1044"/>
      <c r="AC16" s="1215"/>
      <c r="AD16" s="891"/>
      <c r="AE16" s="71" t="s">
        <v>374</v>
      </c>
      <c r="AF16" s="72" t="s">
        <v>358</v>
      </c>
      <c r="AG16" s="72">
        <v>1</v>
      </c>
      <c r="AH16" s="73">
        <v>0.02</v>
      </c>
      <c r="AI16" s="657" t="s">
        <v>386</v>
      </c>
      <c r="AJ16" s="541" t="s">
        <v>386</v>
      </c>
      <c r="AK16" s="785"/>
      <c r="AL16" s="74" t="s">
        <v>360</v>
      </c>
      <c r="AM16" s="84" t="s">
        <v>356</v>
      </c>
      <c r="AN16" s="76">
        <f>3*20</f>
        <v>60</v>
      </c>
      <c r="AO16" s="75" t="s">
        <v>386</v>
      </c>
      <c r="AP16" s="63"/>
      <c r="AQ16" s="1026"/>
      <c r="AR16" s="1029"/>
      <c r="AS16" s="957"/>
      <c r="AT16" s="973"/>
      <c r="AU16" s="970"/>
      <c r="AV16" s="957"/>
      <c r="AW16" s="957"/>
      <c r="AX16" s="850"/>
      <c r="AY16" s="850"/>
      <c r="AZ16" s="850"/>
      <c r="BA16" s="850"/>
      <c r="BB16" s="774"/>
      <c r="BC16" s="77" t="s">
        <v>802</v>
      </c>
      <c r="BD16" s="78" t="s">
        <v>803</v>
      </c>
      <c r="BE16" s="78" t="s">
        <v>804</v>
      </c>
      <c r="BF16" s="79" t="s">
        <v>722</v>
      </c>
      <c r="BG16" s="74" t="s">
        <v>365</v>
      </c>
      <c r="BH16" s="80" t="s">
        <v>975</v>
      </c>
      <c r="BI16" s="63"/>
      <c r="BJ16" s="63"/>
    </row>
    <row r="17" spans="1:62" s="68" customFormat="1" ht="79.5" customHeight="1" x14ac:dyDescent="0.35">
      <c r="A17" s="889"/>
      <c r="B17" s="1041"/>
      <c r="C17" s="1041"/>
      <c r="D17" s="891"/>
      <c r="E17" s="891"/>
      <c r="F17" s="891"/>
      <c r="G17" s="1111"/>
      <c r="H17" s="1111"/>
      <c r="I17" s="1111"/>
      <c r="J17" s="806"/>
      <c r="K17" s="891"/>
      <c r="L17" s="891"/>
      <c r="M17" s="891"/>
      <c r="N17" s="1029"/>
      <c r="O17" s="1029"/>
      <c r="P17" s="1029"/>
      <c r="Q17" s="904"/>
      <c r="R17" s="1052"/>
      <c r="S17" s="1052"/>
      <c r="T17" s="1141"/>
      <c r="U17" s="1052"/>
      <c r="V17" s="1284"/>
      <c r="W17" s="1284"/>
      <c r="X17" s="1238"/>
      <c r="Y17" s="1247"/>
      <c r="Z17" s="1240"/>
      <c r="AA17" s="1067"/>
      <c r="AB17" s="1044"/>
      <c r="AC17" s="1215"/>
      <c r="AD17" s="891"/>
      <c r="AE17" s="71" t="s">
        <v>375</v>
      </c>
      <c r="AF17" s="72" t="s">
        <v>376</v>
      </c>
      <c r="AG17" s="72">
        <v>1</v>
      </c>
      <c r="AH17" s="73">
        <v>0.02</v>
      </c>
      <c r="AI17" s="137">
        <v>1</v>
      </c>
      <c r="AJ17" s="541">
        <f t="shared" si="0"/>
        <v>1</v>
      </c>
      <c r="AK17" s="785"/>
      <c r="AL17" s="74" t="s">
        <v>377</v>
      </c>
      <c r="AM17" s="84" t="s">
        <v>355</v>
      </c>
      <c r="AN17" s="76">
        <f>20*2</f>
        <v>40</v>
      </c>
      <c r="AO17" s="75" t="s">
        <v>386</v>
      </c>
      <c r="AP17" s="63"/>
      <c r="AQ17" s="1026"/>
      <c r="AR17" s="1029"/>
      <c r="AS17" s="957"/>
      <c r="AT17" s="973"/>
      <c r="AU17" s="970"/>
      <c r="AV17" s="957"/>
      <c r="AW17" s="957"/>
      <c r="AX17" s="850"/>
      <c r="AY17" s="850"/>
      <c r="AZ17" s="850"/>
      <c r="BA17" s="850"/>
      <c r="BB17" s="774"/>
      <c r="BC17" s="77" t="s">
        <v>802</v>
      </c>
      <c r="BD17" s="78" t="s">
        <v>803</v>
      </c>
      <c r="BE17" s="78" t="s">
        <v>804</v>
      </c>
      <c r="BF17" s="79" t="s">
        <v>722</v>
      </c>
      <c r="BG17" s="74" t="s">
        <v>365</v>
      </c>
      <c r="BH17" s="80" t="s">
        <v>976</v>
      </c>
      <c r="BI17" s="63"/>
      <c r="BJ17" s="63"/>
    </row>
    <row r="18" spans="1:62" s="68" customFormat="1" ht="64.5" customHeight="1" x14ac:dyDescent="0.35">
      <c r="A18" s="889"/>
      <c r="B18" s="1041"/>
      <c r="C18" s="1041"/>
      <c r="D18" s="891"/>
      <c r="E18" s="891"/>
      <c r="F18" s="891"/>
      <c r="G18" s="1111"/>
      <c r="H18" s="1111"/>
      <c r="I18" s="1111"/>
      <c r="J18" s="806"/>
      <c r="K18" s="891"/>
      <c r="L18" s="891"/>
      <c r="M18" s="891"/>
      <c r="N18" s="1029"/>
      <c r="O18" s="1029"/>
      <c r="P18" s="1029"/>
      <c r="Q18" s="904"/>
      <c r="R18" s="1052"/>
      <c r="S18" s="1052"/>
      <c r="T18" s="1141"/>
      <c r="U18" s="1052"/>
      <c r="V18" s="1284"/>
      <c r="W18" s="1284"/>
      <c r="X18" s="1238"/>
      <c r="Y18" s="1247"/>
      <c r="Z18" s="1240"/>
      <c r="AA18" s="1067"/>
      <c r="AB18" s="1044"/>
      <c r="AC18" s="1215"/>
      <c r="AD18" s="891"/>
      <c r="AE18" s="71" t="s">
        <v>378</v>
      </c>
      <c r="AF18" s="72" t="s">
        <v>379</v>
      </c>
      <c r="AG18" s="72">
        <v>3</v>
      </c>
      <c r="AH18" s="73">
        <v>0.08</v>
      </c>
      <c r="AI18" s="657" t="s">
        <v>386</v>
      </c>
      <c r="AJ18" s="541" t="s">
        <v>386</v>
      </c>
      <c r="AK18" s="785"/>
      <c r="AL18" s="74" t="s">
        <v>355</v>
      </c>
      <c r="AM18" s="81" t="s">
        <v>371</v>
      </c>
      <c r="AN18" s="76">
        <f>8*20</f>
        <v>160</v>
      </c>
      <c r="AO18" s="81" t="s">
        <v>386</v>
      </c>
      <c r="AP18" s="63"/>
      <c r="AQ18" s="1026"/>
      <c r="AR18" s="1029"/>
      <c r="AS18" s="957"/>
      <c r="AT18" s="973"/>
      <c r="AU18" s="970"/>
      <c r="AV18" s="957"/>
      <c r="AW18" s="957"/>
      <c r="AX18" s="850"/>
      <c r="AY18" s="850"/>
      <c r="AZ18" s="850"/>
      <c r="BA18" s="850"/>
      <c r="BB18" s="774"/>
      <c r="BC18" s="77" t="s">
        <v>802</v>
      </c>
      <c r="BD18" s="78" t="s">
        <v>803</v>
      </c>
      <c r="BE18" s="78" t="s">
        <v>804</v>
      </c>
      <c r="BF18" s="79" t="s">
        <v>722</v>
      </c>
      <c r="BG18" s="74" t="s">
        <v>365</v>
      </c>
      <c r="BH18" s="80" t="s">
        <v>977</v>
      </c>
      <c r="BI18" s="63"/>
      <c r="BJ18" s="63"/>
    </row>
    <row r="19" spans="1:62" s="68" customFormat="1" ht="74.25" customHeight="1" x14ac:dyDescent="0.35">
      <c r="A19" s="889"/>
      <c r="B19" s="1041"/>
      <c r="C19" s="1041"/>
      <c r="D19" s="891"/>
      <c r="E19" s="891"/>
      <c r="F19" s="891"/>
      <c r="G19" s="1111"/>
      <c r="H19" s="1111"/>
      <c r="I19" s="1111"/>
      <c r="J19" s="806"/>
      <c r="K19" s="891"/>
      <c r="L19" s="891"/>
      <c r="M19" s="891"/>
      <c r="N19" s="1029"/>
      <c r="O19" s="1029"/>
      <c r="P19" s="1029"/>
      <c r="Q19" s="904"/>
      <c r="R19" s="1052"/>
      <c r="S19" s="1052"/>
      <c r="T19" s="1141"/>
      <c r="U19" s="1052"/>
      <c r="V19" s="1284"/>
      <c r="W19" s="1284"/>
      <c r="X19" s="1238"/>
      <c r="Y19" s="1247"/>
      <c r="Z19" s="1240"/>
      <c r="AA19" s="1067"/>
      <c r="AB19" s="1044"/>
      <c r="AC19" s="1215"/>
      <c r="AD19" s="891"/>
      <c r="AE19" s="71" t="s">
        <v>380</v>
      </c>
      <c r="AF19" s="72" t="s">
        <v>381</v>
      </c>
      <c r="AG19" s="72">
        <v>1</v>
      </c>
      <c r="AH19" s="73">
        <v>0.02</v>
      </c>
      <c r="AI19" s="657" t="s">
        <v>386</v>
      </c>
      <c r="AJ19" s="541" t="s">
        <v>386</v>
      </c>
      <c r="AK19" s="785"/>
      <c r="AL19" s="74" t="s">
        <v>360</v>
      </c>
      <c r="AM19" s="81" t="s">
        <v>356</v>
      </c>
      <c r="AN19" s="76">
        <f>3*20</f>
        <v>60</v>
      </c>
      <c r="AO19" s="81" t="s">
        <v>386</v>
      </c>
      <c r="AP19" s="63"/>
      <c r="AQ19" s="1026"/>
      <c r="AR19" s="1029"/>
      <c r="AS19" s="957"/>
      <c r="AT19" s="973"/>
      <c r="AU19" s="970"/>
      <c r="AV19" s="957"/>
      <c r="AW19" s="957"/>
      <c r="AX19" s="850"/>
      <c r="AY19" s="850"/>
      <c r="AZ19" s="850"/>
      <c r="BA19" s="850"/>
      <c r="BB19" s="774"/>
      <c r="BC19" s="77" t="s">
        <v>802</v>
      </c>
      <c r="BD19" s="78" t="s">
        <v>803</v>
      </c>
      <c r="BE19" s="78" t="s">
        <v>804</v>
      </c>
      <c r="BF19" s="79" t="s">
        <v>722</v>
      </c>
      <c r="BG19" s="74" t="s">
        <v>365</v>
      </c>
      <c r="BH19" s="80" t="s">
        <v>977</v>
      </c>
      <c r="BI19" s="63"/>
      <c r="BJ19" s="63"/>
    </row>
    <row r="20" spans="1:62" s="68" customFormat="1" ht="65.25" customHeight="1" x14ac:dyDescent="0.35">
      <c r="A20" s="889"/>
      <c r="B20" s="1041"/>
      <c r="C20" s="1041"/>
      <c r="D20" s="891"/>
      <c r="E20" s="891"/>
      <c r="F20" s="891"/>
      <c r="G20" s="1111"/>
      <c r="H20" s="1111"/>
      <c r="I20" s="1111"/>
      <c r="J20" s="806"/>
      <c r="K20" s="891"/>
      <c r="L20" s="891"/>
      <c r="M20" s="891"/>
      <c r="N20" s="1029"/>
      <c r="O20" s="1029"/>
      <c r="P20" s="1029"/>
      <c r="Q20" s="904"/>
      <c r="R20" s="1052"/>
      <c r="S20" s="1052"/>
      <c r="T20" s="1141"/>
      <c r="U20" s="1052"/>
      <c r="V20" s="1284"/>
      <c r="W20" s="1284"/>
      <c r="X20" s="1238"/>
      <c r="Y20" s="1247"/>
      <c r="Z20" s="1240"/>
      <c r="AA20" s="1067"/>
      <c r="AB20" s="1044"/>
      <c r="AC20" s="1215"/>
      <c r="AD20" s="891"/>
      <c r="AE20" s="71" t="s">
        <v>382</v>
      </c>
      <c r="AF20" s="72" t="s">
        <v>383</v>
      </c>
      <c r="AG20" s="72">
        <v>1</v>
      </c>
      <c r="AH20" s="85">
        <v>0.02</v>
      </c>
      <c r="AI20" s="659">
        <v>1</v>
      </c>
      <c r="AJ20" s="541">
        <f t="shared" si="0"/>
        <v>1</v>
      </c>
      <c r="AK20" s="785"/>
      <c r="AL20" s="74" t="s">
        <v>377</v>
      </c>
      <c r="AM20" s="81" t="s">
        <v>355</v>
      </c>
      <c r="AN20" s="76">
        <f>20*2</f>
        <v>40</v>
      </c>
      <c r="AO20" s="81" t="s">
        <v>386</v>
      </c>
      <c r="AP20" s="63"/>
      <c r="AQ20" s="1026"/>
      <c r="AR20" s="1029"/>
      <c r="AS20" s="957"/>
      <c r="AT20" s="973"/>
      <c r="AU20" s="970"/>
      <c r="AV20" s="957"/>
      <c r="AW20" s="957"/>
      <c r="AX20" s="850"/>
      <c r="AY20" s="850"/>
      <c r="AZ20" s="850"/>
      <c r="BA20" s="850"/>
      <c r="BB20" s="774"/>
      <c r="BC20" s="77" t="s">
        <v>802</v>
      </c>
      <c r="BD20" s="78" t="s">
        <v>803</v>
      </c>
      <c r="BE20" s="78" t="s">
        <v>804</v>
      </c>
      <c r="BF20" s="79" t="s">
        <v>722</v>
      </c>
      <c r="BG20" s="74" t="s">
        <v>365</v>
      </c>
      <c r="BH20" s="80" t="s">
        <v>978</v>
      </c>
      <c r="BI20" s="63"/>
      <c r="BJ20" s="63"/>
    </row>
    <row r="21" spans="1:62" s="68" customFormat="1" ht="99.75" customHeight="1" thickBot="1" x14ac:dyDescent="0.4">
      <c r="A21" s="889"/>
      <c r="B21" s="1041"/>
      <c r="C21" s="1041"/>
      <c r="D21" s="891"/>
      <c r="E21" s="891"/>
      <c r="F21" s="891"/>
      <c r="G21" s="1111"/>
      <c r="H21" s="1111"/>
      <c r="I21" s="1111"/>
      <c r="J21" s="806"/>
      <c r="K21" s="891"/>
      <c r="L21" s="891"/>
      <c r="M21" s="891"/>
      <c r="N21" s="1029"/>
      <c r="O21" s="1047"/>
      <c r="P21" s="1047"/>
      <c r="Q21" s="1062"/>
      <c r="R21" s="1052"/>
      <c r="S21" s="1052"/>
      <c r="T21" s="1141"/>
      <c r="U21" s="1052"/>
      <c r="V21" s="1284"/>
      <c r="W21" s="1284"/>
      <c r="X21" s="1238"/>
      <c r="Y21" s="1247"/>
      <c r="Z21" s="1240"/>
      <c r="AA21" s="1067"/>
      <c r="AB21" s="1045"/>
      <c r="AC21" s="1216"/>
      <c r="AD21" s="1011"/>
      <c r="AE21" s="88" t="s">
        <v>384</v>
      </c>
      <c r="AF21" s="89" t="s">
        <v>385</v>
      </c>
      <c r="AG21" s="89">
        <v>3</v>
      </c>
      <c r="AH21" s="90">
        <v>0.08</v>
      </c>
      <c r="AI21" s="147" t="s">
        <v>386</v>
      </c>
      <c r="AJ21" s="541" t="s">
        <v>386</v>
      </c>
      <c r="AK21" s="1290"/>
      <c r="AL21" s="91" t="s">
        <v>355</v>
      </c>
      <c r="AM21" s="92" t="s">
        <v>371</v>
      </c>
      <c r="AN21" s="93">
        <f>8*20</f>
        <v>160</v>
      </c>
      <c r="AO21" s="92" t="s">
        <v>386</v>
      </c>
      <c r="AP21" s="63"/>
      <c r="AQ21" s="1027"/>
      <c r="AR21" s="1030"/>
      <c r="AS21" s="958"/>
      <c r="AT21" s="974"/>
      <c r="AU21" s="971"/>
      <c r="AV21" s="958"/>
      <c r="AW21" s="958"/>
      <c r="AX21" s="851"/>
      <c r="AY21" s="851"/>
      <c r="AZ21" s="851"/>
      <c r="BA21" s="851"/>
      <c r="BB21" s="775"/>
      <c r="BC21" s="96" t="s">
        <v>802</v>
      </c>
      <c r="BD21" s="97" t="s">
        <v>803</v>
      </c>
      <c r="BE21" s="97" t="s">
        <v>804</v>
      </c>
      <c r="BF21" s="98" t="s">
        <v>722</v>
      </c>
      <c r="BG21" s="91" t="s">
        <v>365</v>
      </c>
      <c r="BH21" s="80" t="s">
        <v>977</v>
      </c>
      <c r="BI21" s="63"/>
      <c r="BJ21" s="63"/>
    </row>
    <row r="22" spans="1:62" s="68" customFormat="1" ht="61.5" customHeight="1" x14ac:dyDescent="0.35">
      <c r="A22" s="889"/>
      <c r="B22" s="1041"/>
      <c r="C22" s="1041"/>
      <c r="D22" s="891"/>
      <c r="E22" s="891"/>
      <c r="F22" s="891"/>
      <c r="G22" s="1111"/>
      <c r="H22" s="1111"/>
      <c r="I22" s="1111"/>
      <c r="J22" s="806"/>
      <c r="K22" s="891"/>
      <c r="L22" s="891"/>
      <c r="M22" s="891"/>
      <c r="N22" s="1029"/>
      <c r="O22" s="1046"/>
      <c r="P22" s="1046" t="s">
        <v>270</v>
      </c>
      <c r="Q22" s="1061" t="s">
        <v>272</v>
      </c>
      <c r="R22" s="1052"/>
      <c r="S22" s="1052"/>
      <c r="T22" s="1141"/>
      <c r="U22" s="1052"/>
      <c r="V22" s="1284"/>
      <c r="W22" s="1284"/>
      <c r="X22" s="1238"/>
      <c r="Y22" s="1247"/>
      <c r="Z22" s="1240"/>
      <c r="AA22" s="1067"/>
      <c r="AB22" s="1043" t="s">
        <v>303</v>
      </c>
      <c r="AC22" s="1208" t="s">
        <v>1182</v>
      </c>
      <c r="AD22" s="1010" t="s">
        <v>328</v>
      </c>
      <c r="AE22" s="56" t="s">
        <v>387</v>
      </c>
      <c r="AF22" s="57" t="s">
        <v>397</v>
      </c>
      <c r="AG22" s="57">
        <v>1</v>
      </c>
      <c r="AH22" s="99">
        <v>0.03</v>
      </c>
      <c r="AI22" s="213" t="s">
        <v>386</v>
      </c>
      <c r="AJ22" s="541" t="s">
        <v>386</v>
      </c>
      <c r="AK22" s="812">
        <f>AVERAGE(AJ22:AJ31)</f>
        <v>0.2845833333333333</v>
      </c>
      <c r="AL22" s="60" t="s">
        <v>360</v>
      </c>
      <c r="AM22" s="62" t="s">
        <v>356</v>
      </c>
      <c r="AN22" s="61">
        <f>3*20</f>
        <v>60</v>
      </c>
      <c r="AO22" s="100" t="s">
        <v>386</v>
      </c>
      <c r="AP22" s="63"/>
      <c r="AQ22" s="1031" t="s">
        <v>699</v>
      </c>
      <c r="AR22" s="1031" t="s">
        <v>701</v>
      </c>
      <c r="AS22" s="997" t="s">
        <v>722</v>
      </c>
      <c r="AT22" s="963">
        <v>1000000000</v>
      </c>
      <c r="AU22" s="956" t="s">
        <v>723</v>
      </c>
      <c r="AV22" s="934" t="s">
        <v>728</v>
      </c>
      <c r="AW22" s="934" t="s">
        <v>729</v>
      </c>
      <c r="AX22" s="868" t="s">
        <v>722</v>
      </c>
      <c r="AY22" s="868">
        <v>1000000000</v>
      </c>
      <c r="AZ22" s="868">
        <v>271901246</v>
      </c>
      <c r="BA22" s="868">
        <v>26761933</v>
      </c>
      <c r="BB22" s="787">
        <f>+BA22/AY22</f>
        <v>2.6761933000000002E-2</v>
      </c>
      <c r="BC22" s="102" t="s">
        <v>802</v>
      </c>
      <c r="BD22" s="65" t="s">
        <v>811</v>
      </c>
      <c r="BE22" s="102" t="s">
        <v>804</v>
      </c>
      <c r="BF22" s="102" t="s">
        <v>722</v>
      </c>
      <c r="BG22" s="65" t="s">
        <v>365</v>
      </c>
      <c r="BH22" s="80" t="s">
        <v>979</v>
      </c>
      <c r="BI22" s="63"/>
      <c r="BJ22" s="63"/>
    </row>
    <row r="23" spans="1:62" s="68" customFormat="1" ht="43.5" customHeight="1" x14ac:dyDescent="0.35">
      <c r="A23" s="889"/>
      <c r="B23" s="1041"/>
      <c r="C23" s="1041"/>
      <c r="D23" s="891"/>
      <c r="E23" s="891"/>
      <c r="F23" s="891"/>
      <c r="G23" s="1111"/>
      <c r="H23" s="1111"/>
      <c r="I23" s="1111"/>
      <c r="J23" s="806"/>
      <c r="K23" s="891"/>
      <c r="L23" s="891"/>
      <c r="M23" s="891"/>
      <c r="N23" s="1029"/>
      <c r="O23" s="1029"/>
      <c r="P23" s="1029"/>
      <c r="Q23" s="904"/>
      <c r="R23" s="1052"/>
      <c r="S23" s="1052"/>
      <c r="T23" s="1141"/>
      <c r="U23" s="1052"/>
      <c r="V23" s="1284"/>
      <c r="W23" s="1284"/>
      <c r="X23" s="1238"/>
      <c r="Y23" s="1247"/>
      <c r="Z23" s="1240"/>
      <c r="AA23" s="1067"/>
      <c r="AB23" s="1044"/>
      <c r="AC23" s="1209"/>
      <c r="AD23" s="891"/>
      <c r="AE23" s="71" t="s">
        <v>388</v>
      </c>
      <c r="AF23" s="72" t="s">
        <v>398</v>
      </c>
      <c r="AG23" s="72">
        <v>1</v>
      </c>
      <c r="AH23" s="85">
        <v>0.03</v>
      </c>
      <c r="AI23" s="134" t="s">
        <v>386</v>
      </c>
      <c r="AJ23" s="541" t="s">
        <v>386</v>
      </c>
      <c r="AK23" s="785"/>
      <c r="AL23" s="74" t="s">
        <v>360</v>
      </c>
      <c r="AM23" s="81" t="s">
        <v>356</v>
      </c>
      <c r="AN23" s="76">
        <f>3*20</f>
        <v>60</v>
      </c>
      <c r="AO23" s="103" t="s">
        <v>386</v>
      </c>
      <c r="AP23" s="63"/>
      <c r="AQ23" s="1032"/>
      <c r="AR23" s="1032"/>
      <c r="AS23" s="998"/>
      <c r="AT23" s="964"/>
      <c r="AU23" s="957"/>
      <c r="AV23" s="935"/>
      <c r="AW23" s="935"/>
      <c r="AX23" s="869"/>
      <c r="AY23" s="869"/>
      <c r="AZ23" s="869"/>
      <c r="BA23" s="869"/>
      <c r="BB23" s="788"/>
      <c r="BC23" s="105" t="s">
        <v>802</v>
      </c>
      <c r="BD23" s="78" t="s">
        <v>811</v>
      </c>
      <c r="BE23" s="105" t="s">
        <v>804</v>
      </c>
      <c r="BF23" s="105" t="s">
        <v>722</v>
      </c>
      <c r="BG23" s="78" t="s">
        <v>365</v>
      </c>
      <c r="BH23" s="80" t="s">
        <v>980</v>
      </c>
      <c r="BI23" s="63"/>
      <c r="BJ23" s="63"/>
    </row>
    <row r="24" spans="1:62" s="68" customFormat="1" ht="63.75" customHeight="1" x14ac:dyDescent="0.35">
      <c r="A24" s="889"/>
      <c r="B24" s="1041"/>
      <c r="C24" s="1041"/>
      <c r="D24" s="891"/>
      <c r="E24" s="891"/>
      <c r="F24" s="891"/>
      <c r="G24" s="1111"/>
      <c r="H24" s="1111"/>
      <c r="I24" s="1111"/>
      <c r="J24" s="806"/>
      <c r="K24" s="891"/>
      <c r="L24" s="891"/>
      <c r="M24" s="891"/>
      <c r="N24" s="1029"/>
      <c r="O24" s="1029"/>
      <c r="P24" s="1029"/>
      <c r="Q24" s="904"/>
      <c r="R24" s="1052"/>
      <c r="S24" s="1052"/>
      <c r="T24" s="1141"/>
      <c r="U24" s="1052"/>
      <c r="V24" s="1284"/>
      <c r="W24" s="1284"/>
      <c r="X24" s="1238"/>
      <c r="Y24" s="1247"/>
      <c r="Z24" s="1240"/>
      <c r="AA24" s="1067"/>
      <c r="AB24" s="1044"/>
      <c r="AC24" s="1209"/>
      <c r="AD24" s="891"/>
      <c r="AE24" s="71" t="s">
        <v>389</v>
      </c>
      <c r="AF24" s="72" t="s">
        <v>399</v>
      </c>
      <c r="AG24" s="72">
        <v>35</v>
      </c>
      <c r="AH24" s="85">
        <v>0.1</v>
      </c>
      <c r="AI24" s="660" t="s">
        <v>386</v>
      </c>
      <c r="AJ24" s="541" t="s">
        <v>386</v>
      </c>
      <c r="AK24" s="785"/>
      <c r="AL24" s="106" t="s">
        <v>355</v>
      </c>
      <c r="AM24" s="107" t="s">
        <v>371</v>
      </c>
      <c r="AN24" s="76">
        <f>8*20</f>
        <v>160</v>
      </c>
      <c r="AO24" s="107" t="s">
        <v>386</v>
      </c>
      <c r="AP24" s="63"/>
      <c r="AQ24" s="1032"/>
      <c r="AR24" s="1032"/>
      <c r="AS24" s="998"/>
      <c r="AT24" s="964"/>
      <c r="AU24" s="957"/>
      <c r="AV24" s="935"/>
      <c r="AW24" s="935"/>
      <c r="AX24" s="869"/>
      <c r="AY24" s="869"/>
      <c r="AZ24" s="869"/>
      <c r="BA24" s="869"/>
      <c r="BB24" s="788"/>
      <c r="BC24" s="105" t="s">
        <v>802</v>
      </c>
      <c r="BD24" s="105" t="s">
        <v>812</v>
      </c>
      <c r="BE24" s="105" t="s">
        <v>386</v>
      </c>
      <c r="BF24" s="105" t="s">
        <v>722</v>
      </c>
      <c r="BG24" s="78" t="s">
        <v>355</v>
      </c>
      <c r="BH24" s="80" t="s">
        <v>981</v>
      </c>
      <c r="BI24" s="63"/>
      <c r="BJ24" s="63"/>
    </row>
    <row r="25" spans="1:62" s="68" customFormat="1" ht="45.75" customHeight="1" x14ac:dyDescent="0.35">
      <c r="A25" s="889"/>
      <c r="B25" s="1041"/>
      <c r="C25" s="1041"/>
      <c r="D25" s="891"/>
      <c r="E25" s="891"/>
      <c r="F25" s="891"/>
      <c r="G25" s="1111"/>
      <c r="H25" s="1111"/>
      <c r="I25" s="1111"/>
      <c r="J25" s="806"/>
      <c r="K25" s="891"/>
      <c r="L25" s="891"/>
      <c r="M25" s="891"/>
      <c r="N25" s="1029"/>
      <c r="O25" s="1029"/>
      <c r="P25" s="1029"/>
      <c r="Q25" s="904"/>
      <c r="R25" s="1052"/>
      <c r="S25" s="1052"/>
      <c r="T25" s="1141"/>
      <c r="U25" s="1052"/>
      <c r="V25" s="1284"/>
      <c r="W25" s="1284"/>
      <c r="X25" s="1238"/>
      <c r="Y25" s="1247"/>
      <c r="Z25" s="1240"/>
      <c r="AA25" s="1067"/>
      <c r="AB25" s="1044"/>
      <c r="AC25" s="1209"/>
      <c r="AD25" s="891"/>
      <c r="AE25" s="71" t="s">
        <v>390</v>
      </c>
      <c r="AF25" s="72" t="s">
        <v>400</v>
      </c>
      <c r="AG25" s="72">
        <v>1200</v>
      </c>
      <c r="AH25" s="85">
        <v>0.3</v>
      </c>
      <c r="AI25" s="661">
        <v>566</v>
      </c>
      <c r="AJ25" s="541">
        <f t="shared" si="0"/>
        <v>0.47166666666666668</v>
      </c>
      <c r="AK25" s="785"/>
      <c r="AL25" s="106" t="s">
        <v>377</v>
      </c>
      <c r="AM25" s="107" t="s">
        <v>371</v>
      </c>
      <c r="AN25" s="76">
        <f>9*20</f>
        <v>180</v>
      </c>
      <c r="AO25" s="107">
        <v>1200</v>
      </c>
      <c r="AP25" s="63"/>
      <c r="AQ25" s="1032"/>
      <c r="AR25" s="1032"/>
      <c r="AS25" s="998"/>
      <c r="AT25" s="964"/>
      <c r="AU25" s="957"/>
      <c r="AV25" s="935"/>
      <c r="AW25" s="935"/>
      <c r="AX25" s="869"/>
      <c r="AY25" s="869"/>
      <c r="AZ25" s="869"/>
      <c r="BA25" s="869"/>
      <c r="BB25" s="788"/>
      <c r="BC25" s="105" t="s">
        <v>386</v>
      </c>
      <c r="BD25" s="105" t="s">
        <v>813</v>
      </c>
      <c r="BE25" s="105" t="s">
        <v>386</v>
      </c>
      <c r="BF25" s="105" t="s">
        <v>722</v>
      </c>
      <c r="BG25" s="78" t="s">
        <v>448</v>
      </c>
      <c r="BH25" s="80" t="s">
        <v>982</v>
      </c>
      <c r="BI25" s="63"/>
      <c r="BJ25" s="63"/>
    </row>
    <row r="26" spans="1:62" s="68" customFormat="1" ht="54.75" customHeight="1" x14ac:dyDescent="0.35">
      <c r="A26" s="889"/>
      <c r="B26" s="1041"/>
      <c r="C26" s="1041"/>
      <c r="D26" s="891"/>
      <c r="E26" s="891"/>
      <c r="F26" s="891"/>
      <c r="G26" s="1111"/>
      <c r="H26" s="1111"/>
      <c r="I26" s="1111"/>
      <c r="J26" s="806"/>
      <c r="K26" s="891"/>
      <c r="L26" s="891"/>
      <c r="M26" s="891"/>
      <c r="N26" s="1029"/>
      <c r="O26" s="1029"/>
      <c r="P26" s="1029"/>
      <c r="Q26" s="904"/>
      <c r="R26" s="1052"/>
      <c r="S26" s="1052"/>
      <c r="T26" s="1141"/>
      <c r="U26" s="1052"/>
      <c r="V26" s="1284"/>
      <c r="W26" s="1284"/>
      <c r="X26" s="1238"/>
      <c r="Y26" s="1247"/>
      <c r="Z26" s="1240"/>
      <c r="AA26" s="1067"/>
      <c r="AB26" s="1044"/>
      <c r="AC26" s="1209"/>
      <c r="AD26" s="891"/>
      <c r="AE26" s="71" t="s">
        <v>391</v>
      </c>
      <c r="AF26" s="72" t="s">
        <v>401</v>
      </c>
      <c r="AG26" s="72">
        <v>3</v>
      </c>
      <c r="AH26" s="85">
        <v>0.15</v>
      </c>
      <c r="AI26" s="661">
        <v>1</v>
      </c>
      <c r="AJ26" s="541">
        <f t="shared" si="0"/>
        <v>0.33333333333333331</v>
      </c>
      <c r="AK26" s="785"/>
      <c r="AL26" s="106" t="s">
        <v>365</v>
      </c>
      <c r="AM26" s="107" t="s">
        <v>371</v>
      </c>
      <c r="AN26" s="76">
        <f>20*11</f>
        <v>220</v>
      </c>
      <c r="AO26" s="107" t="s">
        <v>386</v>
      </c>
      <c r="AP26" s="63"/>
      <c r="AQ26" s="1032"/>
      <c r="AR26" s="1032"/>
      <c r="AS26" s="998"/>
      <c r="AT26" s="964"/>
      <c r="AU26" s="957"/>
      <c r="AV26" s="935"/>
      <c r="AW26" s="935"/>
      <c r="AX26" s="869"/>
      <c r="AY26" s="869"/>
      <c r="AZ26" s="869"/>
      <c r="BA26" s="869"/>
      <c r="BB26" s="788"/>
      <c r="BC26" s="105" t="s">
        <v>802</v>
      </c>
      <c r="BD26" s="78" t="s">
        <v>811</v>
      </c>
      <c r="BE26" s="105" t="s">
        <v>804</v>
      </c>
      <c r="BF26" s="105" t="s">
        <v>722</v>
      </c>
      <c r="BG26" s="78" t="s">
        <v>365</v>
      </c>
      <c r="BH26" s="80" t="s">
        <v>983</v>
      </c>
      <c r="BI26" s="63"/>
      <c r="BJ26" s="63"/>
    </row>
    <row r="27" spans="1:62" s="68" customFormat="1" ht="43.5" customHeight="1" x14ac:dyDescent="0.35">
      <c r="A27" s="889"/>
      <c r="B27" s="1041"/>
      <c r="C27" s="1041"/>
      <c r="D27" s="891"/>
      <c r="E27" s="891"/>
      <c r="F27" s="891"/>
      <c r="G27" s="1111"/>
      <c r="H27" s="1111"/>
      <c r="I27" s="1111"/>
      <c r="J27" s="806"/>
      <c r="K27" s="891"/>
      <c r="L27" s="891"/>
      <c r="M27" s="891"/>
      <c r="N27" s="1029"/>
      <c r="O27" s="1029"/>
      <c r="P27" s="1029"/>
      <c r="Q27" s="904"/>
      <c r="R27" s="1052"/>
      <c r="S27" s="1052"/>
      <c r="T27" s="1141"/>
      <c r="U27" s="1052"/>
      <c r="V27" s="1284"/>
      <c r="W27" s="1284"/>
      <c r="X27" s="1238"/>
      <c r="Y27" s="1247"/>
      <c r="Z27" s="1240"/>
      <c r="AA27" s="1067"/>
      <c r="AB27" s="1044"/>
      <c r="AC27" s="1209"/>
      <c r="AD27" s="891"/>
      <c r="AE27" s="71" t="s">
        <v>392</v>
      </c>
      <c r="AF27" s="72" t="s">
        <v>402</v>
      </c>
      <c r="AG27" s="72">
        <v>1</v>
      </c>
      <c r="AH27" s="85">
        <v>0.03</v>
      </c>
      <c r="AI27" s="660" t="s">
        <v>386</v>
      </c>
      <c r="AJ27" s="541" t="s">
        <v>386</v>
      </c>
      <c r="AK27" s="785"/>
      <c r="AL27" s="108" t="s">
        <v>360</v>
      </c>
      <c r="AM27" s="103" t="s">
        <v>356</v>
      </c>
      <c r="AN27" s="76">
        <f>3*20</f>
        <v>60</v>
      </c>
      <c r="AO27" s="107" t="s">
        <v>386</v>
      </c>
      <c r="AP27" s="63"/>
      <c r="AQ27" s="1032"/>
      <c r="AR27" s="1032"/>
      <c r="AS27" s="998"/>
      <c r="AT27" s="964"/>
      <c r="AU27" s="957"/>
      <c r="AV27" s="935"/>
      <c r="AW27" s="935"/>
      <c r="AX27" s="869"/>
      <c r="AY27" s="869"/>
      <c r="AZ27" s="869"/>
      <c r="BA27" s="869"/>
      <c r="BB27" s="788"/>
      <c r="BC27" s="105" t="s">
        <v>802</v>
      </c>
      <c r="BD27" s="78" t="s">
        <v>811</v>
      </c>
      <c r="BE27" s="105" t="s">
        <v>804</v>
      </c>
      <c r="BF27" s="105" t="s">
        <v>722</v>
      </c>
      <c r="BG27" s="78" t="s">
        <v>365</v>
      </c>
      <c r="BH27" s="80" t="s">
        <v>984</v>
      </c>
      <c r="BI27" s="63"/>
      <c r="BJ27" s="63"/>
    </row>
    <row r="28" spans="1:62" s="68" customFormat="1" ht="84.75" customHeight="1" x14ac:dyDescent="0.35">
      <c r="A28" s="889"/>
      <c r="B28" s="1041"/>
      <c r="C28" s="1041"/>
      <c r="D28" s="891"/>
      <c r="E28" s="891"/>
      <c r="F28" s="891"/>
      <c r="G28" s="1111"/>
      <c r="H28" s="1111"/>
      <c r="I28" s="1111"/>
      <c r="J28" s="806"/>
      <c r="K28" s="891"/>
      <c r="L28" s="891"/>
      <c r="M28" s="891"/>
      <c r="N28" s="1029"/>
      <c r="O28" s="1029"/>
      <c r="P28" s="1029"/>
      <c r="Q28" s="904"/>
      <c r="R28" s="1052"/>
      <c r="S28" s="1052"/>
      <c r="T28" s="1141"/>
      <c r="U28" s="1052"/>
      <c r="V28" s="1284"/>
      <c r="W28" s="1284"/>
      <c r="X28" s="1238"/>
      <c r="Y28" s="1247"/>
      <c r="Z28" s="1240"/>
      <c r="AA28" s="1067"/>
      <c r="AB28" s="1044"/>
      <c r="AC28" s="1209"/>
      <c r="AD28" s="891"/>
      <c r="AE28" s="71" t="s">
        <v>393</v>
      </c>
      <c r="AF28" s="72" t="s">
        <v>401</v>
      </c>
      <c r="AG28" s="72">
        <v>3</v>
      </c>
      <c r="AH28" s="85">
        <v>0.15</v>
      </c>
      <c r="AI28" s="661">
        <v>1</v>
      </c>
      <c r="AJ28" s="541">
        <f t="shared" si="0"/>
        <v>0.33333333333333331</v>
      </c>
      <c r="AK28" s="785"/>
      <c r="AL28" s="106" t="s">
        <v>365</v>
      </c>
      <c r="AM28" s="107" t="s">
        <v>371</v>
      </c>
      <c r="AN28" s="109">
        <f>11*20</f>
        <v>220</v>
      </c>
      <c r="AO28" s="107" t="s">
        <v>386</v>
      </c>
      <c r="AP28" s="63"/>
      <c r="AQ28" s="1032"/>
      <c r="AR28" s="1032"/>
      <c r="AS28" s="998"/>
      <c r="AT28" s="964"/>
      <c r="AU28" s="957"/>
      <c r="AV28" s="935"/>
      <c r="AW28" s="935"/>
      <c r="AX28" s="869"/>
      <c r="AY28" s="869"/>
      <c r="AZ28" s="869"/>
      <c r="BA28" s="869"/>
      <c r="BB28" s="788"/>
      <c r="BC28" s="105" t="s">
        <v>802</v>
      </c>
      <c r="BD28" s="78" t="s">
        <v>811</v>
      </c>
      <c r="BE28" s="105" t="s">
        <v>804</v>
      </c>
      <c r="BF28" s="105" t="s">
        <v>722</v>
      </c>
      <c r="BG28" s="78" t="s">
        <v>365</v>
      </c>
      <c r="BH28" s="80" t="s">
        <v>985</v>
      </c>
      <c r="BI28" s="63"/>
      <c r="BJ28" s="63"/>
    </row>
    <row r="29" spans="1:62" s="68" customFormat="1" ht="92.25" customHeight="1" x14ac:dyDescent="0.35">
      <c r="A29" s="889"/>
      <c r="B29" s="1041"/>
      <c r="C29" s="1041"/>
      <c r="D29" s="891"/>
      <c r="E29" s="891"/>
      <c r="F29" s="891"/>
      <c r="G29" s="1111"/>
      <c r="H29" s="1111"/>
      <c r="I29" s="1111"/>
      <c r="J29" s="806"/>
      <c r="K29" s="891"/>
      <c r="L29" s="891"/>
      <c r="M29" s="891"/>
      <c r="N29" s="1029"/>
      <c r="O29" s="1029"/>
      <c r="P29" s="1029"/>
      <c r="Q29" s="904"/>
      <c r="R29" s="1052"/>
      <c r="S29" s="1052"/>
      <c r="T29" s="1141"/>
      <c r="U29" s="1052"/>
      <c r="V29" s="1284"/>
      <c r="W29" s="1284"/>
      <c r="X29" s="1238"/>
      <c r="Y29" s="1247"/>
      <c r="Z29" s="1240"/>
      <c r="AA29" s="1067"/>
      <c r="AB29" s="1044"/>
      <c r="AC29" s="1209"/>
      <c r="AD29" s="891"/>
      <c r="AE29" s="71" t="s">
        <v>394</v>
      </c>
      <c r="AF29" s="110" t="s">
        <v>362</v>
      </c>
      <c r="AG29" s="72">
        <v>1</v>
      </c>
      <c r="AH29" s="85">
        <v>0.03</v>
      </c>
      <c r="AI29" s="660" t="s">
        <v>386</v>
      </c>
      <c r="AJ29" s="541" t="s">
        <v>386</v>
      </c>
      <c r="AK29" s="785"/>
      <c r="AL29" s="108" t="s">
        <v>360</v>
      </c>
      <c r="AM29" s="103" t="s">
        <v>356</v>
      </c>
      <c r="AN29" s="76">
        <f>3*20</f>
        <v>60</v>
      </c>
      <c r="AO29" s="107" t="s">
        <v>386</v>
      </c>
      <c r="AP29" s="63"/>
      <c r="AQ29" s="1032"/>
      <c r="AR29" s="1032"/>
      <c r="AS29" s="998"/>
      <c r="AT29" s="964"/>
      <c r="AU29" s="957"/>
      <c r="AV29" s="935"/>
      <c r="AW29" s="935"/>
      <c r="AX29" s="869"/>
      <c r="AY29" s="869"/>
      <c r="AZ29" s="869"/>
      <c r="BA29" s="869"/>
      <c r="BB29" s="788"/>
      <c r="BC29" s="105" t="s">
        <v>802</v>
      </c>
      <c r="BD29" s="78" t="s">
        <v>811</v>
      </c>
      <c r="BE29" s="105" t="s">
        <v>804</v>
      </c>
      <c r="BF29" s="105" t="s">
        <v>722</v>
      </c>
      <c r="BG29" s="78" t="s">
        <v>365</v>
      </c>
      <c r="BH29" s="80" t="s">
        <v>986</v>
      </c>
      <c r="BI29" s="63"/>
      <c r="BJ29" s="63"/>
    </row>
    <row r="30" spans="1:62" s="68" customFormat="1" ht="83.25" customHeight="1" x14ac:dyDescent="0.35">
      <c r="A30" s="889"/>
      <c r="B30" s="1041"/>
      <c r="C30" s="1041"/>
      <c r="D30" s="891"/>
      <c r="E30" s="891"/>
      <c r="F30" s="891"/>
      <c r="G30" s="1111"/>
      <c r="H30" s="1111"/>
      <c r="I30" s="1111"/>
      <c r="J30" s="806"/>
      <c r="K30" s="891"/>
      <c r="L30" s="891"/>
      <c r="M30" s="891"/>
      <c r="N30" s="1029"/>
      <c r="O30" s="1029"/>
      <c r="P30" s="1029"/>
      <c r="Q30" s="904"/>
      <c r="R30" s="1052"/>
      <c r="S30" s="1052"/>
      <c r="T30" s="1141"/>
      <c r="U30" s="1052"/>
      <c r="V30" s="1284"/>
      <c r="W30" s="1284"/>
      <c r="X30" s="1238"/>
      <c r="Y30" s="1247"/>
      <c r="Z30" s="1240"/>
      <c r="AA30" s="1067"/>
      <c r="AB30" s="1044"/>
      <c r="AC30" s="1209"/>
      <c r="AD30" s="891"/>
      <c r="AE30" s="71" t="s">
        <v>395</v>
      </c>
      <c r="AF30" s="72" t="s">
        <v>403</v>
      </c>
      <c r="AG30" s="72">
        <v>3</v>
      </c>
      <c r="AH30" s="85">
        <v>0.15</v>
      </c>
      <c r="AI30" s="661">
        <v>0</v>
      </c>
      <c r="AJ30" s="541">
        <f t="shared" si="0"/>
        <v>0</v>
      </c>
      <c r="AK30" s="785"/>
      <c r="AL30" s="106" t="s">
        <v>365</v>
      </c>
      <c r="AM30" s="107" t="s">
        <v>371</v>
      </c>
      <c r="AN30" s="76">
        <f>11*20</f>
        <v>220</v>
      </c>
      <c r="AO30" s="107" t="s">
        <v>386</v>
      </c>
      <c r="AP30" s="63"/>
      <c r="AQ30" s="1032"/>
      <c r="AR30" s="1032"/>
      <c r="AS30" s="998"/>
      <c r="AT30" s="964"/>
      <c r="AU30" s="957"/>
      <c r="AV30" s="935"/>
      <c r="AW30" s="935"/>
      <c r="AX30" s="869"/>
      <c r="AY30" s="869"/>
      <c r="AZ30" s="869"/>
      <c r="BA30" s="869"/>
      <c r="BB30" s="788"/>
      <c r="BC30" s="105" t="s">
        <v>802</v>
      </c>
      <c r="BD30" s="78" t="s">
        <v>811</v>
      </c>
      <c r="BE30" s="105" t="s">
        <v>804</v>
      </c>
      <c r="BF30" s="105" t="s">
        <v>722</v>
      </c>
      <c r="BG30" s="78" t="s">
        <v>365</v>
      </c>
      <c r="BH30" s="80" t="s">
        <v>987</v>
      </c>
      <c r="BI30" s="63"/>
      <c r="BJ30" s="63"/>
    </row>
    <row r="31" spans="1:62" s="68" customFormat="1" ht="72" customHeight="1" thickBot="1" x14ac:dyDescent="0.4">
      <c r="A31" s="889"/>
      <c r="B31" s="1041"/>
      <c r="C31" s="1041"/>
      <c r="D31" s="891"/>
      <c r="E31" s="891"/>
      <c r="F31" s="891"/>
      <c r="G31" s="1111"/>
      <c r="H31" s="1111"/>
      <c r="I31" s="1111"/>
      <c r="J31" s="806"/>
      <c r="K31" s="891"/>
      <c r="L31" s="891"/>
      <c r="M31" s="891"/>
      <c r="N31" s="1029"/>
      <c r="O31" s="1047"/>
      <c r="P31" s="1047"/>
      <c r="Q31" s="1062"/>
      <c r="R31" s="1052"/>
      <c r="S31" s="1052"/>
      <c r="T31" s="1141"/>
      <c r="U31" s="1052"/>
      <c r="V31" s="1284"/>
      <c r="W31" s="1284"/>
      <c r="X31" s="1238"/>
      <c r="Y31" s="1247"/>
      <c r="Z31" s="1240"/>
      <c r="AA31" s="1067"/>
      <c r="AB31" s="1045"/>
      <c r="AC31" s="1210"/>
      <c r="AD31" s="1011"/>
      <c r="AE31" s="88" t="s">
        <v>396</v>
      </c>
      <c r="AF31" s="111" t="s">
        <v>404</v>
      </c>
      <c r="AG31" s="89">
        <v>1</v>
      </c>
      <c r="AH31" s="90">
        <v>0.03</v>
      </c>
      <c r="AI31" s="660" t="s">
        <v>386</v>
      </c>
      <c r="AJ31" s="541" t="s">
        <v>386</v>
      </c>
      <c r="AK31" s="1290"/>
      <c r="AL31" s="112" t="s">
        <v>355</v>
      </c>
      <c r="AM31" s="113" t="s">
        <v>371</v>
      </c>
      <c r="AN31" s="114">
        <f>8*20</f>
        <v>160</v>
      </c>
      <c r="AO31" s="115" t="s">
        <v>386</v>
      </c>
      <c r="AP31" s="63"/>
      <c r="AQ31" s="1033"/>
      <c r="AR31" s="1033"/>
      <c r="AS31" s="999"/>
      <c r="AT31" s="965"/>
      <c r="AU31" s="958"/>
      <c r="AV31" s="943"/>
      <c r="AW31" s="943"/>
      <c r="AX31" s="870"/>
      <c r="AY31" s="870"/>
      <c r="AZ31" s="870"/>
      <c r="BA31" s="870"/>
      <c r="BB31" s="789"/>
      <c r="BC31" s="117" t="s">
        <v>802</v>
      </c>
      <c r="BD31" s="97" t="s">
        <v>811</v>
      </c>
      <c r="BE31" s="117" t="s">
        <v>804</v>
      </c>
      <c r="BF31" s="117" t="s">
        <v>722</v>
      </c>
      <c r="BG31" s="97" t="s">
        <v>365</v>
      </c>
      <c r="BH31" s="80" t="s">
        <v>988</v>
      </c>
      <c r="BI31" s="63"/>
      <c r="BJ31" s="63"/>
    </row>
    <row r="32" spans="1:62" s="68" customFormat="1" ht="69" customHeight="1" x14ac:dyDescent="0.35">
      <c r="A32" s="889"/>
      <c r="B32" s="1041"/>
      <c r="C32" s="1041"/>
      <c r="D32" s="891"/>
      <c r="E32" s="891"/>
      <c r="F32" s="891"/>
      <c r="G32" s="1111"/>
      <c r="H32" s="1111"/>
      <c r="I32" s="1111"/>
      <c r="J32" s="806"/>
      <c r="K32" s="891"/>
      <c r="L32" s="891"/>
      <c r="M32" s="891"/>
      <c r="N32" s="1029"/>
      <c r="O32" s="1046"/>
      <c r="P32" s="1046" t="s">
        <v>270</v>
      </c>
      <c r="Q32" s="1046" t="s">
        <v>273</v>
      </c>
      <c r="R32" s="1052"/>
      <c r="S32" s="1052"/>
      <c r="T32" s="1141"/>
      <c r="U32" s="1052"/>
      <c r="V32" s="1284"/>
      <c r="W32" s="1284"/>
      <c r="X32" s="1238"/>
      <c r="Y32" s="1247"/>
      <c r="Z32" s="1240"/>
      <c r="AA32" s="1067"/>
      <c r="AB32" s="1048" t="s">
        <v>304</v>
      </c>
      <c r="AC32" s="1208">
        <v>2020130010057</v>
      </c>
      <c r="AD32" s="1010" t="s">
        <v>329</v>
      </c>
      <c r="AE32" s="118" t="s">
        <v>405</v>
      </c>
      <c r="AF32" s="119" t="s">
        <v>406</v>
      </c>
      <c r="AG32" s="120">
        <v>1</v>
      </c>
      <c r="AH32" s="121">
        <v>0.2</v>
      </c>
      <c r="AI32" s="662">
        <v>1</v>
      </c>
      <c r="AJ32" s="541">
        <f t="shared" si="0"/>
        <v>1</v>
      </c>
      <c r="AK32" s="812">
        <f>AVERAGE(AJ32:AJ43)</f>
        <v>0.54396433470507544</v>
      </c>
      <c r="AL32" s="122">
        <v>44958</v>
      </c>
      <c r="AM32" s="123">
        <v>45291</v>
      </c>
      <c r="AN32" s="124">
        <v>333</v>
      </c>
      <c r="AO32" s="1003" t="s">
        <v>426</v>
      </c>
      <c r="AP32" s="893"/>
      <c r="AQ32" s="1034" t="s">
        <v>702</v>
      </c>
      <c r="AR32" s="1034" t="s">
        <v>703</v>
      </c>
      <c r="AS32" s="64" t="s">
        <v>722</v>
      </c>
      <c r="AT32" s="125">
        <v>67797791725</v>
      </c>
      <c r="AU32" s="64" t="s">
        <v>730</v>
      </c>
      <c r="AV32" s="969" t="s">
        <v>731</v>
      </c>
      <c r="AW32" s="1000" t="s">
        <v>732</v>
      </c>
      <c r="AX32" s="549" t="s">
        <v>722</v>
      </c>
      <c r="AY32" s="550">
        <v>67328696725</v>
      </c>
      <c r="AZ32" s="550">
        <v>55602246161.360001</v>
      </c>
      <c r="BA32" s="550">
        <v>5168226066.9300003</v>
      </c>
      <c r="BB32" s="635">
        <f>+BA32/AY32</f>
        <v>7.6761118487697871E-2</v>
      </c>
      <c r="BC32" s="127" t="s">
        <v>814</v>
      </c>
      <c r="BD32" s="128" t="s">
        <v>815</v>
      </c>
      <c r="BE32" s="129" t="s">
        <v>816</v>
      </c>
      <c r="BF32" s="127" t="s">
        <v>722</v>
      </c>
      <c r="BG32" s="122">
        <v>44958</v>
      </c>
      <c r="BH32" s="130" t="s">
        <v>936</v>
      </c>
      <c r="BI32" s="63"/>
      <c r="BJ32" s="63"/>
    </row>
    <row r="33" spans="1:62" s="68" customFormat="1" ht="41.25" customHeight="1" x14ac:dyDescent="0.35">
      <c r="A33" s="889"/>
      <c r="B33" s="1041"/>
      <c r="C33" s="1041"/>
      <c r="D33" s="891"/>
      <c r="E33" s="891"/>
      <c r="F33" s="891"/>
      <c r="G33" s="1111"/>
      <c r="H33" s="1111"/>
      <c r="I33" s="1111"/>
      <c r="J33" s="806"/>
      <c r="K33" s="891"/>
      <c r="L33" s="891"/>
      <c r="M33" s="891"/>
      <c r="N33" s="1029"/>
      <c r="O33" s="1029"/>
      <c r="P33" s="1029"/>
      <c r="Q33" s="1029"/>
      <c r="R33" s="1052"/>
      <c r="S33" s="1052"/>
      <c r="T33" s="1141"/>
      <c r="U33" s="1052"/>
      <c r="V33" s="1284"/>
      <c r="W33" s="1284"/>
      <c r="X33" s="1238"/>
      <c r="Y33" s="1247"/>
      <c r="Z33" s="1240"/>
      <c r="AA33" s="1067"/>
      <c r="AB33" s="1049"/>
      <c r="AC33" s="1209"/>
      <c r="AD33" s="891"/>
      <c r="AE33" s="131" t="s">
        <v>407</v>
      </c>
      <c r="AF33" s="132" t="s">
        <v>408</v>
      </c>
      <c r="AG33" s="133">
        <v>1</v>
      </c>
      <c r="AH33" s="134">
        <v>0.2</v>
      </c>
      <c r="AI33" s="663">
        <v>1</v>
      </c>
      <c r="AJ33" s="541">
        <f t="shared" si="0"/>
        <v>1</v>
      </c>
      <c r="AK33" s="785"/>
      <c r="AL33" s="135">
        <v>44958</v>
      </c>
      <c r="AM33" s="136">
        <v>45291</v>
      </c>
      <c r="AN33" s="137">
        <v>333</v>
      </c>
      <c r="AO33" s="1004"/>
      <c r="AP33" s="893"/>
      <c r="AQ33" s="1035"/>
      <c r="AR33" s="1035"/>
      <c r="AS33" s="984" t="s">
        <v>733</v>
      </c>
      <c r="AT33" s="985">
        <v>3192296644</v>
      </c>
      <c r="AU33" s="984" t="s">
        <v>734</v>
      </c>
      <c r="AV33" s="970"/>
      <c r="AW33" s="1001"/>
      <c r="AX33" s="853" t="s">
        <v>733</v>
      </c>
      <c r="AY33" s="874">
        <v>3192296644</v>
      </c>
      <c r="AZ33" s="874">
        <v>2862979500.5300002</v>
      </c>
      <c r="BA33" s="874">
        <v>871811279</v>
      </c>
      <c r="BB33" s="790">
        <f>+BA33/AY33</f>
        <v>0.27309845425505513</v>
      </c>
      <c r="BC33" s="138" t="s">
        <v>814</v>
      </c>
      <c r="BD33" s="139" t="s">
        <v>817</v>
      </c>
      <c r="BE33" s="140" t="s">
        <v>816</v>
      </c>
      <c r="BF33" s="138" t="s">
        <v>722</v>
      </c>
      <c r="BG33" s="141">
        <v>44958</v>
      </c>
      <c r="BH33" s="130" t="s">
        <v>937</v>
      </c>
      <c r="BI33" s="63"/>
      <c r="BJ33" s="63"/>
    </row>
    <row r="34" spans="1:62" s="68" customFormat="1" ht="41.25" customHeight="1" x14ac:dyDescent="0.35">
      <c r="A34" s="889"/>
      <c r="B34" s="1041"/>
      <c r="C34" s="1041"/>
      <c r="D34" s="891"/>
      <c r="E34" s="891"/>
      <c r="F34" s="891"/>
      <c r="G34" s="1111"/>
      <c r="H34" s="1111"/>
      <c r="I34" s="1111"/>
      <c r="J34" s="806"/>
      <c r="K34" s="891"/>
      <c r="L34" s="891"/>
      <c r="M34" s="891"/>
      <c r="N34" s="1029"/>
      <c r="O34" s="1029"/>
      <c r="P34" s="1029"/>
      <c r="Q34" s="1029"/>
      <c r="R34" s="1052"/>
      <c r="S34" s="1052"/>
      <c r="T34" s="1141"/>
      <c r="U34" s="1052"/>
      <c r="V34" s="1284"/>
      <c r="W34" s="1284"/>
      <c r="X34" s="1238"/>
      <c r="Y34" s="1247"/>
      <c r="Z34" s="1240"/>
      <c r="AA34" s="1067"/>
      <c r="AB34" s="1049"/>
      <c r="AC34" s="1209"/>
      <c r="AD34" s="891"/>
      <c r="AE34" s="131" t="s">
        <v>409</v>
      </c>
      <c r="AF34" s="131" t="s">
        <v>410</v>
      </c>
      <c r="AG34" s="51">
        <v>1</v>
      </c>
      <c r="AH34" s="134">
        <v>0.2</v>
      </c>
      <c r="AI34" s="663">
        <v>1</v>
      </c>
      <c r="AJ34" s="541">
        <f t="shared" si="0"/>
        <v>1</v>
      </c>
      <c r="AK34" s="785"/>
      <c r="AL34" s="135">
        <v>44927</v>
      </c>
      <c r="AM34" s="136">
        <v>45291</v>
      </c>
      <c r="AN34" s="137">
        <v>364</v>
      </c>
      <c r="AO34" s="1004"/>
      <c r="AP34" s="893"/>
      <c r="AQ34" s="1035"/>
      <c r="AR34" s="1035"/>
      <c r="AS34" s="957"/>
      <c r="AT34" s="973"/>
      <c r="AU34" s="957"/>
      <c r="AV34" s="970"/>
      <c r="AW34" s="1001"/>
      <c r="AX34" s="850"/>
      <c r="AY34" s="874"/>
      <c r="AZ34" s="874"/>
      <c r="BA34" s="874"/>
      <c r="BB34" s="790"/>
      <c r="BC34" s="138" t="s">
        <v>818</v>
      </c>
      <c r="BD34" s="142" t="s">
        <v>653</v>
      </c>
      <c r="BE34" s="142" t="s">
        <v>653</v>
      </c>
      <c r="BF34" s="142" t="s">
        <v>653</v>
      </c>
      <c r="BG34" s="143" t="s">
        <v>653</v>
      </c>
      <c r="BH34" s="130" t="s">
        <v>937</v>
      </c>
      <c r="BI34" s="63"/>
      <c r="BJ34" s="63"/>
    </row>
    <row r="35" spans="1:62" s="68" customFormat="1" ht="41.25" customHeight="1" x14ac:dyDescent="0.35">
      <c r="A35" s="889"/>
      <c r="B35" s="1041"/>
      <c r="C35" s="1041"/>
      <c r="D35" s="891"/>
      <c r="E35" s="891"/>
      <c r="F35" s="891"/>
      <c r="G35" s="1111"/>
      <c r="H35" s="1111"/>
      <c r="I35" s="1111"/>
      <c r="J35" s="806"/>
      <c r="K35" s="891"/>
      <c r="L35" s="891"/>
      <c r="M35" s="891"/>
      <c r="N35" s="1029"/>
      <c r="O35" s="1029"/>
      <c r="P35" s="1029"/>
      <c r="Q35" s="1029"/>
      <c r="R35" s="1052"/>
      <c r="S35" s="1052"/>
      <c r="T35" s="1141"/>
      <c r="U35" s="1052"/>
      <c r="V35" s="1284"/>
      <c r="W35" s="1284"/>
      <c r="X35" s="1238"/>
      <c r="Y35" s="1247"/>
      <c r="Z35" s="1240"/>
      <c r="AA35" s="1067"/>
      <c r="AB35" s="1049"/>
      <c r="AC35" s="1209"/>
      <c r="AD35" s="891"/>
      <c r="AE35" s="131" t="s">
        <v>411</v>
      </c>
      <c r="AF35" s="131" t="s">
        <v>412</v>
      </c>
      <c r="AG35" s="51">
        <v>81</v>
      </c>
      <c r="AH35" s="134">
        <v>0.2</v>
      </c>
      <c r="AI35" s="663">
        <v>37</v>
      </c>
      <c r="AJ35" s="541">
        <f t="shared" si="0"/>
        <v>0.4567901234567901</v>
      </c>
      <c r="AK35" s="785"/>
      <c r="AL35" s="135">
        <v>44958</v>
      </c>
      <c r="AM35" s="136">
        <v>45291</v>
      </c>
      <c r="AN35" s="137">
        <v>333</v>
      </c>
      <c r="AO35" s="1004"/>
      <c r="AP35" s="893"/>
      <c r="AQ35" s="1035"/>
      <c r="AR35" s="1035"/>
      <c r="AS35" s="982"/>
      <c r="AT35" s="983"/>
      <c r="AU35" s="982"/>
      <c r="AV35" s="970"/>
      <c r="AW35" s="1001"/>
      <c r="AX35" s="852"/>
      <c r="AY35" s="874"/>
      <c r="AZ35" s="874"/>
      <c r="BA35" s="874"/>
      <c r="BB35" s="790"/>
      <c r="BC35" s="138" t="s">
        <v>818</v>
      </c>
      <c r="BD35" s="142" t="s">
        <v>653</v>
      </c>
      <c r="BE35" s="142" t="s">
        <v>653</v>
      </c>
      <c r="BF35" s="142" t="s">
        <v>653</v>
      </c>
      <c r="BG35" s="143" t="s">
        <v>653</v>
      </c>
      <c r="BH35" s="130" t="s">
        <v>937</v>
      </c>
      <c r="BI35" s="63"/>
      <c r="BJ35" s="63"/>
    </row>
    <row r="36" spans="1:62" s="68" customFormat="1" ht="41.25" customHeight="1" x14ac:dyDescent="0.35">
      <c r="A36" s="889"/>
      <c r="B36" s="1041"/>
      <c r="C36" s="1041"/>
      <c r="D36" s="891"/>
      <c r="E36" s="891"/>
      <c r="F36" s="891"/>
      <c r="G36" s="1111"/>
      <c r="H36" s="1111"/>
      <c r="I36" s="1111"/>
      <c r="J36" s="806"/>
      <c r="K36" s="891"/>
      <c r="L36" s="891"/>
      <c r="M36" s="891"/>
      <c r="N36" s="1029"/>
      <c r="O36" s="1029"/>
      <c r="P36" s="1029"/>
      <c r="Q36" s="1029"/>
      <c r="R36" s="1052"/>
      <c r="S36" s="1052"/>
      <c r="T36" s="1141"/>
      <c r="U36" s="1052"/>
      <c r="V36" s="1284"/>
      <c r="W36" s="1284"/>
      <c r="X36" s="1238"/>
      <c r="Y36" s="1247"/>
      <c r="Z36" s="1240"/>
      <c r="AA36" s="1067"/>
      <c r="AB36" s="1049"/>
      <c r="AC36" s="1209"/>
      <c r="AD36" s="891"/>
      <c r="AE36" s="131" t="s">
        <v>413</v>
      </c>
      <c r="AF36" s="131" t="s">
        <v>414</v>
      </c>
      <c r="AG36" s="51">
        <v>1</v>
      </c>
      <c r="AH36" s="144">
        <v>0.05</v>
      </c>
      <c r="AI36" s="664">
        <v>1</v>
      </c>
      <c r="AJ36" s="541">
        <f t="shared" si="0"/>
        <v>1</v>
      </c>
      <c r="AK36" s="785"/>
      <c r="AL36" s="135">
        <v>44958</v>
      </c>
      <c r="AM36" s="136">
        <v>45291</v>
      </c>
      <c r="AN36" s="137">
        <v>333</v>
      </c>
      <c r="AO36" s="1004"/>
      <c r="AP36" s="893"/>
      <c r="AQ36" s="1035"/>
      <c r="AR36" s="1035"/>
      <c r="AS36" s="984" t="s">
        <v>735</v>
      </c>
      <c r="AT36" s="985">
        <v>10436072410</v>
      </c>
      <c r="AU36" s="984" t="s">
        <v>736</v>
      </c>
      <c r="AV36" s="970"/>
      <c r="AW36" s="1001"/>
      <c r="AX36" s="853" t="s">
        <v>735</v>
      </c>
      <c r="AY36" s="874">
        <v>10436072410</v>
      </c>
      <c r="AZ36" s="874"/>
      <c r="BA36" s="874"/>
      <c r="BB36" s="790">
        <v>0</v>
      </c>
      <c r="BC36" s="138" t="s">
        <v>814</v>
      </c>
      <c r="BD36" s="139" t="s">
        <v>819</v>
      </c>
      <c r="BE36" s="140" t="s">
        <v>816</v>
      </c>
      <c r="BF36" s="138" t="s">
        <v>722</v>
      </c>
      <c r="BG36" s="141">
        <v>44958</v>
      </c>
      <c r="BH36" s="130" t="s">
        <v>937</v>
      </c>
      <c r="BI36" s="63"/>
      <c r="BJ36" s="63"/>
    </row>
    <row r="37" spans="1:62" s="68" customFormat="1" ht="41.25" customHeight="1" x14ac:dyDescent="0.35">
      <c r="A37" s="889"/>
      <c r="B37" s="1041"/>
      <c r="C37" s="1041"/>
      <c r="D37" s="891"/>
      <c r="E37" s="891"/>
      <c r="F37" s="891"/>
      <c r="G37" s="1111"/>
      <c r="H37" s="1111"/>
      <c r="I37" s="1111"/>
      <c r="J37" s="806"/>
      <c r="K37" s="891"/>
      <c r="L37" s="891"/>
      <c r="M37" s="891"/>
      <c r="N37" s="1029"/>
      <c r="O37" s="1029"/>
      <c r="P37" s="1029"/>
      <c r="Q37" s="1029"/>
      <c r="R37" s="1052"/>
      <c r="S37" s="1052"/>
      <c r="T37" s="1141"/>
      <c r="U37" s="1052"/>
      <c r="V37" s="1284"/>
      <c r="W37" s="1284"/>
      <c r="X37" s="1238"/>
      <c r="Y37" s="1247"/>
      <c r="Z37" s="1240"/>
      <c r="AA37" s="1067"/>
      <c r="AB37" s="1049"/>
      <c r="AC37" s="1209"/>
      <c r="AD37" s="891"/>
      <c r="AE37" s="131" t="s">
        <v>415</v>
      </c>
      <c r="AF37" s="131" t="s">
        <v>416</v>
      </c>
      <c r="AG37" s="51">
        <v>4</v>
      </c>
      <c r="AH37" s="144">
        <v>0.05</v>
      </c>
      <c r="AI37" s="664">
        <v>1</v>
      </c>
      <c r="AJ37" s="541">
        <f t="shared" si="0"/>
        <v>0.25</v>
      </c>
      <c r="AK37" s="785"/>
      <c r="AL37" s="135">
        <v>44927</v>
      </c>
      <c r="AM37" s="136">
        <v>45291</v>
      </c>
      <c r="AN37" s="137">
        <v>364</v>
      </c>
      <c r="AO37" s="1004"/>
      <c r="AP37" s="893"/>
      <c r="AQ37" s="1035"/>
      <c r="AR37" s="1035"/>
      <c r="AS37" s="982"/>
      <c r="AT37" s="983"/>
      <c r="AU37" s="982"/>
      <c r="AV37" s="970"/>
      <c r="AW37" s="1001"/>
      <c r="AX37" s="852"/>
      <c r="AY37" s="874"/>
      <c r="AZ37" s="874"/>
      <c r="BA37" s="874"/>
      <c r="BB37" s="790"/>
      <c r="BC37" s="138" t="s">
        <v>814</v>
      </c>
      <c r="BD37" s="139" t="s">
        <v>820</v>
      </c>
      <c r="BE37" s="140" t="s">
        <v>816</v>
      </c>
      <c r="BF37" s="138" t="s">
        <v>722</v>
      </c>
      <c r="BG37" s="141">
        <v>44927</v>
      </c>
      <c r="BH37" s="130" t="s">
        <v>937</v>
      </c>
      <c r="BI37" s="63"/>
      <c r="BJ37" s="63"/>
    </row>
    <row r="38" spans="1:62" s="68" customFormat="1" ht="41.25" customHeight="1" x14ac:dyDescent="0.35">
      <c r="A38" s="889"/>
      <c r="B38" s="1041"/>
      <c r="C38" s="1041"/>
      <c r="D38" s="891"/>
      <c r="E38" s="891"/>
      <c r="F38" s="891"/>
      <c r="G38" s="1111"/>
      <c r="H38" s="1111"/>
      <c r="I38" s="1111"/>
      <c r="J38" s="806"/>
      <c r="K38" s="891"/>
      <c r="L38" s="891"/>
      <c r="M38" s="891"/>
      <c r="N38" s="1029"/>
      <c r="O38" s="1029"/>
      <c r="P38" s="1029"/>
      <c r="Q38" s="1029"/>
      <c r="R38" s="1052"/>
      <c r="S38" s="1052"/>
      <c r="T38" s="1141"/>
      <c r="U38" s="1052"/>
      <c r="V38" s="1284"/>
      <c r="W38" s="1284"/>
      <c r="X38" s="1238"/>
      <c r="Y38" s="1247"/>
      <c r="Z38" s="1240"/>
      <c r="AA38" s="1067"/>
      <c r="AB38" s="1049"/>
      <c r="AC38" s="1209"/>
      <c r="AD38" s="891"/>
      <c r="AE38" s="131" t="s">
        <v>417</v>
      </c>
      <c r="AF38" s="131" t="s">
        <v>412</v>
      </c>
      <c r="AG38" s="51" t="s">
        <v>154</v>
      </c>
      <c r="AH38" s="144">
        <v>0.01</v>
      </c>
      <c r="AI38" s="664" t="s">
        <v>154</v>
      </c>
      <c r="AJ38" s="541" t="s">
        <v>386</v>
      </c>
      <c r="AK38" s="785"/>
      <c r="AL38" s="135" t="s">
        <v>154</v>
      </c>
      <c r="AM38" s="136" t="s">
        <v>154</v>
      </c>
      <c r="AN38" s="137" t="s">
        <v>154</v>
      </c>
      <c r="AO38" s="1004"/>
      <c r="AP38" s="893"/>
      <c r="AQ38" s="1035"/>
      <c r="AR38" s="1035"/>
      <c r="AS38" s="984" t="s">
        <v>737</v>
      </c>
      <c r="AT38" s="985">
        <v>948413934</v>
      </c>
      <c r="AU38" s="984" t="s">
        <v>738</v>
      </c>
      <c r="AV38" s="970"/>
      <c r="AW38" s="1001"/>
      <c r="AX38" s="853" t="s">
        <v>737</v>
      </c>
      <c r="AY38" s="874">
        <v>948413934</v>
      </c>
      <c r="AZ38" s="874"/>
      <c r="BA38" s="874"/>
      <c r="BB38" s="790">
        <v>0</v>
      </c>
      <c r="BC38" s="138" t="s">
        <v>818</v>
      </c>
      <c r="BD38" s="142" t="s">
        <v>653</v>
      </c>
      <c r="BE38" s="142" t="s">
        <v>653</v>
      </c>
      <c r="BF38" s="142" t="s">
        <v>653</v>
      </c>
      <c r="BG38" s="143" t="s">
        <v>653</v>
      </c>
      <c r="BH38" s="130" t="s">
        <v>937</v>
      </c>
      <c r="BI38" s="63"/>
      <c r="BJ38" s="63"/>
    </row>
    <row r="39" spans="1:62" s="68" customFormat="1" ht="41.25" customHeight="1" x14ac:dyDescent="0.35">
      <c r="A39" s="889"/>
      <c r="B39" s="1041"/>
      <c r="C39" s="1041"/>
      <c r="D39" s="891"/>
      <c r="E39" s="891"/>
      <c r="F39" s="891"/>
      <c r="G39" s="1111"/>
      <c r="H39" s="1111"/>
      <c r="I39" s="1111"/>
      <c r="J39" s="806"/>
      <c r="K39" s="891"/>
      <c r="L39" s="891"/>
      <c r="M39" s="891"/>
      <c r="N39" s="1029"/>
      <c r="O39" s="1029"/>
      <c r="P39" s="1029"/>
      <c r="Q39" s="1029"/>
      <c r="R39" s="1052"/>
      <c r="S39" s="1052"/>
      <c r="T39" s="1141"/>
      <c r="U39" s="1052"/>
      <c r="V39" s="1284"/>
      <c r="W39" s="1284"/>
      <c r="X39" s="1238"/>
      <c r="Y39" s="1247"/>
      <c r="Z39" s="1240"/>
      <c r="AA39" s="1067"/>
      <c r="AB39" s="1049"/>
      <c r="AC39" s="1209"/>
      <c r="AD39" s="891"/>
      <c r="AE39" s="131" t="s">
        <v>418</v>
      </c>
      <c r="AF39" s="131" t="s">
        <v>412</v>
      </c>
      <c r="AG39" s="51" t="s">
        <v>154</v>
      </c>
      <c r="AH39" s="144">
        <v>0.01</v>
      </c>
      <c r="AI39" s="664" t="s">
        <v>154</v>
      </c>
      <c r="AJ39" s="541" t="s">
        <v>386</v>
      </c>
      <c r="AK39" s="785"/>
      <c r="AL39" s="135" t="s">
        <v>154</v>
      </c>
      <c r="AM39" s="136" t="s">
        <v>154</v>
      </c>
      <c r="AN39" s="137" t="s">
        <v>154</v>
      </c>
      <c r="AO39" s="1004"/>
      <c r="AP39" s="893"/>
      <c r="AQ39" s="1035"/>
      <c r="AR39" s="1035"/>
      <c r="AS39" s="957"/>
      <c r="AT39" s="973"/>
      <c r="AU39" s="957"/>
      <c r="AV39" s="970"/>
      <c r="AW39" s="1001"/>
      <c r="AX39" s="850"/>
      <c r="AY39" s="874"/>
      <c r="AZ39" s="874"/>
      <c r="BA39" s="874"/>
      <c r="BB39" s="790"/>
      <c r="BC39" s="138" t="s">
        <v>818</v>
      </c>
      <c r="BD39" s="142" t="s">
        <v>653</v>
      </c>
      <c r="BE39" s="142" t="s">
        <v>653</v>
      </c>
      <c r="BF39" s="142" t="s">
        <v>653</v>
      </c>
      <c r="BG39" s="143" t="s">
        <v>653</v>
      </c>
      <c r="BH39" s="130" t="s">
        <v>937</v>
      </c>
      <c r="BI39" s="63"/>
      <c r="BJ39" s="63"/>
    </row>
    <row r="40" spans="1:62" s="68" customFormat="1" ht="41.25" customHeight="1" x14ac:dyDescent="0.35">
      <c r="A40" s="889"/>
      <c r="B40" s="1041"/>
      <c r="C40" s="1041"/>
      <c r="D40" s="891"/>
      <c r="E40" s="891"/>
      <c r="F40" s="891"/>
      <c r="G40" s="1111"/>
      <c r="H40" s="1111"/>
      <c r="I40" s="1111"/>
      <c r="J40" s="806"/>
      <c r="K40" s="891"/>
      <c r="L40" s="891"/>
      <c r="M40" s="891"/>
      <c r="N40" s="1029"/>
      <c r="O40" s="1029"/>
      <c r="P40" s="1029"/>
      <c r="Q40" s="1029"/>
      <c r="R40" s="1052"/>
      <c r="S40" s="1052"/>
      <c r="T40" s="1141"/>
      <c r="U40" s="1052"/>
      <c r="V40" s="1284"/>
      <c r="W40" s="1284"/>
      <c r="X40" s="1238"/>
      <c r="Y40" s="1247"/>
      <c r="Z40" s="1240"/>
      <c r="AA40" s="1067"/>
      <c r="AB40" s="1049"/>
      <c r="AC40" s="1209"/>
      <c r="AD40" s="891"/>
      <c r="AE40" s="131" t="s">
        <v>419</v>
      </c>
      <c r="AF40" s="131" t="s">
        <v>420</v>
      </c>
      <c r="AG40" s="51">
        <v>6</v>
      </c>
      <c r="AH40" s="144">
        <v>0.05</v>
      </c>
      <c r="AI40" s="664">
        <v>1</v>
      </c>
      <c r="AJ40" s="541">
        <f t="shared" si="0"/>
        <v>0.16666666666666666</v>
      </c>
      <c r="AK40" s="785"/>
      <c r="AL40" s="135">
        <v>44943</v>
      </c>
      <c r="AM40" s="136">
        <v>45291</v>
      </c>
      <c r="AN40" s="137">
        <v>348</v>
      </c>
      <c r="AO40" s="1004"/>
      <c r="AP40" s="893"/>
      <c r="AQ40" s="1035"/>
      <c r="AR40" s="1035"/>
      <c r="AS40" s="957"/>
      <c r="AT40" s="973"/>
      <c r="AU40" s="957"/>
      <c r="AV40" s="970"/>
      <c r="AW40" s="1001"/>
      <c r="AX40" s="850"/>
      <c r="AY40" s="874"/>
      <c r="AZ40" s="874"/>
      <c r="BA40" s="874"/>
      <c r="BB40" s="790"/>
      <c r="BC40" s="138" t="s">
        <v>814</v>
      </c>
      <c r="BD40" s="139" t="s">
        <v>821</v>
      </c>
      <c r="BE40" s="140" t="s">
        <v>816</v>
      </c>
      <c r="BF40" s="138" t="s">
        <v>822</v>
      </c>
      <c r="BG40" s="141">
        <v>44943</v>
      </c>
      <c r="BH40" s="130" t="s">
        <v>937</v>
      </c>
      <c r="BI40" s="63"/>
      <c r="BJ40" s="63"/>
    </row>
    <row r="41" spans="1:62" s="68" customFormat="1" ht="41.25" customHeight="1" x14ac:dyDescent="0.35">
      <c r="A41" s="889"/>
      <c r="B41" s="1041"/>
      <c r="C41" s="1041"/>
      <c r="D41" s="891"/>
      <c r="E41" s="891"/>
      <c r="F41" s="891"/>
      <c r="G41" s="1111"/>
      <c r="H41" s="1111"/>
      <c r="I41" s="1111"/>
      <c r="J41" s="806"/>
      <c r="K41" s="891"/>
      <c r="L41" s="891"/>
      <c r="M41" s="891"/>
      <c r="N41" s="1029"/>
      <c r="O41" s="1029"/>
      <c r="P41" s="1029"/>
      <c r="Q41" s="1029"/>
      <c r="R41" s="1052"/>
      <c r="S41" s="1052"/>
      <c r="T41" s="1141"/>
      <c r="U41" s="1052"/>
      <c r="V41" s="1284"/>
      <c r="W41" s="1284"/>
      <c r="X41" s="1238"/>
      <c r="Y41" s="1247"/>
      <c r="Z41" s="1240"/>
      <c r="AA41" s="1067"/>
      <c r="AB41" s="1049"/>
      <c r="AC41" s="1209"/>
      <c r="AD41" s="891"/>
      <c r="AE41" s="131" t="s">
        <v>421</v>
      </c>
      <c r="AF41" s="131" t="s">
        <v>412</v>
      </c>
      <c r="AG41" s="51" t="s">
        <v>154</v>
      </c>
      <c r="AH41" s="134">
        <v>0.01</v>
      </c>
      <c r="AI41" s="663" t="s">
        <v>154</v>
      </c>
      <c r="AJ41" s="541" t="s">
        <v>386</v>
      </c>
      <c r="AK41" s="785"/>
      <c r="AL41" s="135" t="s">
        <v>154</v>
      </c>
      <c r="AM41" s="136" t="s">
        <v>154</v>
      </c>
      <c r="AN41" s="137" t="s">
        <v>154</v>
      </c>
      <c r="AO41" s="1004"/>
      <c r="AP41" s="893"/>
      <c r="AQ41" s="1035"/>
      <c r="AR41" s="1035"/>
      <c r="AS41" s="957"/>
      <c r="AT41" s="973"/>
      <c r="AU41" s="957"/>
      <c r="AV41" s="970"/>
      <c r="AW41" s="1001"/>
      <c r="AX41" s="850"/>
      <c r="AY41" s="874"/>
      <c r="AZ41" s="874"/>
      <c r="BA41" s="874"/>
      <c r="BB41" s="790"/>
      <c r="BC41" s="138" t="s">
        <v>818</v>
      </c>
      <c r="BD41" s="142" t="s">
        <v>653</v>
      </c>
      <c r="BE41" s="142" t="s">
        <v>653</v>
      </c>
      <c r="BF41" s="142" t="s">
        <v>653</v>
      </c>
      <c r="BG41" s="143" t="s">
        <v>653</v>
      </c>
      <c r="BH41" s="130" t="s">
        <v>937</v>
      </c>
      <c r="BI41" s="63"/>
      <c r="BJ41" s="63"/>
    </row>
    <row r="42" spans="1:62" s="68" customFormat="1" ht="41.25" customHeight="1" x14ac:dyDescent="0.35">
      <c r="A42" s="889"/>
      <c r="B42" s="1041"/>
      <c r="C42" s="1041"/>
      <c r="D42" s="891"/>
      <c r="E42" s="891"/>
      <c r="F42" s="891"/>
      <c r="G42" s="1111"/>
      <c r="H42" s="1111"/>
      <c r="I42" s="1111"/>
      <c r="J42" s="806"/>
      <c r="K42" s="891"/>
      <c r="L42" s="891"/>
      <c r="M42" s="891"/>
      <c r="N42" s="1029"/>
      <c r="O42" s="1029"/>
      <c r="P42" s="1029"/>
      <c r="Q42" s="1029"/>
      <c r="R42" s="1052"/>
      <c r="S42" s="1052"/>
      <c r="T42" s="1141"/>
      <c r="U42" s="1052"/>
      <c r="V42" s="1284"/>
      <c r="W42" s="1284"/>
      <c r="X42" s="1238"/>
      <c r="Y42" s="1247"/>
      <c r="Z42" s="1240"/>
      <c r="AA42" s="1067"/>
      <c r="AB42" s="1049"/>
      <c r="AC42" s="1209"/>
      <c r="AD42" s="891"/>
      <c r="AE42" s="131" t="s">
        <v>422</v>
      </c>
      <c r="AF42" s="131" t="s">
        <v>423</v>
      </c>
      <c r="AG42" s="51">
        <v>45</v>
      </c>
      <c r="AH42" s="134">
        <v>0.2</v>
      </c>
      <c r="AI42" s="663">
        <v>1</v>
      </c>
      <c r="AJ42" s="541">
        <f t="shared" si="0"/>
        <v>2.2222222222222223E-2</v>
      </c>
      <c r="AK42" s="785"/>
      <c r="AL42" s="135">
        <v>44956</v>
      </c>
      <c r="AM42" s="136">
        <v>45291</v>
      </c>
      <c r="AN42" s="137">
        <v>335</v>
      </c>
      <c r="AO42" s="1004"/>
      <c r="AP42" s="893"/>
      <c r="AQ42" s="1035"/>
      <c r="AR42" s="1035"/>
      <c r="AS42" s="957"/>
      <c r="AT42" s="973"/>
      <c r="AU42" s="957"/>
      <c r="AV42" s="970"/>
      <c r="AW42" s="1001"/>
      <c r="AX42" s="850"/>
      <c r="AY42" s="874"/>
      <c r="AZ42" s="874"/>
      <c r="BA42" s="874"/>
      <c r="BB42" s="790"/>
      <c r="BC42" s="138" t="s">
        <v>814</v>
      </c>
      <c r="BD42" s="139" t="s">
        <v>823</v>
      </c>
      <c r="BE42" s="140" t="s">
        <v>816</v>
      </c>
      <c r="BF42" s="138" t="s">
        <v>822</v>
      </c>
      <c r="BG42" s="141">
        <v>44956</v>
      </c>
      <c r="BH42" s="130" t="s">
        <v>937</v>
      </c>
      <c r="BI42" s="63"/>
      <c r="BJ42" s="63"/>
    </row>
    <row r="43" spans="1:62" s="68" customFormat="1" ht="47.25" customHeight="1" thickBot="1" x14ac:dyDescent="0.4">
      <c r="A43" s="889"/>
      <c r="B43" s="1041"/>
      <c r="C43" s="1041"/>
      <c r="D43" s="891"/>
      <c r="E43" s="891"/>
      <c r="F43" s="891"/>
      <c r="G43" s="1111"/>
      <c r="H43" s="1111"/>
      <c r="I43" s="1111"/>
      <c r="J43" s="806"/>
      <c r="K43" s="891"/>
      <c r="L43" s="891"/>
      <c r="M43" s="891"/>
      <c r="N43" s="1029"/>
      <c r="O43" s="1047"/>
      <c r="P43" s="1047"/>
      <c r="Q43" s="1047"/>
      <c r="R43" s="1052"/>
      <c r="S43" s="1052"/>
      <c r="T43" s="1141"/>
      <c r="U43" s="1052"/>
      <c r="V43" s="1284"/>
      <c r="W43" s="1284"/>
      <c r="X43" s="1238"/>
      <c r="Y43" s="1247"/>
      <c r="Z43" s="1240"/>
      <c r="AA43" s="1067"/>
      <c r="AB43" s="1050"/>
      <c r="AC43" s="1210"/>
      <c r="AD43" s="1011"/>
      <c r="AE43" s="145" t="s">
        <v>424</v>
      </c>
      <c r="AF43" s="145" t="s">
        <v>425</v>
      </c>
      <c r="AG43" s="146">
        <v>1</v>
      </c>
      <c r="AH43" s="147">
        <v>0.02</v>
      </c>
      <c r="AI43" s="665">
        <v>0</v>
      </c>
      <c r="AJ43" s="541">
        <f t="shared" si="0"/>
        <v>0</v>
      </c>
      <c r="AK43" s="1290"/>
      <c r="AL43" s="148">
        <v>44958</v>
      </c>
      <c r="AM43" s="149">
        <v>45291</v>
      </c>
      <c r="AN43" s="150">
        <v>333</v>
      </c>
      <c r="AO43" s="1252"/>
      <c r="AP43" s="893"/>
      <c r="AQ43" s="1036"/>
      <c r="AR43" s="1036"/>
      <c r="AS43" s="958"/>
      <c r="AT43" s="973"/>
      <c r="AU43" s="958"/>
      <c r="AV43" s="971"/>
      <c r="AW43" s="1002"/>
      <c r="AX43" s="851"/>
      <c r="AY43" s="874"/>
      <c r="AZ43" s="874"/>
      <c r="BA43" s="874"/>
      <c r="BB43" s="790"/>
      <c r="BC43" s="151" t="s">
        <v>814</v>
      </c>
      <c r="BD43" s="152" t="s">
        <v>824</v>
      </c>
      <c r="BE43" s="153" t="s">
        <v>816</v>
      </c>
      <c r="BF43" s="151" t="s">
        <v>722</v>
      </c>
      <c r="BG43" s="154">
        <v>44958</v>
      </c>
      <c r="BH43" s="130" t="s">
        <v>937</v>
      </c>
      <c r="BI43" s="63"/>
      <c r="BJ43" s="63"/>
    </row>
    <row r="44" spans="1:62" s="68" customFormat="1" ht="92.25" customHeight="1" x14ac:dyDescent="0.35">
      <c r="A44" s="889"/>
      <c r="B44" s="1041"/>
      <c r="C44" s="1041"/>
      <c r="D44" s="891"/>
      <c r="E44" s="891"/>
      <c r="F44" s="891"/>
      <c r="G44" s="1111"/>
      <c r="H44" s="1111"/>
      <c r="I44" s="1111"/>
      <c r="J44" s="806"/>
      <c r="K44" s="891"/>
      <c r="L44" s="891"/>
      <c r="M44" s="891"/>
      <c r="N44" s="1029"/>
      <c r="O44" s="1046"/>
      <c r="P44" s="1046" t="s">
        <v>270</v>
      </c>
      <c r="Q44" s="1046" t="s">
        <v>273</v>
      </c>
      <c r="R44" s="1052"/>
      <c r="S44" s="1052"/>
      <c r="T44" s="1141"/>
      <c r="U44" s="1052"/>
      <c r="V44" s="1284"/>
      <c r="W44" s="1284"/>
      <c r="X44" s="1238"/>
      <c r="Y44" s="1247"/>
      <c r="Z44" s="1240"/>
      <c r="AA44" s="1067"/>
      <c r="AB44" s="1043" t="s">
        <v>305</v>
      </c>
      <c r="AC44" s="1208">
        <v>2020130010052</v>
      </c>
      <c r="AD44" s="1010" t="s">
        <v>330</v>
      </c>
      <c r="AE44" s="155" t="s">
        <v>427</v>
      </c>
      <c r="AF44" s="156" t="s">
        <v>428</v>
      </c>
      <c r="AG44" s="156">
        <v>12</v>
      </c>
      <c r="AH44" s="59">
        <v>0.6</v>
      </c>
      <c r="AI44" s="666">
        <v>21</v>
      </c>
      <c r="AJ44" s="541">
        <v>1</v>
      </c>
      <c r="AK44" s="812">
        <f>AVERAGE(AJ44:AJ49)</f>
        <v>0.33894304704178652</v>
      </c>
      <c r="AL44" s="157">
        <v>44927</v>
      </c>
      <c r="AM44" s="158">
        <v>45261</v>
      </c>
      <c r="AN44" s="159">
        <v>334</v>
      </c>
      <c r="AO44" s="160">
        <v>5908</v>
      </c>
      <c r="AP44" s="63"/>
      <c r="AQ44" s="1007" t="s">
        <v>704</v>
      </c>
      <c r="AR44" s="1007" t="s">
        <v>705</v>
      </c>
      <c r="AS44" s="1007" t="s">
        <v>722</v>
      </c>
      <c r="AT44" s="1009">
        <v>5667993941</v>
      </c>
      <c r="AU44" s="1007" t="s">
        <v>730</v>
      </c>
      <c r="AV44" s="956" t="s">
        <v>739</v>
      </c>
      <c r="AW44" s="956" t="s">
        <v>740</v>
      </c>
      <c r="AX44" s="875" t="s">
        <v>722</v>
      </c>
      <c r="AY44" s="849">
        <v>5467993941</v>
      </c>
      <c r="AZ44" s="849">
        <v>33870818</v>
      </c>
      <c r="BA44" s="849">
        <v>28963112</v>
      </c>
      <c r="BB44" s="771">
        <f>+BA44/AY44</f>
        <v>5.2968442014592202E-3</v>
      </c>
      <c r="BC44" s="161" t="s">
        <v>825</v>
      </c>
      <c r="BD44" s="162" t="s">
        <v>653</v>
      </c>
      <c r="BE44" s="163" t="s">
        <v>653</v>
      </c>
      <c r="BF44" s="163" t="s">
        <v>653</v>
      </c>
      <c r="BG44" s="164" t="s">
        <v>653</v>
      </c>
      <c r="BH44" s="165" t="s">
        <v>1047</v>
      </c>
      <c r="BI44" s="63"/>
      <c r="BJ44" s="63"/>
    </row>
    <row r="45" spans="1:62" s="68" customFormat="1" ht="40.5" customHeight="1" x14ac:dyDescent="0.35">
      <c r="A45" s="889"/>
      <c r="B45" s="1041"/>
      <c r="C45" s="1041"/>
      <c r="D45" s="891"/>
      <c r="E45" s="891"/>
      <c r="F45" s="891"/>
      <c r="G45" s="1111"/>
      <c r="H45" s="1111"/>
      <c r="I45" s="1111"/>
      <c r="J45" s="806"/>
      <c r="K45" s="891"/>
      <c r="L45" s="891"/>
      <c r="M45" s="891"/>
      <c r="N45" s="1029"/>
      <c r="O45" s="1029"/>
      <c r="P45" s="1029"/>
      <c r="Q45" s="1029"/>
      <c r="R45" s="1052"/>
      <c r="S45" s="1052"/>
      <c r="T45" s="1141"/>
      <c r="U45" s="1052"/>
      <c r="V45" s="1284"/>
      <c r="W45" s="1284"/>
      <c r="X45" s="1238"/>
      <c r="Y45" s="1247"/>
      <c r="Z45" s="1240"/>
      <c r="AA45" s="1067"/>
      <c r="AB45" s="1044"/>
      <c r="AC45" s="1209"/>
      <c r="AD45" s="891"/>
      <c r="AE45" s="51" t="s">
        <v>429</v>
      </c>
      <c r="AF45" s="166" t="s">
        <v>430</v>
      </c>
      <c r="AG45" s="166">
        <v>3</v>
      </c>
      <c r="AH45" s="73">
        <v>0.1</v>
      </c>
      <c r="AI45" s="667">
        <v>0</v>
      </c>
      <c r="AJ45" s="541">
        <f t="shared" si="0"/>
        <v>0</v>
      </c>
      <c r="AK45" s="785"/>
      <c r="AL45" s="167">
        <v>44927</v>
      </c>
      <c r="AM45" s="168">
        <v>45261</v>
      </c>
      <c r="AN45" s="169">
        <v>334</v>
      </c>
      <c r="AO45" s="170">
        <v>340</v>
      </c>
      <c r="AP45" s="63"/>
      <c r="AQ45" s="993"/>
      <c r="AR45" s="993"/>
      <c r="AS45" s="993"/>
      <c r="AT45" s="1009"/>
      <c r="AU45" s="993"/>
      <c r="AV45" s="957"/>
      <c r="AW45" s="957"/>
      <c r="AX45" s="876"/>
      <c r="AY45" s="850"/>
      <c r="AZ45" s="850"/>
      <c r="BA45" s="850"/>
      <c r="BB45" s="774"/>
      <c r="BC45" s="110" t="s">
        <v>802</v>
      </c>
      <c r="BD45" s="110" t="s">
        <v>826</v>
      </c>
      <c r="BE45" s="171" t="s">
        <v>827</v>
      </c>
      <c r="BF45" s="172">
        <f>+AR45</f>
        <v>0</v>
      </c>
      <c r="BG45" s="173" t="str">
        <f>+AE45</f>
        <v xml:space="preserve">Dotacion de Docentes y Administrativos </v>
      </c>
      <c r="BH45" s="130" t="s">
        <v>1048</v>
      </c>
      <c r="BI45" s="63"/>
      <c r="BJ45" s="63"/>
    </row>
    <row r="46" spans="1:62" s="68" customFormat="1" ht="42" customHeight="1" x14ac:dyDescent="0.35">
      <c r="A46" s="889"/>
      <c r="B46" s="1041"/>
      <c r="C46" s="1041"/>
      <c r="D46" s="891"/>
      <c r="E46" s="891"/>
      <c r="F46" s="891"/>
      <c r="G46" s="1111"/>
      <c r="H46" s="1111"/>
      <c r="I46" s="1111"/>
      <c r="J46" s="806"/>
      <c r="K46" s="891"/>
      <c r="L46" s="891"/>
      <c r="M46" s="891"/>
      <c r="N46" s="1029"/>
      <c r="O46" s="1029"/>
      <c r="P46" s="1029"/>
      <c r="Q46" s="1029"/>
      <c r="R46" s="1052"/>
      <c r="S46" s="1052"/>
      <c r="T46" s="1141"/>
      <c r="U46" s="1052"/>
      <c r="V46" s="1284"/>
      <c r="W46" s="1284"/>
      <c r="X46" s="1238"/>
      <c r="Y46" s="1247"/>
      <c r="Z46" s="1240"/>
      <c r="AA46" s="1067"/>
      <c r="AB46" s="1044"/>
      <c r="AC46" s="1209"/>
      <c r="AD46" s="891"/>
      <c r="AE46" s="51" t="s">
        <v>431</v>
      </c>
      <c r="AF46" s="166" t="s">
        <v>432</v>
      </c>
      <c r="AG46" s="166">
        <v>10</v>
      </c>
      <c r="AH46" s="73">
        <v>0.05</v>
      </c>
      <c r="AI46" s="668">
        <v>14</v>
      </c>
      <c r="AJ46" s="541">
        <v>1</v>
      </c>
      <c r="AK46" s="785"/>
      <c r="AL46" s="174">
        <v>44927</v>
      </c>
      <c r="AM46" s="168">
        <v>45261</v>
      </c>
      <c r="AN46" s="169">
        <v>334</v>
      </c>
      <c r="AO46" s="87">
        <v>30</v>
      </c>
      <c r="AP46" s="63"/>
      <c r="AQ46" s="993"/>
      <c r="AR46" s="993"/>
      <c r="AS46" s="1008"/>
      <c r="AT46" s="1009"/>
      <c r="AU46" s="1008"/>
      <c r="AV46" s="957"/>
      <c r="AW46" s="957"/>
      <c r="AX46" s="877"/>
      <c r="AY46" s="852"/>
      <c r="AZ46" s="852"/>
      <c r="BA46" s="852"/>
      <c r="BB46" s="772"/>
      <c r="BC46" s="110" t="s">
        <v>825</v>
      </c>
      <c r="BD46" s="110" t="s">
        <v>653</v>
      </c>
      <c r="BE46" s="175" t="s">
        <v>653</v>
      </c>
      <c r="BF46" s="175" t="s">
        <v>653</v>
      </c>
      <c r="BG46" s="176" t="s">
        <v>653</v>
      </c>
      <c r="BH46" s="130" t="s">
        <v>1049</v>
      </c>
      <c r="BI46" s="63"/>
      <c r="BJ46" s="63"/>
    </row>
    <row r="47" spans="1:62" s="68" customFormat="1" ht="88.5" customHeight="1" x14ac:dyDescent="0.35">
      <c r="A47" s="889"/>
      <c r="B47" s="1041"/>
      <c r="C47" s="1041"/>
      <c r="D47" s="891"/>
      <c r="E47" s="891"/>
      <c r="F47" s="891"/>
      <c r="G47" s="1111"/>
      <c r="H47" s="1111"/>
      <c r="I47" s="1111"/>
      <c r="J47" s="806"/>
      <c r="K47" s="891"/>
      <c r="L47" s="891"/>
      <c r="M47" s="891"/>
      <c r="N47" s="1029"/>
      <c r="O47" s="1029"/>
      <c r="P47" s="1029"/>
      <c r="Q47" s="1029"/>
      <c r="R47" s="1052"/>
      <c r="S47" s="1052"/>
      <c r="T47" s="1141"/>
      <c r="U47" s="1052"/>
      <c r="V47" s="1284"/>
      <c r="W47" s="1284"/>
      <c r="X47" s="1238"/>
      <c r="Y47" s="1247"/>
      <c r="Z47" s="1240"/>
      <c r="AA47" s="1067"/>
      <c r="AB47" s="1044"/>
      <c r="AC47" s="1209"/>
      <c r="AD47" s="891"/>
      <c r="AE47" s="51" t="s">
        <v>433</v>
      </c>
      <c r="AF47" s="166" t="s">
        <v>434</v>
      </c>
      <c r="AG47" s="166">
        <v>3</v>
      </c>
      <c r="AH47" s="73">
        <v>0.05</v>
      </c>
      <c r="AI47" s="669">
        <v>0.100974846752158</v>
      </c>
      <c r="AJ47" s="541">
        <f t="shared" si="0"/>
        <v>3.3658282250719332E-2</v>
      </c>
      <c r="AK47" s="785"/>
      <c r="AL47" s="177">
        <v>44927</v>
      </c>
      <c r="AM47" s="168">
        <v>45261</v>
      </c>
      <c r="AN47" s="169">
        <v>334</v>
      </c>
      <c r="AO47" s="70">
        <v>100</v>
      </c>
      <c r="AP47" s="63"/>
      <c r="AQ47" s="993"/>
      <c r="AR47" s="993"/>
      <c r="AS47" s="992" t="s">
        <v>724</v>
      </c>
      <c r="AT47" s="995">
        <v>441753371446</v>
      </c>
      <c r="AU47" s="992" t="s">
        <v>725</v>
      </c>
      <c r="AV47" s="957"/>
      <c r="AW47" s="957"/>
      <c r="AX47" s="878" t="s">
        <v>724</v>
      </c>
      <c r="AY47" s="853">
        <v>435733837677</v>
      </c>
      <c r="AZ47" s="853">
        <v>91845355354</v>
      </c>
      <c r="BA47" s="853">
        <v>76829497516</v>
      </c>
      <c r="BB47" s="773">
        <f>+BA47/AY47</f>
        <v>0.17632208213526909</v>
      </c>
      <c r="BC47" s="110" t="s">
        <v>825</v>
      </c>
      <c r="BD47" s="110" t="s">
        <v>653</v>
      </c>
      <c r="BE47" s="175" t="s">
        <v>653</v>
      </c>
      <c r="BF47" s="175" t="s">
        <v>653</v>
      </c>
      <c r="BG47" s="176" t="s">
        <v>653</v>
      </c>
      <c r="BH47" s="165" t="s">
        <v>1050</v>
      </c>
      <c r="BI47" s="63"/>
      <c r="BJ47" s="63"/>
    </row>
    <row r="48" spans="1:62" s="68" customFormat="1" ht="58.5" customHeight="1" x14ac:dyDescent="0.35">
      <c r="A48" s="889"/>
      <c r="B48" s="1041"/>
      <c r="C48" s="1041"/>
      <c r="D48" s="891"/>
      <c r="E48" s="891"/>
      <c r="F48" s="891"/>
      <c r="G48" s="1111"/>
      <c r="H48" s="1111"/>
      <c r="I48" s="1111"/>
      <c r="J48" s="806"/>
      <c r="K48" s="891"/>
      <c r="L48" s="891"/>
      <c r="M48" s="891"/>
      <c r="N48" s="1029"/>
      <c r="O48" s="1029"/>
      <c r="P48" s="1029"/>
      <c r="Q48" s="1029"/>
      <c r="R48" s="1052"/>
      <c r="S48" s="1052"/>
      <c r="T48" s="1141"/>
      <c r="U48" s="1052"/>
      <c r="V48" s="1284"/>
      <c r="W48" s="1284"/>
      <c r="X48" s="1238"/>
      <c r="Y48" s="1247"/>
      <c r="Z48" s="1240"/>
      <c r="AA48" s="1067"/>
      <c r="AB48" s="1044"/>
      <c r="AC48" s="1209"/>
      <c r="AD48" s="891"/>
      <c r="AE48" s="51" t="s">
        <v>435</v>
      </c>
      <c r="AF48" s="166" t="s">
        <v>436</v>
      </c>
      <c r="AG48" s="166">
        <v>15</v>
      </c>
      <c r="AH48" s="73">
        <v>0.1</v>
      </c>
      <c r="AI48" s="667">
        <v>0</v>
      </c>
      <c r="AJ48" s="541">
        <f t="shared" si="0"/>
        <v>0</v>
      </c>
      <c r="AK48" s="785"/>
      <c r="AL48" s="167">
        <v>44958</v>
      </c>
      <c r="AM48" s="168">
        <v>45261</v>
      </c>
      <c r="AN48" s="169">
        <v>303</v>
      </c>
      <c r="AO48" s="170">
        <v>771</v>
      </c>
      <c r="AP48" s="63"/>
      <c r="AQ48" s="993"/>
      <c r="AR48" s="993"/>
      <c r="AS48" s="993"/>
      <c r="AT48" s="995"/>
      <c r="AU48" s="993"/>
      <c r="AV48" s="957"/>
      <c r="AW48" s="957"/>
      <c r="AX48" s="876"/>
      <c r="AY48" s="850"/>
      <c r="AZ48" s="850"/>
      <c r="BA48" s="850"/>
      <c r="BB48" s="774"/>
      <c r="BC48" s="110" t="s">
        <v>802</v>
      </c>
      <c r="BD48" s="110" t="s">
        <v>828</v>
      </c>
      <c r="BE48" s="175" t="s">
        <v>829</v>
      </c>
      <c r="BF48" s="175" t="s">
        <v>722</v>
      </c>
      <c r="BG48" s="178" t="str">
        <f>+AE48</f>
        <v>Realizar Servicios Ocupacionales a los funcionarios administrativos de la planta</v>
      </c>
      <c r="BH48" s="130" t="s">
        <v>1051</v>
      </c>
      <c r="BI48" s="63"/>
      <c r="BJ48" s="63"/>
    </row>
    <row r="49" spans="1:62" s="68" customFormat="1" ht="66.75" customHeight="1" thickBot="1" x14ac:dyDescent="0.4">
      <c r="A49" s="889"/>
      <c r="B49" s="1041"/>
      <c r="C49" s="1041"/>
      <c r="D49" s="891"/>
      <c r="E49" s="891"/>
      <c r="F49" s="891"/>
      <c r="G49" s="1111"/>
      <c r="H49" s="1111"/>
      <c r="I49" s="1111"/>
      <c r="J49" s="806"/>
      <c r="K49" s="892"/>
      <c r="L49" s="892"/>
      <c r="M49" s="892"/>
      <c r="N49" s="1047"/>
      <c r="O49" s="1047"/>
      <c r="P49" s="1047"/>
      <c r="Q49" s="1047"/>
      <c r="R49" s="1053"/>
      <c r="S49" s="1053"/>
      <c r="T49" s="1142"/>
      <c r="U49" s="1053"/>
      <c r="V49" s="1109"/>
      <c r="W49" s="1109"/>
      <c r="X49" s="1238"/>
      <c r="Y49" s="1247"/>
      <c r="Z49" s="1240"/>
      <c r="AA49" s="1067"/>
      <c r="AB49" s="1045"/>
      <c r="AC49" s="1210"/>
      <c r="AD49" s="1011"/>
      <c r="AE49" s="146" t="s">
        <v>437</v>
      </c>
      <c r="AF49" s="180" t="s">
        <v>438</v>
      </c>
      <c r="AG49" s="180">
        <v>1</v>
      </c>
      <c r="AH49" s="181">
        <v>0.1</v>
      </c>
      <c r="AI49" s="670">
        <v>0</v>
      </c>
      <c r="AJ49" s="541">
        <f t="shared" si="0"/>
        <v>0</v>
      </c>
      <c r="AK49" s="1290"/>
      <c r="AL49" s="182">
        <v>44958</v>
      </c>
      <c r="AM49" s="183">
        <v>45261</v>
      </c>
      <c r="AN49" s="169">
        <v>303</v>
      </c>
      <c r="AO49" s="184">
        <v>70</v>
      </c>
      <c r="AP49" s="63"/>
      <c r="AQ49" s="994"/>
      <c r="AR49" s="994"/>
      <c r="AS49" s="994"/>
      <c r="AT49" s="996"/>
      <c r="AU49" s="994"/>
      <c r="AV49" s="958"/>
      <c r="AW49" s="958"/>
      <c r="AX49" s="879"/>
      <c r="AY49" s="851"/>
      <c r="AZ49" s="851"/>
      <c r="BA49" s="851"/>
      <c r="BB49" s="775"/>
      <c r="BC49" s="111" t="s">
        <v>802</v>
      </c>
      <c r="BD49" s="111" t="s">
        <v>830</v>
      </c>
      <c r="BE49" s="185" t="s">
        <v>831</v>
      </c>
      <c r="BF49" s="185" t="s">
        <v>832</v>
      </c>
      <c r="BG49" s="186" t="str">
        <f>+BG48</f>
        <v>Realizar Servicios Ocupacionales a los funcionarios administrativos de la planta</v>
      </c>
      <c r="BH49" s="130" t="s">
        <v>1052</v>
      </c>
      <c r="BI49" s="63"/>
      <c r="BJ49" s="63"/>
    </row>
    <row r="50" spans="1:62" s="68" customFormat="1" ht="78" customHeight="1" x14ac:dyDescent="0.35">
      <c r="A50" s="889"/>
      <c r="B50" s="1041"/>
      <c r="C50" s="1041"/>
      <c r="D50" s="891"/>
      <c r="E50" s="891"/>
      <c r="F50" s="891"/>
      <c r="G50" s="1111"/>
      <c r="H50" s="1111"/>
      <c r="I50" s="1111"/>
      <c r="J50" s="806"/>
      <c r="K50" s="1046" t="s">
        <v>172</v>
      </c>
      <c r="L50" s="1046" t="s">
        <v>173</v>
      </c>
      <c r="M50" s="1046" t="s">
        <v>174</v>
      </c>
      <c r="N50" s="1046" t="s">
        <v>932</v>
      </c>
      <c r="O50" s="1046"/>
      <c r="P50" s="1046" t="s">
        <v>270</v>
      </c>
      <c r="Q50" s="1046" t="s">
        <v>274</v>
      </c>
      <c r="R50" s="1046">
        <v>1200</v>
      </c>
      <c r="S50" s="1143">
        <v>400</v>
      </c>
      <c r="T50" s="1146">
        <v>849</v>
      </c>
      <c r="U50" s="1254">
        <v>557</v>
      </c>
      <c r="V50" s="1108">
        <v>1</v>
      </c>
      <c r="W50" s="1108">
        <v>1</v>
      </c>
      <c r="X50" s="1238"/>
      <c r="Y50" s="1247"/>
      <c r="Z50" s="1240"/>
      <c r="AA50" s="1067"/>
      <c r="AB50" s="1043" t="s">
        <v>306</v>
      </c>
      <c r="AC50" s="1224" t="s">
        <v>331</v>
      </c>
      <c r="AD50" s="1010" t="s">
        <v>332</v>
      </c>
      <c r="AE50" s="56" t="s">
        <v>439</v>
      </c>
      <c r="AF50" s="57" t="s">
        <v>440</v>
      </c>
      <c r="AG50" s="57">
        <v>400</v>
      </c>
      <c r="AH50" s="99">
        <v>0.3</v>
      </c>
      <c r="AI50" s="671">
        <v>557</v>
      </c>
      <c r="AJ50" s="541">
        <v>1</v>
      </c>
      <c r="AK50" s="1291">
        <f>AVERAGE(AJ50:AJ56)</f>
        <v>0.45760233918128651</v>
      </c>
      <c r="AL50" s="187" t="s">
        <v>448</v>
      </c>
      <c r="AM50" s="188" t="s">
        <v>371</v>
      </c>
      <c r="AN50" s="189">
        <v>200</v>
      </c>
      <c r="AO50" s="188">
        <v>400</v>
      </c>
      <c r="AP50" s="63"/>
      <c r="AQ50" s="1022" t="s">
        <v>699</v>
      </c>
      <c r="AR50" s="1022" t="s">
        <v>701</v>
      </c>
      <c r="AS50" s="950" t="s">
        <v>722</v>
      </c>
      <c r="AT50" s="963">
        <v>1000000000</v>
      </c>
      <c r="AU50" s="950" t="s">
        <v>723</v>
      </c>
      <c r="AV50" s="934" t="s">
        <v>741</v>
      </c>
      <c r="AW50" s="934" t="s">
        <v>742</v>
      </c>
      <c r="AX50" s="840" t="s">
        <v>722</v>
      </c>
      <c r="AY50" s="840">
        <v>1000000000</v>
      </c>
      <c r="AZ50" s="840">
        <v>158966126</v>
      </c>
      <c r="BA50" s="840">
        <v>28902932</v>
      </c>
      <c r="BB50" s="764">
        <f>+BA50/AY50</f>
        <v>2.8902931999999999E-2</v>
      </c>
      <c r="BC50" s="102" t="s">
        <v>386</v>
      </c>
      <c r="BD50" s="102" t="s">
        <v>813</v>
      </c>
      <c r="BE50" s="102" t="s">
        <v>386</v>
      </c>
      <c r="BF50" s="102" t="s">
        <v>722</v>
      </c>
      <c r="BG50" s="65" t="s">
        <v>365</v>
      </c>
      <c r="BH50" s="192" t="s">
        <v>1064</v>
      </c>
      <c r="BI50" s="63"/>
      <c r="BJ50" s="63"/>
    </row>
    <row r="51" spans="1:62" s="68" customFormat="1" ht="72.75" customHeight="1" x14ac:dyDescent="0.35">
      <c r="A51" s="889"/>
      <c r="B51" s="1041"/>
      <c r="C51" s="1041"/>
      <c r="D51" s="891"/>
      <c r="E51" s="891"/>
      <c r="F51" s="891"/>
      <c r="G51" s="1111"/>
      <c r="H51" s="1111"/>
      <c r="I51" s="1111"/>
      <c r="J51" s="806"/>
      <c r="K51" s="1029"/>
      <c r="L51" s="1029"/>
      <c r="M51" s="1029"/>
      <c r="N51" s="1029"/>
      <c r="O51" s="1029"/>
      <c r="P51" s="1029"/>
      <c r="Q51" s="1029"/>
      <c r="R51" s="1029"/>
      <c r="S51" s="1144"/>
      <c r="T51" s="1147"/>
      <c r="U51" s="907"/>
      <c r="V51" s="1284"/>
      <c r="W51" s="1284"/>
      <c r="X51" s="1238"/>
      <c r="Y51" s="1247"/>
      <c r="Z51" s="1240"/>
      <c r="AA51" s="1067"/>
      <c r="AB51" s="1044"/>
      <c r="AC51" s="1225"/>
      <c r="AD51" s="891"/>
      <c r="AE51" s="71" t="s">
        <v>441</v>
      </c>
      <c r="AF51" s="72" t="s">
        <v>399</v>
      </c>
      <c r="AG51" s="72">
        <v>16</v>
      </c>
      <c r="AH51" s="85">
        <v>0.1</v>
      </c>
      <c r="AI51" s="660" t="s">
        <v>386</v>
      </c>
      <c r="AJ51" s="541" t="s">
        <v>386</v>
      </c>
      <c r="AK51" s="1292"/>
      <c r="AL51" s="106" t="s">
        <v>355</v>
      </c>
      <c r="AM51" s="107" t="s">
        <v>371</v>
      </c>
      <c r="AN51" s="189">
        <v>160</v>
      </c>
      <c r="AO51" s="107" t="s">
        <v>386</v>
      </c>
      <c r="AP51" s="63"/>
      <c r="AQ51" s="1023"/>
      <c r="AR51" s="1023"/>
      <c r="AS51" s="951"/>
      <c r="AT51" s="964"/>
      <c r="AU51" s="951"/>
      <c r="AV51" s="935"/>
      <c r="AW51" s="935"/>
      <c r="AX51" s="841"/>
      <c r="AY51" s="841"/>
      <c r="AZ51" s="841"/>
      <c r="BA51" s="841"/>
      <c r="BB51" s="765"/>
      <c r="BC51" s="105" t="s">
        <v>802</v>
      </c>
      <c r="BD51" s="78" t="s">
        <v>833</v>
      </c>
      <c r="BE51" s="105" t="s">
        <v>804</v>
      </c>
      <c r="BF51" s="105" t="s">
        <v>722</v>
      </c>
      <c r="BG51" s="78" t="s">
        <v>365</v>
      </c>
      <c r="BH51" s="193" t="s">
        <v>1065</v>
      </c>
      <c r="BI51" s="63"/>
      <c r="BJ51" s="63"/>
    </row>
    <row r="52" spans="1:62" s="68" customFormat="1" ht="57.75" customHeight="1" x14ac:dyDescent="0.35">
      <c r="A52" s="889"/>
      <c r="B52" s="1041"/>
      <c r="C52" s="1041"/>
      <c r="D52" s="891"/>
      <c r="E52" s="891"/>
      <c r="F52" s="891"/>
      <c r="G52" s="1111"/>
      <c r="H52" s="1111"/>
      <c r="I52" s="1111"/>
      <c r="J52" s="806"/>
      <c r="K52" s="1029"/>
      <c r="L52" s="1029"/>
      <c r="M52" s="1029"/>
      <c r="N52" s="1029"/>
      <c r="O52" s="1029"/>
      <c r="P52" s="1029"/>
      <c r="Q52" s="1029"/>
      <c r="R52" s="1029"/>
      <c r="S52" s="1144"/>
      <c r="T52" s="1147"/>
      <c r="U52" s="907"/>
      <c r="V52" s="1284"/>
      <c r="W52" s="1284"/>
      <c r="X52" s="1238"/>
      <c r="Y52" s="1247"/>
      <c r="Z52" s="1240"/>
      <c r="AA52" s="1067"/>
      <c r="AB52" s="1044"/>
      <c r="AC52" s="1225"/>
      <c r="AD52" s="891"/>
      <c r="AE52" s="71" t="s">
        <v>442</v>
      </c>
      <c r="AF52" s="110" t="s">
        <v>385</v>
      </c>
      <c r="AG52" s="72">
        <v>3</v>
      </c>
      <c r="AH52" s="85">
        <v>0.06</v>
      </c>
      <c r="AI52" s="660" t="s">
        <v>386</v>
      </c>
      <c r="AJ52" s="541" t="s">
        <v>386</v>
      </c>
      <c r="AK52" s="1292"/>
      <c r="AL52" s="106" t="s">
        <v>355</v>
      </c>
      <c r="AM52" s="107" t="s">
        <v>371</v>
      </c>
      <c r="AN52" s="189">
        <v>160</v>
      </c>
      <c r="AO52" s="107" t="s">
        <v>386</v>
      </c>
      <c r="AP52" s="63"/>
      <c r="AQ52" s="1023"/>
      <c r="AR52" s="1023"/>
      <c r="AS52" s="951"/>
      <c r="AT52" s="964"/>
      <c r="AU52" s="951"/>
      <c r="AV52" s="935"/>
      <c r="AW52" s="935"/>
      <c r="AX52" s="841"/>
      <c r="AY52" s="841"/>
      <c r="AZ52" s="841"/>
      <c r="BA52" s="841"/>
      <c r="BB52" s="765"/>
      <c r="BC52" s="105" t="s">
        <v>802</v>
      </c>
      <c r="BD52" s="78" t="s">
        <v>833</v>
      </c>
      <c r="BE52" s="105" t="s">
        <v>804</v>
      </c>
      <c r="BF52" s="105" t="s">
        <v>722</v>
      </c>
      <c r="BG52" s="78" t="s">
        <v>365</v>
      </c>
      <c r="BH52" s="80" t="s">
        <v>1066</v>
      </c>
      <c r="BI52" s="63"/>
      <c r="BJ52" s="63"/>
    </row>
    <row r="53" spans="1:62" s="68" customFormat="1" ht="44.25" customHeight="1" x14ac:dyDescent="0.35">
      <c r="A53" s="889"/>
      <c r="B53" s="1041"/>
      <c r="C53" s="1041"/>
      <c r="D53" s="891"/>
      <c r="E53" s="891"/>
      <c r="F53" s="891"/>
      <c r="G53" s="1111"/>
      <c r="H53" s="1111"/>
      <c r="I53" s="1111"/>
      <c r="J53" s="806"/>
      <c r="K53" s="1029"/>
      <c r="L53" s="1029"/>
      <c r="M53" s="1029"/>
      <c r="N53" s="1029"/>
      <c r="O53" s="1029"/>
      <c r="P53" s="1029"/>
      <c r="Q53" s="1029"/>
      <c r="R53" s="1029"/>
      <c r="S53" s="1144"/>
      <c r="T53" s="1147"/>
      <c r="U53" s="907"/>
      <c r="V53" s="1284"/>
      <c r="W53" s="1284"/>
      <c r="X53" s="1238"/>
      <c r="Y53" s="1247"/>
      <c r="Z53" s="1240"/>
      <c r="AA53" s="1067"/>
      <c r="AB53" s="1044"/>
      <c r="AC53" s="1225"/>
      <c r="AD53" s="891"/>
      <c r="AE53" s="71" t="s">
        <v>443</v>
      </c>
      <c r="AF53" s="72" t="s">
        <v>362</v>
      </c>
      <c r="AG53" s="72">
        <v>1</v>
      </c>
      <c r="AH53" s="85">
        <v>7.0000000000000007E-2</v>
      </c>
      <c r="AI53" s="660" t="s">
        <v>386</v>
      </c>
      <c r="AJ53" s="541" t="s">
        <v>386</v>
      </c>
      <c r="AK53" s="1292"/>
      <c r="AL53" s="194" t="s">
        <v>360</v>
      </c>
      <c r="AM53" s="72" t="s">
        <v>356</v>
      </c>
      <c r="AN53" s="189">
        <v>60</v>
      </c>
      <c r="AO53" s="107" t="s">
        <v>386</v>
      </c>
      <c r="AP53" s="63"/>
      <c r="AQ53" s="1023"/>
      <c r="AR53" s="1023"/>
      <c r="AS53" s="951"/>
      <c r="AT53" s="964"/>
      <c r="AU53" s="951"/>
      <c r="AV53" s="935"/>
      <c r="AW53" s="935"/>
      <c r="AX53" s="841"/>
      <c r="AY53" s="841"/>
      <c r="AZ53" s="841"/>
      <c r="BA53" s="841"/>
      <c r="BB53" s="765"/>
      <c r="BC53" s="105" t="s">
        <v>802</v>
      </c>
      <c r="BD53" s="78" t="s">
        <v>833</v>
      </c>
      <c r="BE53" s="105" t="s">
        <v>804</v>
      </c>
      <c r="BF53" s="105" t="s">
        <v>722</v>
      </c>
      <c r="BG53" s="78" t="s">
        <v>365</v>
      </c>
      <c r="BH53" s="80" t="s">
        <v>386</v>
      </c>
      <c r="BI53" s="63"/>
      <c r="BJ53" s="63"/>
    </row>
    <row r="54" spans="1:62" s="68" customFormat="1" ht="56.25" customHeight="1" x14ac:dyDescent="0.35">
      <c r="A54" s="889"/>
      <c r="B54" s="1041"/>
      <c r="C54" s="1041"/>
      <c r="D54" s="891"/>
      <c r="E54" s="891"/>
      <c r="F54" s="891"/>
      <c r="G54" s="1111"/>
      <c r="H54" s="1111"/>
      <c r="I54" s="1111"/>
      <c r="J54" s="806"/>
      <c r="K54" s="1029"/>
      <c r="L54" s="1029"/>
      <c r="M54" s="1029"/>
      <c r="N54" s="1029"/>
      <c r="O54" s="1029"/>
      <c r="P54" s="1029"/>
      <c r="Q54" s="1029"/>
      <c r="R54" s="1029"/>
      <c r="S54" s="1144"/>
      <c r="T54" s="1147"/>
      <c r="U54" s="907"/>
      <c r="V54" s="1284"/>
      <c r="W54" s="1284"/>
      <c r="X54" s="1238"/>
      <c r="Y54" s="1247"/>
      <c r="Z54" s="1240"/>
      <c r="AA54" s="1067"/>
      <c r="AB54" s="1044"/>
      <c r="AC54" s="1225"/>
      <c r="AD54" s="891"/>
      <c r="AE54" s="71" t="s">
        <v>444</v>
      </c>
      <c r="AF54" s="72" t="s">
        <v>445</v>
      </c>
      <c r="AG54" s="72">
        <v>1900</v>
      </c>
      <c r="AH54" s="85">
        <v>0.3</v>
      </c>
      <c r="AI54" s="672">
        <v>75</v>
      </c>
      <c r="AJ54" s="541">
        <f t="shared" si="0"/>
        <v>3.9473684210526314E-2</v>
      </c>
      <c r="AK54" s="1292"/>
      <c r="AL54" s="195" t="s">
        <v>448</v>
      </c>
      <c r="AM54" s="72" t="s">
        <v>371</v>
      </c>
      <c r="AN54" s="189">
        <v>200</v>
      </c>
      <c r="AO54" s="72">
        <v>1900</v>
      </c>
      <c r="AP54" s="63"/>
      <c r="AQ54" s="1023"/>
      <c r="AR54" s="1023"/>
      <c r="AS54" s="951"/>
      <c r="AT54" s="964"/>
      <c r="AU54" s="951"/>
      <c r="AV54" s="935"/>
      <c r="AW54" s="935"/>
      <c r="AX54" s="841"/>
      <c r="AY54" s="841"/>
      <c r="AZ54" s="841"/>
      <c r="BA54" s="841"/>
      <c r="BB54" s="765"/>
      <c r="BC54" s="105" t="s">
        <v>386</v>
      </c>
      <c r="BD54" s="105" t="s">
        <v>834</v>
      </c>
      <c r="BE54" s="105" t="s">
        <v>386</v>
      </c>
      <c r="BF54" s="105" t="s">
        <v>386</v>
      </c>
      <c r="BG54" s="78" t="s">
        <v>386</v>
      </c>
      <c r="BH54" s="193" t="s">
        <v>1067</v>
      </c>
      <c r="BI54" s="63"/>
      <c r="BJ54" s="63"/>
    </row>
    <row r="55" spans="1:62" s="68" customFormat="1" ht="61.5" customHeight="1" x14ac:dyDescent="0.35">
      <c r="A55" s="889"/>
      <c r="B55" s="1041"/>
      <c r="C55" s="1041"/>
      <c r="D55" s="891"/>
      <c r="E55" s="891"/>
      <c r="F55" s="891"/>
      <c r="G55" s="1111"/>
      <c r="H55" s="1111"/>
      <c r="I55" s="1111"/>
      <c r="J55" s="806"/>
      <c r="K55" s="1029"/>
      <c r="L55" s="1029"/>
      <c r="M55" s="1029"/>
      <c r="N55" s="1029"/>
      <c r="O55" s="1029"/>
      <c r="P55" s="1029"/>
      <c r="Q55" s="1029"/>
      <c r="R55" s="1029"/>
      <c r="S55" s="1144"/>
      <c r="T55" s="1147"/>
      <c r="U55" s="907"/>
      <c r="V55" s="1284"/>
      <c r="W55" s="1284"/>
      <c r="X55" s="1238"/>
      <c r="Y55" s="1247"/>
      <c r="Z55" s="1240"/>
      <c r="AA55" s="1067"/>
      <c r="AB55" s="1044"/>
      <c r="AC55" s="1225"/>
      <c r="AD55" s="891"/>
      <c r="AE55" s="71" t="s">
        <v>446</v>
      </c>
      <c r="AF55" s="72" t="s">
        <v>399</v>
      </c>
      <c r="AG55" s="72">
        <v>13</v>
      </c>
      <c r="AH55" s="85">
        <v>0.1</v>
      </c>
      <c r="AI55" s="660" t="s">
        <v>386</v>
      </c>
      <c r="AJ55" s="541" t="s">
        <v>386</v>
      </c>
      <c r="AK55" s="1292"/>
      <c r="AL55" s="106" t="s">
        <v>355</v>
      </c>
      <c r="AM55" s="107" t="s">
        <v>371</v>
      </c>
      <c r="AN55" s="189">
        <v>160</v>
      </c>
      <c r="AO55" s="75" t="s">
        <v>386</v>
      </c>
      <c r="AP55" s="63"/>
      <c r="AQ55" s="1023"/>
      <c r="AR55" s="1023"/>
      <c r="AS55" s="951"/>
      <c r="AT55" s="964"/>
      <c r="AU55" s="951"/>
      <c r="AV55" s="935"/>
      <c r="AW55" s="935"/>
      <c r="AX55" s="841"/>
      <c r="AY55" s="841"/>
      <c r="AZ55" s="841"/>
      <c r="BA55" s="841"/>
      <c r="BB55" s="765"/>
      <c r="BC55" s="105" t="s">
        <v>802</v>
      </c>
      <c r="BD55" s="78" t="s">
        <v>833</v>
      </c>
      <c r="BE55" s="105" t="s">
        <v>804</v>
      </c>
      <c r="BF55" s="105" t="s">
        <v>722</v>
      </c>
      <c r="BG55" s="78" t="s">
        <v>365</v>
      </c>
      <c r="BH55" s="193" t="s">
        <v>386</v>
      </c>
      <c r="BI55" s="63"/>
      <c r="BJ55" s="63"/>
    </row>
    <row r="56" spans="1:62" s="68" customFormat="1" ht="51" customHeight="1" thickBot="1" x14ac:dyDescent="0.4">
      <c r="A56" s="889"/>
      <c r="B56" s="1041"/>
      <c r="C56" s="1041"/>
      <c r="D56" s="891"/>
      <c r="E56" s="891"/>
      <c r="F56" s="891"/>
      <c r="G56" s="1111"/>
      <c r="H56" s="1111"/>
      <c r="I56" s="1111"/>
      <c r="J56" s="806"/>
      <c r="K56" s="1047"/>
      <c r="L56" s="1047"/>
      <c r="M56" s="1047"/>
      <c r="N56" s="1047"/>
      <c r="O56" s="1047"/>
      <c r="P56" s="1047"/>
      <c r="Q56" s="1047"/>
      <c r="R56" s="1047"/>
      <c r="S56" s="1145"/>
      <c r="T56" s="1148"/>
      <c r="U56" s="1255"/>
      <c r="V56" s="1109"/>
      <c r="W56" s="1109"/>
      <c r="X56" s="1238"/>
      <c r="Y56" s="1247"/>
      <c r="Z56" s="1240"/>
      <c r="AA56" s="1067"/>
      <c r="AB56" s="1045"/>
      <c r="AC56" s="1226"/>
      <c r="AD56" s="1011"/>
      <c r="AE56" s="88" t="s">
        <v>447</v>
      </c>
      <c r="AF56" s="89" t="s">
        <v>403</v>
      </c>
      <c r="AG56" s="89">
        <v>3</v>
      </c>
      <c r="AH56" s="90">
        <v>7.0000000000000007E-2</v>
      </c>
      <c r="AI56" s="673">
        <v>1</v>
      </c>
      <c r="AJ56" s="541">
        <f t="shared" si="0"/>
        <v>0.33333333333333331</v>
      </c>
      <c r="AK56" s="1293"/>
      <c r="AL56" s="196" t="s">
        <v>355</v>
      </c>
      <c r="AM56" s="89" t="s">
        <v>371</v>
      </c>
      <c r="AN56" s="189">
        <v>160</v>
      </c>
      <c r="AO56" s="116" t="s">
        <v>386</v>
      </c>
      <c r="AP56" s="63"/>
      <c r="AQ56" s="1024"/>
      <c r="AR56" s="1024"/>
      <c r="AS56" s="952"/>
      <c r="AT56" s="965"/>
      <c r="AU56" s="952"/>
      <c r="AV56" s="943"/>
      <c r="AW56" s="943"/>
      <c r="AX56" s="842"/>
      <c r="AY56" s="842"/>
      <c r="AZ56" s="842"/>
      <c r="BA56" s="842"/>
      <c r="BB56" s="766"/>
      <c r="BC56" s="117" t="s">
        <v>802</v>
      </c>
      <c r="BD56" s="97" t="s">
        <v>833</v>
      </c>
      <c r="BE56" s="117" t="s">
        <v>804</v>
      </c>
      <c r="BF56" s="117" t="s">
        <v>722</v>
      </c>
      <c r="BG56" s="97" t="s">
        <v>365</v>
      </c>
      <c r="BH56" s="197" t="s">
        <v>1068</v>
      </c>
      <c r="BI56" s="63"/>
      <c r="BJ56" s="63"/>
    </row>
    <row r="57" spans="1:62" s="68" customFormat="1" ht="97.5" customHeight="1" x14ac:dyDescent="0.35">
      <c r="A57" s="889"/>
      <c r="B57" s="1041"/>
      <c r="C57" s="1041"/>
      <c r="D57" s="891"/>
      <c r="E57" s="891"/>
      <c r="F57" s="891"/>
      <c r="G57" s="1111"/>
      <c r="H57" s="1111"/>
      <c r="I57" s="1111"/>
      <c r="J57" s="806"/>
      <c r="K57" s="1046" t="s">
        <v>175</v>
      </c>
      <c r="L57" s="1046" t="s">
        <v>173</v>
      </c>
      <c r="M57" s="1046">
        <v>0</v>
      </c>
      <c r="N57" s="1046" t="s">
        <v>233</v>
      </c>
      <c r="O57" s="1046"/>
      <c r="P57" s="1046" t="s">
        <v>270</v>
      </c>
      <c r="Q57" s="1046" t="s">
        <v>275</v>
      </c>
      <c r="R57" s="1046">
        <v>45</v>
      </c>
      <c r="S57" s="1149">
        <v>45</v>
      </c>
      <c r="T57" s="1146">
        <v>59</v>
      </c>
      <c r="U57" s="1254">
        <v>45</v>
      </c>
      <c r="V57" s="1108">
        <f>+U57/S57</f>
        <v>1</v>
      </c>
      <c r="W57" s="1108">
        <v>1</v>
      </c>
      <c r="X57" s="1238"/>
      <c r="Y57" s="1247"/>
      <c r="Z57" s="1240"/>
      <c r="AA57" s="1067"/>
      <c r="AB57" s="1043" t="s">
        <v>307</v>
      </c>
      <c r="AC57" s="1208">
        <v>2020130010117</v>
      </c>
      <c r="AD57" s="1010" t="s">
        <v>333</v>
      </c>
      <c r="AE57" s="56" t="s">
        <v>449</v>
      </c>
      <c r="AF57" s="57" t="s">
        <v>358</v>
      </c>
      <c r="AG57" s="57">
        <v>1</v>
      </c>
      <c r="AH57" s="99">
        <v>0.02</v>
      </c>
      <c r="AI57" s="674" t="s">
        <v>386</v>
      </c>
      <c r="AJ57" s="541" t="s">
        <v>386</v>
      </c>
      <c r="AK57" s="812">
        <f>AVERAGE(AJ57:AJ67)</f>
        <v>0.66937600954397392</v>
      </c>
      <c r="AL57" s="198" t="s">
        <v>360</v>
      </c>
      <c r="AM57" s="199" t="s">
        <v>356</v>
      </c>
      <c r="AN57" s="189">
        <v>60</v>
      </c>
      <c r="AO57" s="101" t="s">
        <v>386</v>
      </c>
      <c r="AP57" s="63"/>
      <c r="AQ57" s="950" t="s">
        <v>699</v>
      </c>
      <c r="AR57" s="950" t="s">
        <v>706</v>
      </c>
      <c r="AS57" s="934" t="s">
        <v>722</v>
      </c>
      <c r="AT57" s="963">
        <v>100000000</v>
      </c>
      <c r="AU57" s="950" t="s">
        <v>723</v>
      </c>
      <c r="AV57" s="934" t="s">
        <v>745</v>
      </c>
      <c r="AW57" s="934" t="s">
        <v>746</v>
      </c>
      <c r="AX57" s="872" t="s">
        <v>722</v>
      </c>
      <c r="AY57" s="872">
        <v>100000000</v>
      </c>
      <c r="AZ57" s="872">
        <v>98583040</v>
      </c>
      <c r="BA57" s="872">
        <v>11775268</v>
      </c>
      <c r="BB57" s="776">
        <f>+BA57/AY57</f>
        <v>0.11775268</v>
      </c>
      <c r="BC57" s="200" t="s">
        <v>802</v>
      </c>
      <c r="BD57" s="200" t="s">
        <v>835</v>
      </c>
      <c r="BE57" s="102" t="s">
        <v>804</v>
      </c>
      <c r="BF57" s="102" t="s">
        <v>836</v>
      </c>
      <c r="BG57" s="65" t="s">
        <v>365</v>
      </c>
      <c r="BH57" s="80" t="s">
        <v>989</v>
      </c>
      <c r="BI57" s="63"/>
      <c r="BJ57" s="63"/>
    </row>
    <row r="58" spans="1:62" s="68" customFormat="1" ht="54.75" customHeight="1" x14ac:dyDescent="0.35">
      <c r="A58" s="889"/>
      <c r="B58" s="1041"/>
      <c r="C58" s="1041"/>
      <c r="D58" s="891"/>
      <c r="E58" s="891"/>
      <c r="F58" s="891"/>
      <c r="G58" s="1111"/>
      <c r="H58" s="1111"/>
      <c r="I58" s="1111"/>
      <c r="J58" s="806"/>
      <c r="K58" s="1029"/>
      <c r="L58" s="1029"/>
      <c r="M58" s="1029"/>
      <c r="N58" s="1029"/>
      <c r="O58" s="1029"/>
      <c r="P58" s="1029"/>
      <c r="Q58" s="1029"/>
      <c r="R58" s="1029"/>
      <c r="S58" s="1150"/>
      <c r="T58" s="1147"/>
      <c r="U58" s="907"/>
      <c r="V58" s="1284"/>
      <c r="W58" s="1284"/>
      <c r="X58" s="1238"/>
      <c r="Y58" s="1247"/>
      <c r="Z58" s="1240"/>
      <c r="AA58" s="1067"/>
      <c r="AB58" s="1044"/>
      <c r="AC58" s="1209"/>
      <c r="AD58" s="891"/>
      <c r="AE58" s="71" t="s">
        <v>450</v>
      </c>
      <c r="AF58" s="72" t="s">
        <v>460</v>
      </c>
      <c r="AG58" s="72">
        <v>6</v>
      </c>
      <c r="AH58" s="85">
        <v>0.25</v>
      </c>
      <c r="AI58" s="659">
        <v>6</v>
      </c>
      <c r="AJ58" s="541">
        <f t="shared" si="0"/>
        <v>1</v>
      </c>
      <c r="AK58" s="785"/>
      <c r="AL58" s="201" t="s">
        <v>365</v>
      </c>
      <c r="AM58" s="202" t="s">
        <v>356</v>
      </c>
      <c r="AN58" s="189">
        <v>240</v>
      </c>
      <c r="AO58" s="72">
        <v>75254</v>
      </c>
      <c r="AP58" s="63"/>
      <c r="AQ58" s="951"/>
      <c r="AR58" s="951"/>
      <c r="AS58" s="935"/>
      <c r="AT58" s="964"/>
      <c r="AU58" s="951"/>
      <c r="AV58" s="935"/>
      <c r="AW58" s="935"/>
      <c r="AX58" s="873"/>
      <c r="AY58" s="873"/>
      <c r="AZ58" s="873"/>
      <c r="BA58" s="873"/>
      <c r="BB58" s="777"/>
      <c r="BC58" s="203" t="s">
        <v>802</v>
      </c>
      <c r="BD58" s="203" t="s">
        <v>837</v>
      </c>
      <c r="BE58" s="105" t="s">
        <v>804</v>
      </c>
      <c r="BF58" s="105" t="s">
        <v>836</v>
      </c>
      <c r="BG58" s="78" t="s">
        <v>365</v>
      </c>
      <c r="BH58" s="80" t="s">
        <v>990</v>
      </c>
      <c r="BI58" s="63"/>
      <c r="BJ58" s="63"/>
    </row>
    <row r="59" spans="1:62" s="68" customFormat="1" ht="91.5" customHeight="1" x14ac:dyDescent="0.35">
      <c r="A59" s="889"/>
      <c r="B59" s="1041"/>
      <c r="C59" s="1041"/>
      <c r="D59" s="891"/>
      <c r="E59" s="891"/>
      <c r="F59" s="891"/>
      <c r="G59" s="1111"/>
      <c r="H59" s="1111"/>
      <c r="I59" s="1111"/>
      <c r="J59" s="806"/>
      <c r="K59" s="1029"/>
      <c r="L59" s="1029"/>
      <c r="M59" s="1029"/>
      <c r="N59" s="1029"/>
      <c r="O59" s="1029"/>
      <c r="P59" s="1029"/>
      <c r="Q59" s="1029"/>
      <c r="R59" s="1029"/>
      <c r="S59" s="1150"/>
      <c r="T59" s="1147"/>
      <c r="U59" s="907"/>
      <c r="V59" s="1284"/>
      <c r="W59" s="1284"/>
      <c r="X59" s="1238"/>
      <c r="Y59" s="1247"/>
      <c r="Z59" s="1240"/>
      <c r="AA59" s="1067"/>
      <c r="AB59" s="1044"/>
      <c r="AC59" s="1209"/>
      <c r="AD59" s="891"/>
      <c r="AE59" s="71" t="s">
        <v>451</v>
      </c>
      <c r="AF59" s="72" t="s">
        <v>399</v>
      </c>
      <c r="AG59" s="72">
        <v>15</v>
      </c>
      <c r="AH59" s="85">
        <v>0.1</v>
      </c>
      <c r="AI59" s="660" t="s">
        <v>386</v>
      </c>
      <c r="AJ59" s="541" t="s">
        <v>386</v>
      </c>
      <c r="AK59" s="785"/>
      <c r="AL59" s="201" t="s">
        <v>355</v>
      </c>
      <c r="AM59" s="202" t="s">
        <v>371</v>
      </c>
      <c r="AN59" s="189">
        <v>160</v>
      </c>
      <c r="AO59" s="75" t="s">
        <v>386</v>
      </c>
      <c r="AP59" s="63"/>
      <c r="AQ59" s="951"/>
      <c r="AR59" s="951"/>
      <c r="AS59" s="935"/>
      <c r="AT59" s="964"/>
      <c r="AU59" s="951"/>
      <c r="AV59" s="935"/>
      <c r="AW59" s="935"/>
      <c r="AX59" s="873"/>
      <c r="AY59" s="873"/>
      <c r="AZ59" s="873"/>
      <c r="BA59" s="873"/>
      <c r="BB59" s="777"/>
      <c r="BC59" s="203" t="s">
        <v>802</v>
      </c>
      <c r="BD59" s="204" t="s">
        <v>838</v>
      </c>
      <c r="BE59" s="205" t="s">
        <v>839</v>
      </c>
      <c r="BF59" s="105" t="s">
        <v>743</v>
      </c>
      <c r="BG59" s="78" t="s">
        <v>355</v>
      </c>
      <c r="BH59" s="80" t="s">
        <v>991</v>
      </c>
      <c r="BI59" s="63"/>
      <c r="BJ59" s="63"/>
    </row>
    <row r="60" spans="1:62" s="68" customFormat="1" ht="61.5" customHeight="1" x14ac:dyDescent="0.35">
      <c r="A60" s="889"/>
      <c r="B60" s="1041"/>
      <c r="C60" s="1041"/>
      <c r="D60" s="891"/>
      <c r="E60" s="891"/>
      <c r="F60" s="891"/>
      <c r="G60" s="1111"/>
      <c r="H60" s="1111"/>
      <c r="I60" s="1111"/>
      <c r="J60" s="806"/>
      <c r="K60" s="1029"/>
      <c r="L60" s="1029"/>
      <c r="M60" s="1029"/>
      <c r="N60" s="1029"/>
      <c r="O60" s="1029"/>
      <c r="P60" s="1029"/>
      <c r="Q60" s="1029"/>
      <c r="R60" s="1029"/>
      <c r="S60" s="1150"/>
      <c r="T60" s="1147"/>
      <c r="U60" s="907"/>
      <c r="V60" s="1284"/>
      <c r="W60" s="1284"/>
      <c r="X60" s="1238"/>
      <c r="Y60" s="1247"/>
      <c r="Z60" s="1240"/>
      <c r="AA60" s="1067"/>
      <c r="AB60" s="1044"/>
      <c r="AC60" s="1209"/>
      <c r="AD60" s="891"/>
      <c r="AE60" s="71" t="s">
        <v>452</v>
      </c>
      <c r="AF60" s="72" t="s">
        <v>403</v>
      </c>
      <c r="AG60" s="72">
        <v>3</v>
      </c>
      <c r="AH60" s="85">
        <v>0.25</v>
      </c>
      <c r="AI60" s="661">
        <v>1</v>
      </c>
      <c r="AJ60" s="541">
        <f t="shared" si="0"/>
        <v>0.33333333333333331</v>
      </c>
      <c r="AK60" s="785"/>
      <c r="AL60" s="201" t="s">
        <v>365</v>
      </c>
      <c r="AM60" s="202" t="s">
        <v>371</v>
      </c>
      <c r="AN60" s="189">
        <v>220</v>
      </c>
      <c r="AO60" s="75" t="s">
        <v>386</v>
      </c>
      <c r="AP60" s="63"/>
      <c r="AQ60" s="951"/>
      <c r="AR60" s="951"/>
      <c r="AS60" s="935"/>
      <c r="AT60" s="964"/>
      <c r="AU60" s="951"/>
      <c r="AV60" s="935"/>
      <c r="AW60" s="935"/>
      <c r="AX60" s="873"/>
      <c r="AY60" s="873"/>
      <c r="AZ60" s="873"/>
      <c r="BA60" s="873"/>
      <c r="BB60" s="777"/>
      <c r="BC60" s="203" t="s">
        <v>802</v>
      </c>
      <c r="BD60" s="203" t="s">
        <v>835</v>
      </c>
      <c r="BE60" s="105" t="s">
        <v>804</v>
      </c>
      <c r="BF60" s="105" t="s">
        <v>836</v>
      </c>
      <c r="BG60" s="78" t="s">
        <v>365</v>
      </c>
      <c r="BH60" s="80" t="s">
        <v>992</v>
      </c>
      <c r="BI60" s="63"/>
      <c r="BJ60" s="63"/>
    </row>
    <row r="61" spans="1:62" s="68" customFormat="1" ht="57.75" customHeight="1" x14ac:dyDescent="0.35">
      <c r="A61" s="889"/>
      <c r="B61" s="1041"/>
      <c r="C61" s="1041"/>
      <c r="D61" s="891"/>
      <c r="E61" s="891"/>
      <c r="F61" s="891"/>
      <c r="G61" s="1111"/>
      <c r="H61" s="1111"/>
      <c r="I61" s="1111"/>
      <c r="J61" s="806"/>
      <c r="K61" s="1029"/>
      <c r="L61" s="1029"/>
      <c r="M61" s="1029"/>
      <c r="N61" s="1029"/>
      <c r="O61" s="1029"/>
      <c r="P61" s="1029"/>
      <c r="Q61" s="1029"/>
      <c r="R61" s="1029"/>
      <c r="S61" s="1150"/>
      <c r="T61" s="1147"/>
      <c r="U61" s="907"/>
      <c r="V61" s="1284"/>
      <c r="W61" s="1284"/>
      <c r="X61" s="1238"/>
      <c r="Y61" s="1247"/>
      <c r="Z61" s="1240"/>
      <c r="AA61" s="1067"/>
      <c r="AB61" s="1044"/>
      <c r="AC61" s="1209"/>
      <c r="AD61" s="891"/>
      <c r="AE61" s="206" t="s">
        <v>453</v>
      </c>
      <c r="AF61" s="72" t="s">
        <v>402</v>
      </c>
      <c r="AG61" s="72">
        <v>1</v>
      </c>
      <c r="AH61" s="85">
        <v>0.02</v>
      </c>
      <c r="AI61" s="660" t="s">
        <v>386</v>
      </c>
      <c r="AJ61" s="541" t="s">
        <v>386</v>
      </c>
      <c r="AK61" s="785"/>
      <c r="AL61" s="201" t="s">
        <v>368</v>
      </c>
      <c r="AM61" s="202" t="s">
        <v>356</v>
      </c>
      <c r="AN61" s="189">
        <v>140</v>
      </c>
      <c r="AO61" s="75" t="s">
        <v>386</v>
      </c>
      <c r="AP61" s="63"/>
      <c r="AQ61" s="951"/>
      <c r="AR61" s="951"/>
      <c r="AS61" s="935"/>
      <c r="AT61" s="964"/>
      <c r="AU61" s="951"/>
      <c r="AV61" s="935"/>
      <c r="AW61" s="935"/>
      <c r="AX61" s="873"/>
      <c r="AY61" s="873"/>
      <c r="AZ61" s="873"/>
      <c r="BA61" s="873"/>
      <c r="BB61" s="777"/>
      <c r="BC61" s="203" t="s">
        <v>802</v>
      </c>
      <c r="BD61" s="203" t="s">
        <v>835</v>
      </c>
      <c r="BE61" s="105" t="s">
        <v>804</v>
      </c>
      <c r="BF61" s="105" t="s">
        <v>743</v>
      </c>
      <c r="BG61" s="78" t="s">
        <v>365</v>
      </c>
      <c r="BH61" s="80" t="s">
        <v>993</v>
      </c>
      <c r="BI61" s="63"/>
      <c r="BJ61" s="63"/>
    </row>
    <row r="62" spans="1:62" s="68" customFormat="1" ht="56.25" customHeight="1" x14ac:dyDescent="0.35">
      <c r="A62" s="889"/>
      <c r="B62" s="1041"/>
      <c r="C62" s="1041"/>
      <c r="D62" s="891"/>
      <c r="E62" s="891"/>
      <c r="F62" s="891"/>
      <c r="G62" s="1111"/>
      <c r="H62" s="1111"/>
      <c r="I62" s="1111"/>
      <c r="J62" s="806"/>
      <c r="K62" s="1029"/>
      <c r="L62" s="1029"/>
      <c r="M62" s="1029"/>
      <c r="N62" s="1029"/>
      <c r="O62" s="1029"/>
      <c r="P62" s="1029"/>
      <c r="Q62" s="1029"/>
      <c r="R62" s="1029"/>
      <c r="S62" s="1150"/>
      <c r="T62" s="1147"/>
      <c r="U62" s="907"/>
      <c r="V62" s="1284"/>
      <c r="W62" s="1284"/>
      <c r="X62" s="1238"/>
      <c r="Y62" s="1247"/>
      <c r="Z62" s="1240"/>
      <c r="AA62" s="1067"/>
      <c r="AB62" s="1044"/>
      <c r="AC62" s="1209"/>
      <c r="AD62" s="891"/>
      <c r="AE62" s="206" t="s">
        <v>454</v>
      </c>
      <c r="AF62" s="72" t="s">
        <v>402</v>
      </c>
      <c r="AG62" s="72">
        <v>1</v>
      </c>
      <c r="AH62" s="85">
        <v>0.02</v>
      </c>
      <c r="AI62" s="660" t="s">
        <v>386</v>
      </c>
      <c r="AJ62" s="541" t="s">
        <v>386</v>
      </c>
      <c r="AK62" s="785"/>
      <c r="AL62" s="201" t="s">
        <v>368</v>
      </c>
      <c r="AM62" s="202" t="s">
        <v>356</v>
      </c>
      <c r="AN62" s="189">
        <v>140</v>
      </c>
      <c r="AO62" s="75" t="s">
        <v>386</v>
      </c>
      <c r="AP62" s="63"/>
      <c r="AQ62" s="951"/>
      <c r="AR62" s="951"/>
      <c r="AS62" s="935"/>
      <c r="AT62" s="964"/>
      <c r="AU62" s="951"/>
      <c r="AV62" s="935"/>
      <c r="AW62" s="935"/>
      <c r="AX62" s="873"/>
      <c r="AY62" s="873"/>
      <c r="AZ62" s="873"/>
      <c r="BA62" s="873"/>
      <c r="BB62" s="777"/>
      <c r="BC62" s="203" t="s">
        <v>802</v>
      </c>
      <c r="BD62" s="203" t="s">
        <v>835</v>
      </c>
      <c r="BE62" s="105" t="s">
        <v>804</v>
      </c>
      <c r="BF62" s="105" t="s">
        <v>743</v>
      </c>
      <c r="BG62" s="78" t="s">
        <v>365</v>
      </c>
      <c r="BH62" s="80" t="s">
        <v>994</v>
      </c>
      <c r="BI62" s="63"/>
      <c r="BJ62" s="63"/>
    </row>
    <row r="63" spans="1:62" s="68" customFormat="1" ht="60" customHeight="1" x14ac:dyDescent="0.35">
      <c r="A63" s="889"/>
      <c r="B63" s="1041"/>
      <c r="C63" s="1041"/>
      <c r="D63" s="891"/>
      <c r="E63" s="891"/>
      <c r="F63" s="891"/>
      <c r="G63" s="1111"/>
      <c r="H63" s="1111"/>
      <c r="I63" s="1111"/>
      <c r="J63" s="806"/>
      <c r="K63" s="1029"/>
      <c r="L63" s="1029"/>
      <c r="M63" s="1029"/>
      <c r="N63" s="1029"/>
      <c r="O63" s="1029"/>
      <c r="P63" s="1029"/>
      <c r="Q63" s="1029"/>
      <c r="R63" s="1029"/>
      <c r="S63" s="1150"/>
      <c r="T63" s="1147"/>
      <c r="U63" s="907"/>
      <c r="V63" s="1284"/>
      <c r="W63" s="1284"/>
      <c r="X63" s="1238"/>
      <c r="Y63" s="1247"/>
      <c r="Z63" s="1240"/>
      <c r="AA63" s="1067"/>
      <c r="AB63" s="1044"/>
      <c r="AC63" s="1209"/>
      <c r="AD63" s="891"/>
      <c r="AE63" s="206" t="s">
        <v>455</v>
      </c>
      <c r="AF63" s="72" t="s">
        <v>402</v>
      </c>
      <c r="AG63" s="72">
        <v>1</v>
      </c>
      <c r="AH63" s="85">
        <v>0.02</v>
      </c>
      <c r="AI63" s="660" t="s">
        <v>386</v>
      </c>
      <c r="AJ63" s="541" t="s">
        <v>386</v>
      </c>
      <c r="AK63" s="785"/>
      <c r="AL63" s="201" t="s">
        <v>368</v>
      </c>
      <c r="AM63" s="202" t="s">
        <v>356</v>
      </c>
      <c r="AN63" s="189">
        <v>140</v>
      </c>
      <c r="AO63" s="75" t="s">
        <v>386</v>
      </c>
      <c r="AP63" s="63"/>
      <c r="AQ63" s="951"/>
      <c r="AR63" s="951"/>
      <c r="AS63" s="961" t="s">
        <v>743</v>
      </c>
      <c r="AT63" s="964">
        <v>2979563994</v>
      </c>
      <c r="AU63" s="935" t="s">
        <v>744</v>
      </c>
      <c r="AV63" s="935"/>
      <c r="AW63" s="935"/>
      <c r="AX63" s="859" t="s">
        <v>743</v>
      </c>
      <c r="AY63" s="859">
        <v>2979536994</v>
      </c>
      <c r="AZ63" s="859">
        <v>787029373</v>
      </c>
      <c r="BA63" s="859">
        <v>112794608</v>
      </c>
      <c r="BB63" s="780">
        <f>+BA63/AY63</f>
        <v>3.7856421392699111E-2</v>
      </c>
      <c r="BC63" s="203" t="s">
        <v>802</v>
      </c>
      <c r="BD63" s="203" t="s">
        <v>835</v>
      </c>
      <c r="BE63" s="105" t="s">
        <v>804</v>
      </c>
      <c r="BF63" s="105" t="s">
        <v>743</v>
      </c>
      <c r="BG63" s="78" t="s">
        <v>365</v>
      </c>
      <c r="BH63" s="80" t="s">
        <v>995</v>
      </c>
      <c r="BI63" s="63"/>
      <c r="BJ63" s="63"/>
    </row>
    <row r="64" spans="1:62" s="68" customFormat="1" ht="98.25" customHeight="1" x14ac:dyDescent="0.35">
      <c r="A64" s="889"/>
      <c r="B64" s="1041"/>
      <c r="C64" s="1041"/>
      <c r="D64" s="891"/>
      <c r="E64" s="891"/>
      <c r="F64" s="891"/>
      <c r="G64" s="1111"/>
      <c r="H64" s="1111"/>
      <c r="I64" s="1111"/>
      <c r="J64" s="806"/>
      <c r="K64" s="1029"/>
      <c r="L64" s="1029"/>
      <c r="M64" s="1029"/>
      <c r="N64" s="1029"/>
      <c r="O64" s="1029"/>
      <c r="P64" s="1029"/>
      <c r="Q64" s="1029"/>
      <c r="R64" s="1029"/>
      <c r="S64" s="1150"/>
      <c r="T64" s="1147"/>
      <c r="U64" s="907"/>
      <c r="V64" s="1284"/>
      <c r="W64" s="1284"/>
      <c r="X64" s="1238"/>
      <c r="Y64" s="1247"/>
      <c r="Z64" s="1240"/>
      <c r="AA64" s="1067"/>
      <c r="AB64" s="1044"/>
      <c r="AC64" s="1209"/>
      <c r="AD64" s="891"/>
      <c r="AE64" s="71" t="s">
        <v>456</v>
      </c>
      <c r="AF64" s="72" t="s">
        <v>461</v>
      </c>
      <c r="AG64" s="72">
        <v>3</v>
      </c>
      <c r="AH64" s="85">
        <v>0.1</v>
      </c>
      <c r="AI64" s="660" t="s">
        <v>386</v>
      </c>
      <c r="AJ64" s="541" t="s">
        <v>386</v>
      </c>
      <c r="AK64" s="785"/>
      <c r="AL64" s="201" t="s">
        <v>368</v>
      </c>
      <c r="AM64" s="202" t="s">
        <v>356</v>
      </c>
      <c r="AN64" s="189">
        <v>140</v>
      </c>
      <c r="AO64" s="75" t="s">
        <v>386</v>
      </c>
      <c r="AP64" s="63"/>
      <c r="AQ64" s="951"/>
      <c r="AR64" s="951"/>
      <c r="AS64" s="951"/>
      <c r="AT64" s="964"/>
      <c r="AU64" s="935"/>
      <c r="AV64" s="935"/>
      <c r="AW64" s="935"/>
      <c r="AX64" s="841"/>
      <c r="AY64" s="841"/>
      <c r="AZ64" s="841"/>
      <c r="BA64" s="841"/>
      <c r="BB64" s="765"/>
      <c r="BC64" s="203" t="s">
        <v>802</v>
      </c>
      <c r="BD64" s="203" t="s">
        <v>835</v>
      </c>
      <c r="BE64" s="105" t="s">
        <v>804</v>
      </c>
      <c r="BF64" s="105" t="s">
        <v>743</v>
      </c>
      <c r="BG64" s="78" t="s">
        <v>365</v>
      </c>
      <c r="BH64" s="80" t="s">
        <v>996</v>
      </c>
      <c r="BI64" s="63"/>
      <c r="BJ64" s="63"/>
    </row>
    <row r="65" spans="1:62" s="68" customFormat="1" ht="44.25" customHeight="1" x14ac:dyDescent="0.35">
      <c r="A65" s="889"/>
      <c r="B65" s="1041"/>
      <c r="C65" s="1041"/>
      <c r="D65" s="891"/>
      <c r="E65" s="891"/>
      <c r="F65" s="891"/>
      <c r="G65" s="1111"/>
      <c r="H65" s="1111"/>
      <c r="I65" s="1111"/>
      <c r="J65" s="806"/>
      <c r="K65" s="1029"/>
      <c r="L65" s="1029"/>
      <c r="M65" s="1029"/>
      <c r="N65" s="1029"/>
      <c r="O65" s="1029"/>
      <c r="P65" s="1029"/>
      <c r="Q65" s="1029"/>
      <c r="R65" s="1029"/>
      <c r="S65" s="1150"/>
      <c r="T65" s="1147"/>
      <c r="U65" s="907"/>
      <c r="V65" s="1284"/>
      <c r="W65" s="1284"/>
      <c r="X65" s="1238"/>
      <c r="Y65" s="1247"/>
      <c r="Z65" s="1240"/>
      <c r="AA65" s="1067"/>
      <c r="AB65" s="1044"/>
      <c r="AC65" s="1209"/>
      <c r="AD65" s="891"/>
      <c r="AE65" s="71" t="s">
        <v>457</v>
      </c>
      <c r="AF65" s="72" t="s">
        <v>462</v>
      </c>
      <c r="AG65" s="72">
        <v>75254</v>
      </c>
      <c r="AH65" s="85">
        <v>0.1</v>
      </c>
      <c r="AI65" s="675">
        <v>50781</v>
      </c>
      <c r="AJ65" s="541">
        <f t="shared" si="0"/>
        <v>0.67479469529858882</v>
      </c>
      <c r="AK65" s="785"/>
      <c r="AL65" s="208" t="s">
        <v>365</v>
      </c>
      <c r="AM65" s="76" t="s">
        <v>371</v>
      </c>
      <c r="AN65" s="189">
        <v>220</v>
      </c>
      <c r="AO65" s="72">
        <v>75254</v>
      </c>
      <c r="AP65" s="63"/>
      <c r="AQ65" s="951"/>
      <c r="AR65" s="951"/>
      <c r="AS65" s="951"/>
      <c r="AT65" s="964"/>
      <c r="AU65" s="935"/>
      <c r="AV65" s="935"/>
      <c r="AW65" s="935"/>
      <c r="AX65" s="841"/>
      <c r="AY65" s="841"/>
      <c r="AZ65" s="841"/>
      <c r="BA65" s="841"/>
      <c r="BB65" s="765"/>
      <c r="BC65" s="203" t="s">
        <v>802</v>
      </c>
      <c r="BD65" s="203" t="s">
        <v>835</v>
      </c>
      <c r="BE65" s="105" t="s">
        <v>804</v>
      </c>
      <c r="BF65" s="105" t="s">
        <v>743</v>
      </c>
      <c r="BG65" s="78" t="s">
        <v>365</v>
      </c>
      <c r="BH65" s="80" t="s">
        <v>997</v>
      </c>
      <c r="BI65" s="63"/>
      <c r="BJ65" s="63"/>
    </row>
    <row r="66" spans="1:62" s="68" customFormat="1" ht="65.25" customHeight="1" x14ac:dyDescent="0.35">
      <c r="A66" s="889"/>
      <c r="B66" s="1041"/>
      <c r="C66" s="1041"/>
      <c r="D66" s="891"/>
      <c r="E66" s="891"/>
      <c r="F66" s="891"/>
      <c r="G66" s="1111"/>
      <c r="H66" s="1111"/>
      <c r="I66" s="1111"/>
      <c r="J66" s="806"/>
      <c r="K66" s="1029"/>
      <c r="L66" s="1029"/>
      <c r="M66" s="1029"/>
      <c r="N66" s="1029"/>
      <c r="O66" s="1029"/>
      <c r="P66" s="1029"/>
      <c r="Q66" s="1029"/>
      <c r="R66" s="1029"/>
      <c r="S66" s="1150"/>
      <c r="T66" s="1147"/>
      <c r="U66" s="907"/>
      <c r="V66" s="1284"/>
      <c r="W66" s="1284"/>
      <c r="X66" s="1238"/>
      <c r="Y66" s="1247"/>
      <c r="Z66" s="1240"/>
      <c r="AA66" s="1067"/>
      <c r="AB66" s="1044"/>
      <c r="AC66" s="1209"/>
      <c r="AD66" s="891"/>
      <c r="AE66" s="71" t="s">
        <v>458</v>
      </c>
      <c r="AF66" s="72" t="s">
        <v>463</v>
      </c>
      <c r="AG66" s="72">
        <v>1</v>
      </c>
      <c r="AH66" s="85">
        <v>0.02</v>
      </c>
      <c r="AI66" s="660" t="s">
        <v>386</v>
      </c>
      <c r="AJ66" s="541" t="s">
        <v>386</v>
      </c>
      <c r="AK66" s="785"/>
      <c r="AL66" s="201" t="s">
        <v>360</v>
      </c>
      <c r="AM66" s="202" t="s">
        <v>356</v>
      </c>
      <c r="AN66" s="189">
        <v>60</v>
      </c>
      <c r="AO66" s="75" t="s">
        <v>386</v>
      </c>
      <c r="AP66" s="63"/>
      <c r="AQ66" s="951"/>
      <c r="AR66" s="951"/>
      <c r="AS66" s="951"/>
      <c r="AT66" s="964"/>
      <c r="AU66" s="935"/>
      <c r="AV66" s="935"/>
      <c r="AW66" s="935"/>
      <c r="AX66" s="841"/>
      <c r="AY66" s="841"/>
      <c r="AZ66" s="841"/>
      <c r="BA66" s="841"/>
      <c r="BB66" s="765"/>
      <c r="BC66" s="203" t="s">
        <v>802</v>
      </c>
      <c r="BD66" s="203" t="s">
        <v>835</v>
      </c>
      <c r="BE66" s="105" t="s">
        <v>804</v>
      </c>
      <c r="BF66" s="105" t="s">
        <v>743</v>
      </c>
      <c r="BG66" s="78" t="s">
        <v>365</v>
      </c>
      <c r="BH66" s="80" t="s">
        <v>998</v>
      </c>
      <c r="BI66" s="63"/>
      <c r="BJ66" s="63"/>
    </row>
    <row r="67" spans="1:62" s="68" customFormat="1" ht="72.75" customHeight="1" thickBot="1" x14ac:dyDescent="0.4">
      <c r="A67" s="889"/>
      <c r="B67" s="1041"/>
      <c r="C67" s="1041"/>
      <c r="D67" s="891"/>
      <c r="E67" s="891"/>
      <c r="F67" s="891"/>
      <c r="G67" s="1111"/>
      <c r="H67" s="1111"/>
      <c r="I67" s="1111"/>
      <c r="J67" s="806"/>
      <c r="K67" s="1047"/>
      <c r="L67" s="1047"/>
      <c r="M67" s="1047"/>
      <c r="N67" s="1047"/>
      <c r="O67" s="1047"/>
      <c r="P67" s="1047"/>
      <c r="Q67" s="1047"/>
      <c r="R67" s="1047"/>
      <c r="S67" s="1151"/>
      <c r="T67" s="1148"/>
      <c r="U67" s="1255"/>
      <c r="V67" s="1109"/>
      <c r="W67" s="1109"/>
      <c r="X67" s="1238"/>
      <c r="Y67" s="1247"/>
      <c r="Z67" s="1240"/>
      <c r="AA67" s="1067"/>
      <c r="AB67" s="1045"/>
      <c r="AC67" s="1210"/>
      <c r="AD67" s="1011"/>
      <c r="AE67" s="88" t="s">
        <v>459</v>
      </c>
      <c r="AF67" s="89" t="s">
        <v>464</v>
      </c>
      <c r="AG67" s="89">
        <v>2</v>
      </c>
      <c r="AH67" s="90">
        <v>0.1</v>
      </c>
      <c r="AI67" s="676" t="s">
        <v>386</v>
      </c>
      <c r="AJ67" s="541" t="s">
        <v>386</v>
      </c>
      <c r="AK67" s="1290"/>
      <c r="AL67" s="209" t="s">
        <v>355</v>
      </c>
      <c r="AM67" s="210" t="s">
        <v>371</v>
      </c>
      <c r="AN67" s="189">
        <v>160</v>
      </c>
      <c r="AO67" s="116" t="s">
        <v>386</v>
      </c>
      <c r="AP67" s="63"/>
      <c r="AQ67" s="952"/>
      <c r="AR67" s="952"/>
      <c r="AS67" s="952"/>
      <c r="AT67" s="965"/>
      <c r="AU67" s="943"/>
      <c r="AV67" s="943"/>
      <c r="AW67" s="943"/>
      <c r="AX67" s="842"/>
      <c r="AY67" s="842"/>
      <c r="AZ67" s="842"/>
      <c r="BA67" s="842"/>
      <c r="BB67" s="766"/>
      <c r="BC67" s="211" t="s">
        <v>802</v>
      </c>
      <c r="BD67" s="211" t="s">
        <v>835</v>
      </c>
      <c r="BE67" s="117" t="s">
        <v>804</v>
      </c>
      <c r="BF67" s="117" t="s">
        <v>743</v>
      </c>
      <c r="BG67" s="97" t="s">
        <v>365</v>
      </c>
      <c r="BH67" s="80" t="s">
        <v>999</v>
      </c>
      <c r="BI67" s="63"/>
      <c r="BJ67" s="63"/>
    </row>
    <row r="68" spans="1:62" s="68" customFormat="1" ht="54.75" customHeight="1" x14ac:dyDescent="0.35">
      <c r="A68" s="889"/>
      <c r="B68" s="1041"/>
      <c r="C68" s="1041"/>
      <c r="D68" s="891"/>
      <c r="E68" s="891"/>
      <c r="F68" s="891"/>
      <c r="G68" s="1111"/>
      <c r="H68" s="1111"/>
      <c r="I68" s="1111"/>
      <c r="J68" s="806"/>
      <c r="K68" s="1046" t="s">
        <v>176</v>
      </c>
      <c r="L68" s="1046" t="s">
        <v>177</v>
      </c>
      <c r="M68" s="1046" t="s">
        <v>1069</v>
      </c>
      <c r="N68" s="1046" t="s">
        <v>234</v>
      </c>
      <c r="O68" s="1046"/>
      <c r="P68" s="1046" t="s">
        <v>270</v>
      </c>
      <c r="Q68" s="1061" t="s">
        <v>273</v>
      </c>
      <c r="R68" s="1054">
        <v>100000</v>
      </c>
      <c r="S68" s="1054">
        <v>100000</v>
      </c>
      <c r="T68" s="1134">
        <v>359756</v>
      </c>
      <c r="U68" s="1259">
        <v>117449</v>
      </c>
      <c r="V68" s="1108">
        <v>1</v>
      </c>
      <c r="W68" s="1108">
        <v>1</v>
      </c>
      <c r="X68" s="1238"/>
      <c r="Y68" s="1247"/>
      <c r="Z68" s="1240"/>
      <c r="AA68" s="1067"/>
      <c r="AB68" s="1043" t="s">
        <v>308</v>
      </c>
      <c r="AC68" s="1208">
        <v>2020130010082</v>
      </c>
      <c r="AD68" s="1010" t="s">
        <v>334</v>
      </c>
      <c r="AE68" s="56" t="s">
        <v>465</v>
      </c>
      <c r="AF68" s="212" t="s">
        <v>466</v>
      </c>
      <c r="AG68" s="212">
        <v>1</v>
      </c>
      <c r="AH68" s="213">
        <v>0.03</v>
      </c>
      <c r="AI68" s="674" t="s">
        <v>386</v>
      </c>
      <c r="AJ68" s="541" t="s">
        <v>386</v>
      </c>
      <c r="AK68" s="812">
        <f>AVERAGE(AJ68:AJ79)</f>
        <v>0.90266552430939173</v>
      </c>
      <c r="AL68" s="214" t="s">
        <v>368</v>
      </c>
      <c r="AM68" s="215" t="s">
        <v>356</v>
      </c>
      <c r="AN68" s="61">
        <f>20*6</f>
        <v>120</v>
      </c>
      <c r="AO68" s="191" t="s">
        <v>386</v>
      </c>
      <c r="AP68" s="63"/>
      <c r="AQ68" s="934" t="s">
        <v>699</v>
      </c>
      <c r="AR68" s="950" t="s">
        <v>707</v>
      </c>
      <c r="AS68" s="950" t="s">
        <v>722</v>
      </c>
      <c r="AT68" s="963">
        <v>4000000000</v>
      </c>
      <c r="AU68" s="950" t="s">
        <v>723</v>
      </c>
      <c r="AV68" s="934" t="s">
        <v>747</v>
      </c>
      <c r="AW68" s="934" t="s">
        <v>748</v>
      </c>
      <c r="AX68" s="840" t="s">
        <v>722</v>
      </c>
      <c r="AY68" s="840">
        <v>4000000000</v>
      </c>
      <c r="AZ68" s="840">
        <v>3743064376.7600002</v>
      </c>
      <c r="BA68" s="840">
        <v>29813296</v>
      </c>
      <c r="BB68" s="764">
        <f>+BA68/AY68</f>
        <v>7.4533239999999999E-3</v>
      </c>
      <c r="BC68" s="200" t="s">
        <v>802</v>
      </c>
      <c r="BD68" s="200" t="s">
        <v>840</v>
      </c>
      <c r="BE68" s="101" t="s">
        <v>804</v>
      </c>
      <c r="BF68" s="101" t="s">
        <v>722</v>
      </c>
      <c r="BG68" s="65" t="s">
        <v>365</v>
      </c>
      <c r="BH68" s="80" t="s">
        <v>386</v>
      </c>
      <c r="BI68" s="63"/>
      <c r="BJ68" s="63"/>
    </row>
    <row r="69" spans="1:62" s="68" customFormat="1" ht="57.75" customHeight="1" x14ac:dyDescent="0.35">
      <c r="A69" s="889"/>
      <c r="B69" s="1041"/>
      <c r="C69" s="1041"/>
      <c r="D69" s="891"/>
      <c r="E69" s="891"/>
      <c r="F69" s="891"/>
      <c r="G69" s="1111"/>
      <c r="H69" s="1111"/>
      <c r="I69" s="1111"/>
      <c r="J69" s="806"/>
      <c r="K69" s="1029"/>
      <c r="L69" s="1029"/>
      <c r="M69" s="1029"/>
      <c r="N69" s="1029"/>
      <c r="O69" s="1029"/>
      <c r="P69" s="1029"/>
      <c r="Q69" s="904"/>
      <c r="R69" s="1055"/>
      <c r="S69" s="1055"/>
      <c r="T69" s="1135"/>
      <c r="U69" s="910"/>
      <c r="V69" s="1284"/>
      <c r="W69" s="1284"/>
      <c r="X69" s="1238"/>
      <c r="Y69" s="1247"/>
      <c r="Z69" s="1240"/>
      <c r="AA69" s="1067"/>
      <c r="AB69" s="1044"/>
      <c r="AC69" s="1209"/>
      <c r="AD69" s="891"/>
      <c r="AE69" s="71" t="s">
        <v>467</v>
      </c>
      <c r="AF69" s="216" t="s">
        <v>462</v>
      </c>
      <c r="AG69" s="216">
        <v>4739</v>
      </c>
      <c r="AH69" s="134">
        <v>0.15</v>
      </c>
      <c r="AI69" s="675">
        <v>3311</v>
      </c>
      <c r="AJ69" s="541">
        <f t="shared" si="0"/>
        <v>0.69867060561299854</v>
      </c>
      <c r="AK69" s="785"/>
      <c r="AL69" s="217" t="s">
        <v>377</v>
      </c>
      <c r="AM69" s="218" t="s">
        <v>371</v>
      </c>
      <c r="AN69" s="76">
        <f>9*20</f>
        <v>180</v>
      </c>
      <c r="AO69" s="81">
        <f>+H69</f>
        <v>0</v>
      </c>
      <c r="AP69" s="63"/>
      <c r="AQ69" s="935"/>
      <c r="AR69" s="951"/>
      <c r="AS69" s="951"/>
      <c r="AT69" s="964"/>
      <c r="AU69" s="951"/>
      <c r="AV69" s="935"/>
      <c r="AW69" s="935"/>
      <c r="AX69" s="841"/>
      <c r="AY69" s="841"/>
      <c r="AZ69" s="841"/>
      <c r="BA69" s="841"/>
      <c r="BB69" s="765"/>
      <c r="BC69" s="203" t="s">
        <v>802</v>
      </c>
      <c r="BD69" s="203" t="s">
        <v>841</v>
      </c>
      <c r="BE69" s="75" t="s">
        <v>839</v>
      </c>
      <c r="BF69" s="75" t="s">
        <v>722</v>
      </c>
      <c r="BG69" s="78" t="s">
        <v>365</v>
      </c>
      <c r="BH69" s="80" t="s">
        <v>1000</v>
      </c>
      <c r="BI69" s="63"/>
      <c r="BJ69" s="63"/>
    </row>
    <row r="70" spans="1:62" s="68" customFormat="1" ht="57.75" customHeight="1" x14ac:dyDescent="0.35">
      <c r="A70" s="889"/>
      <c r="B70" s="1041"/>
      <c r="C70" s="1041"/>
      <c r="D70" s="891"/>
      <c r="E70" s="891"/>
      <c r="F70" s="891"/>
      <c r="G70" s="1111"/>
      <c r="H70" s="1111"/>
      <c r="I70" s="1111"/>
      <c r="J70" s="806"/>
      <c r="K70" s="1029"/>
      <c r="L70" s="1029"/>
      <c r="M70" s="1029"/>
      <c r="N70" s="1029"/>
      <c r="O70" s="1029"/>
      <c r="P70" s="1029"/>
      <c r="Q70" s="904"/>
      <c r="R70" s="1055"/>
      <c r="S70" s="1055"/>
      <c r="T70" s="1135"/>
      <c r="U70" s="910"/>
      <c r="V70" s="1284"/>
      <c r="W70" s="1284"/>
      <c r="X70" s="1238"/>
      <c r="Y70" s="1247"/>
      <c r="Z70" s="1240"/>
      <c r="AA70" s="1067"/>
      <c r="AB70" s="1044"/>
      <c r="AC70" s="1209"/>
      <c r="AD70" s="891"/>
      <c r="AE70" s="71" t="s">
        <v>468</v>
      </c>
      <c r="AF70" s="216" t="s">
        <v>462</v>
      </c>
      <c r="AG70" s="216">
        <f>15044-AG69</f>
        <v>10305</v>
      </c>
      <c r="AH70" s="134">
        <v>0.15</v>
      </c>
      <c r="AI70" s="675">
        <v>10409</v>
      </c>
      <c r="AJ70" s="541">
        <v>1</v>
      </c>
      <c r="AK70" s="785"/>
      <c r="AL70" s="217" t="s">
        <v>377</v>
      </c>
      <c r="AM70" s="218" t="s">
        <v>371</v>
      </c>
      <c r="AN70" s="76">
        <f>9*20</f>
        <v>180</v>
      </c>
      <c r="AO70" s="81">
        <f>+H70</f>
        <v>0</v>
      </c>
      <c r="AP70" s="63"/>
      <c r="AQ70" s="935"/>
      <c r="AR70" s="951"/>
      <c r="AS70" s="951"/>
      <c r="AT70" s="964"/>
      <c r="AU70" s="951"/>
      <c r="AV70" s="935"/>
      <c r="AW70" s="935"/>
      <c r="AX70" s="841"/>
      <c r="AY70" s="841"/>
      <c r="AZ70" s="841"/>
      <c r="BA70" s="841"/>
      <c r="BB70" s="765"/>
      <c r="BC70" s="219" t="s">
        <v>386</v>
      </c>
      <c r="BD70" s="219" t="s">
        <v>842</v>
      </c>
      <c r="BE70" s="83" t="s">
        <v>386</v>
      </c>
      <c r="BF70" s="83" t="s">
        <v>386</v>
      </c>
      <c r="BG70" s="220" t="s">
        <v>386</v>
      </c>
      <c r="BH70" s="80" t="s">
        <v>1001</v>
      </c>
      <c r="BI70" s="63"/>
      <c r="BJ70" s="63"/>
    </row>
    <row r="71" spans="1:62" s="68" customFormat="1" ht="60" customHeight="1" x14ac:dyDescent="0.35">
      <c r="A71" s="889"/>
      <c r="B71" s="1041"/>
      <c r="C71" s="1041"/>
      <c r="D71" s="891"/>
      <c r="E71" s="891"/>
      <c r="F71" s="891"/>
      <c r="G71" s="1111"/>
      <c r="H71" s="1111"/>
      <c r="I71" s="1111"/>
      <c r="J71" s="806"/>
      <c r="K71" s="1029"/>
      <c r="L71" s="1029"/>
      <c r="M71" s="1029"/>
      <c r="N71" s="1029"/>
      <c r="O71" s="1029"/>
      <c r="P71" s="1029"/>
      <c r="Q71" s="904"/>
      <c r="R71" s="1055"/>
      <c r="S71" s="1055"/>
      <c r="T71" s="1135"/>
      <c r="U71" s="910"/>
      <c r="V71" s="1284"/>
      <c r="W71" s="1284"/>
      <c r="X71" s="1238"/>
      <c r="Y71" s="1247"/>
      <c r="Z71" s="1240"/>
      <c r="AA71" s="1067"/>
      <c r="AB71" s="1044"/>
      <c r="AC71" s="1209"/>
      <c r="AD71" s="891"/>
      <c r="AE71" s="71" t="s">
        <v>469</v>
      </c>
      <c r="AF71" s="216" t="s">
        <v>470</v>
      </c>
      <c r="AG71" s="216">
        <v>1</v>
      </c>
      <c r="AH71" s="134">
        <v>0.15</v>
      </c>
      <c r="AI71" s="675">
        <v>1</v>
      </c>
      <c r="AJ71" s="541">
        <f t="shared" si="0"/>
        <v>1</v>
      </c>
      <c r="AK71" s="785"/>
      <c r="AL71" s="217" t="s">
        <v>365</v>
      </c>
      <c r="AM71" s="218" t="s">
        <v>371</v>
      </c>
      <c r="AN71" s="76">
        <f>11*20</f>
        <v>220</v>
      </c>
      <c r="AO71" s="75" t="s">
        <v>386</v>
      </c>
      <c r="AP71" s="63"/>
      <c r="AQ71" s="935"/>
      <c r="AR71" s="951"/>
      <c r="AS71" s="951"/>
      <c r="AT71" s="964"/>
      <c r="AU71" s="951"/>
      <c r="AV71" s="935"/>
      <c r="AW71" s="935"/>
      <c r="AX71" s="841"/>
      <c r="AY71" s="841"/>
      <c r="AZ71" s="841"/>
      <c r="BA71" s="841"/>
      <c r="BB71" s="765"/>
      <c r="BC71" s="203" t="s">
        <v>802</v>
      </c>
      <c r="BD71" s="203" t="s">
        <v>840</v>
      </c>
      <c r="BE71" s="75" t="s">
        <v>804</v>
      </c>
      <c r="BF71" s="75" t="s">
        <v>722</v>
      </c>
      <c r="BG71" s="78" t="s">
        <v>365</v>
      </c>
      <c r="BH71" s="80" t="s">
        <v>1002</v>
      </c>
      <c r="BI71" s="63"/>
      <c r="BJ71" s="63"/>
    </row>
    <row r="72" spans="1:62" s="68" customFormat="1" ht="61.5" customHeight="1" x14ac:dyDescent="0.35">
      <c r="A72" s="889"/>
      <c r="B72" s="1041"/>
      <c r="C72" s="1041"/>
      <c r="D72" s="891"/>
      <c r="E72" s="891"/>
      <c r="F72" s="891"/>
      <c r="G72" s="1111"/>
      <c r="H72" s="1111"/>
      <c r="I72" s="1111"/>
      <c r="J72" s="806"/>
      <c r="K72" s="1029"/>
      <c r="L72" s="1029"/>
      <c r="M72" s="1029"/>
      <c r="N72" s="1029"/>
      <c r="O72" s="1029"/>
      <c r="P72" s="1029"/>
      <c r="Q72" s="904"/>
      <c r="R72" s="1055"/>
      <c r="S72" s="1055"/>
      <c r="T72" s="1135"/>
      <c r="U72" s="910"/>
      <c r="V72" s="1284"/>
      <c r="W72" s="1284"/>
      <c r="X72" s="1238"/>
      <c r="Y72" s="1247"/>
      <c r="Z72" s="1240"/>
      <c r="AA72" s="1067"/>
      <c r="AB72" s="1044"/>
      <c r="AC72" s="1209"/>
      <c r="AD72" s="891"/>
      <c r="AE72" s="71" t="s">
        <v>471</v>
      </c>
      <c r="AF72" s="216" t="s">
        <v>402</v>
      </c>
      <c r="AG72" s="216">
        <v>1</v>
      </c>
      <c r="AH72" s="134">
        <v>0.03</v>
      </c>
      <c r="AI72" s="500" t="s">
        <v>386</v>
      </c>
      <c r="AJ72" s="541" t="s">
        <v>386</v>
      </c>
      <c r="AK72" s="785"/>
      <c r="AL72" s="221" t="s">
        <v>360</v>
      </c>
      <c r="AM72" s="222" t="s">
        <v>356</v>
      </c>
      <c r="AN72" s="76">
        <f>20*3</f>
        <v>60</v>
      </c>
      <c r="AO72" s="75" t="s">
        <v>386</v>
      </c>
      <c r="AP72" s="63"/>
      <c r="AQ72" s="935"/>
      <c r="AR72" s="951"/>
      <c r="AS72" s="951"/>
      <c r="AT72" s="964"/>
      <c r="AU72" s="951"/>
      <c r="AV72" s="935"/>
      <c r="AW72" s="935"/>
      <c r="AX72" s="841"/>
      <c r="AY72" s="841"/>
      <c r="AZ72" s="841"/>
      <c r="BA72" s="841"/>
      <c r="BB72" s="765"/>
      <c r="BC72" s="203" t="s">
        <v>802</v>
      </c>
      <c r="BD72" s="203" t="s">
        <v>840</v>
      </c>
      <c r="BE72" s="75" t="s">
        <v>804</v>
      </c>
      <c r="BF72" s="75" t="s">
        <v>722</v>
      </c>
      <c r="BG72" s="78" t="s">
        <v>365</v>
      </c>
      <c r="BH72" s="80" t="s">
        <v>386</v>
      </c>
      <c r="BI72" s="63"/>
      <c r="BJ72" s="63"/>
    </row>
    <row r="73" spans="1:62" s="68" customFormat="1" ht="58.5" customHeight="1" x14ac:dyDescent="0.35">
      <c r="A73" s="889"/>
      <c r="B73" s="1041"/>
      <c r="C73" s="1041"/>
      <c r="D73" s="891"/>
      <c r="E73" s="891"/>
      <c r="F73" s="891"/>
      <c r="G73" s="1111"/>
      <c r="H73" s="1111"/>
      <c r="I73" s="1111"/>
      <c r="J73" s="806"/>
      <c r="K73" s="1029"/>
      <c r="L73" s="1029"/>
      <c r="M73" s="1029"/>
      <c r="N73" s="1029"/>
      <c r="O73" s="1029"/>
      <c r="P73" s="1029"/>
      <c r="Q73" s="904"/>
      <c r="R73" s="1055"/>
      <c r="S73" s="1055"/>
      <c r="T73" s="1135"/>
      <c r="U73" s="910"/>
      <c r="V73" s="1284"/>
      <c r="W73" s="1284"/>
      <c r="X73" s="1238"/>
      <c r="Y73" s="1247"/>
      <c r="Z73" s="1240"/>
      <c r="AA73" s="1067"/>
      <c r="AB73" s="1044"/>
      <c r="AC73" s="1209"/>
      <c r="AD73" s="891"/>
      <c r="AE73" s="206" t="s">
        <v>472</v>
      </c>
      <c r="AF73" s="216" t="s">
        <v>402</v>
      </c>
      <c r="AG73" s="216">
        <v>1</v>
      </c>
      <c r="AH73" s="134">
        <v>0.03</v>
      </c>
      <c r="AI73" s="500" t="s">
        <v>386</v>
      </c>
      <c r="AJ73" s="541" t="s">
        <v>386</v>
      </c>
      <c r="AK73" s="785"/>
      <c r="AL73" s="221" t="s">
        <v>360</v>
      </c>
      <c r="AM73" s="222" t="s">
        <v>356</v>
      </c>
      <c r="AN73" s="76">
        <f>20*3</f>
        <v>60</v>
      </c>
      <c r="AO73" s="75" t="s">
        <v>386</v>
      </c>
      <c r="AP73" s="63"/>
      <c r="AQ73" s="935"/>
      <c r="AR73" s="951"/>
      <c r="AS73" s="951"/>
      <c r="AT73" s="964"/>
      <c r="AU73" s="951"/>
      <c r="AV73" s="935"/>
      <c r="AW73" s="935"/>
      <c r="AX73" s="871"/>
      <c r="AY73" s="871"/>
      <c r="AZ73" s="871"/>
      <c r="BA73" s="871"/>
      <c r="BB73" s="779"/>
      <c r="BC73" s="203" t="s">
        <v>802</v>
      </c>
      <c r="BD73" s="203" t="s">
        <v>840</v>
      </c>
      <c r="BE73" s="75" t="s">
        <v>804</v>
      </c>
      <c r="BF73" s="75" t="s">
        <v>722</v>
      </c>
      <c r="BG73" s="78" t="s">
        <v>365</v>
      </c>
      <c r="BH73" s="80" t="s">
        <v>386</v>
      </c>
      <c r="BI73" s="63"/>
      <c r="BJ73" s="63"/>
    </row>
    <row r="74" spans="1:62" s="68" customFormat="1" ht="54" customHeight="1" x14ac:dyDescent="0.35">
      <c r="A74" s="889"/>
      <c r="B74" s="1041"/>
      <c r="C74" s="1041"/>
      <c r="D74" s="891"/>
      <c r="E74" s="891"/>
      <c r="F74" s="891"/>
      <c r="G74" s="1111"/>
      <c r="H74" s="1111"/>
      <c r="I74" s="1111"/>
      <c r="J74" s="806"/>
      <c r="K74" s="1029"/>
      <c r="L74" s="1029"/>
      <c r="M74" s="1029"/>
      <c r="N74" s="1029"/>
      <c r="O74" s="1029"/>
      <c r="P74" s="1029"/>
      <c r="Q74" s="904"/>
      <c r="R74" s="1055"/>
      <c r="S74" s="1055"/>
      <c r="T74" s="1135"/>
      <c r="U74" s="910"/>
      <c r="V74" s="1284"/>
      <c r="W74" s="1284"/>
      <c r="X74" s="1238"/>
      <c r="Y74" s="1247"/>
      <c r="Z74" s="1240"/>
      <c r="AA74" s="1067"/>
      <c r="AB74" s="1044"/>
      <c r="AC74" s="1209"/>
      <c r="AD74" s="891"/>
      <c r="AE74" s="206" t="s">
        <v>473</v>
      </c>
      <c r="AF74" s="216" t="s">
        <v>402</v>
      </c>
      <c r="AG74" s="216">
        <v>1</v>
      </c>
      <c r="AH74" s="134">
        <v>0.03</v>
      </c>
      <c r="AI74" s="500" t="s">
        <v>386</v>
      </c>
      <c r="AJ74" s="541" t="s">
        <v>386</v>
      </c>
      <c r="AK74" s="785"/>
      <c r="AL74" s="221" t="s">
        <v>360</v>
      </c>
      <c r="AM74" s="222" t="s">
        <v>356</v>
      </c>
      <c r="AN74" s="76">
        <f>20*3</f>
        <v>60</v>
      </c>
      <c r="AO74" s="75" t="s">
        <v>386</v>
      </c>
      <c r="AP74" s="63"/>
      <c r="AQ74" s="935"/>
      <c r="AR74" s="951"/>
      <c r="AS74" s="951"/>
      <c r="AT74" s="964"/>
      <c r="AU74" s="951"/>
      <c r="AV74" s="935"/>
      <c r="AW74" s="935"/>
      <c r="AX74" s="859" t="s">
        <v>733</v>
      </c>
      <c r="AY74" s="859">
        <v>1000000000</v>
      </c>
      <c r="AZ74" s="859">
        <v>696834778</v>
      </c>
      <c r="BA74" s="859">
        <v>696834778</v>
      </c>
      <c r="BB74" s="780">
        <f>+BA74/AY74</f>
        <v>0.69683477800000004</v>
      </c>
      <c r="BC74" s="203" t="s">
        <v>802</v>
      </c>
      <c r="BD74" s="203" t="s">
        <v>840</v>
      </c>
      <c r="BE74" s="75" t="s">
        <v>804</v>
      </c>
      <c r="BF74" s="75" t="s">
        <v>722</v>
      </c>
      <c r="BG74" s="78" t="s">
        <v>365</v>
      </c>
      <c r="BH74" s="80" t="s">
        <v>386</v>
      </c>
      <c r="BI74" s="63"/>
      <c r="BJ74" s="63"/>
    </row>
    <row r="75" spans="1:62" s="68" customFormat="1" ht="99" customHeight="1" x14ac:dyDescent="0.35">
      <c r="A75" s="889"/>
      <c r="B75" s="1041"/>
      <c r="C75" s="1041"/>
      <c r="D75" s="891"/>
      <c r="E75" s="891"/>
      <c r="F75" s="891"/>
      <c r="G75" s="1111"/>
      <c r="H75" s="1111"/>
      <c r="I75" s="1111"/>
      <c r="J75" s="806"/>
      <c r="K75" s="1029"/>
      <c r="L75" s="1029"/>
      <c r="M75" s="1029"/>
      <c r="N75" s="1029"/>
      <c r="O75" s="1029"/>
      <c r="P75" s="1029"/>
      <c r="Q75" s="904"/>
      <c r="R75" s="1055"/>
      <c r="S75" s="1055"/>
      <c r="T75" s="1135"/>
      <c r="U75" s="910"/>
      <c r="V75" s="1284"/>
      <c r="W75" s="1284"/>
      <c r="X75" s="1238"/>
      <c r="Y75" s="1247"/>
      <c r="Z75" s="1240"/>
      <c r="AA75" s="1067"/>
      <c r="AB75" s="1044"/>
      <c r="AC75" s="1209"/>
      <c r="AD75" s="891"/>
      <c r="AE75" s="71" t="s">
        <v>474</v>
      </c>
      <c r="AF75" s="216" t="s">
        <v>461</v>
      </c>
      <c r="AG75" s="216">
        <v>3</v>
      </c>
      <c r="AH75" s="134">
        <v>0.1</v>
      </c>
      <c r="AI75" s="660" t="s">
        <v>386</v>
      </c>
      <c r="AJ75" s="541" t="s">
        <v>386</v>
      </c>
      <c r="AK75" s="785"/>
      <c r="AL75" s="217" t="s">
        <v>355</v>
      </c>
      <c r="AM75" s="218" t="s">
        <v>371</v>
      </c>
      <c r="AN75" s="76">
        <f>8*20</f>
        <v>160</v>
      </c>
      <c r="AO75" s="75" t="s">
        <v>386</v>
      </c>
      <c r="AP75" s="63"/>
      <c r="AQ75" s="935"/>
      <c r="AR75" s="951"/>
      <c r="AS75" s="951"/>
      <c r="AT75" s="964"/>
      <c r="AU75" s="951"/>
      <c r="AV75" s="935"/>
      <c r="AW75" s="935"/>
      <c r="AX75" s="841"/>
      <c r="AY75" s="841"/>
      <c r="AZ75" s="841"/>
      <c r="BA75" s="841"/>
      <c r="BB75" s="765"/>
      <c r="BC75" s="203" t="s">
        <v>802</v>
      </c>
      <c r="BD75" s="203" t="s">
        <v>840</v>
      </c>
      <c r="BE75" s="75" t="s">
        <v>804</v>
      </c>
      <c r="BF75" s="75" t="s">
        <v>722</v>
      </c>
      <c r="BG75" s="78" t="s">
        <v>365</v>
      </c>
      <c r="BH75" s="80" t="s">
        <v>386</v>
      </c>
      <c r="BI75" s="63"/>
      <c r="BJ75" s="63"/>
    </row>
    <row r="76" spans="1:62" s="68" customFormat="1" ht="42" customHeight="1" x14ac:dyDescent="0.35">
      <c r="A76" s="889"/>
      <c r="B76" s="1041"/>
      <c r="C76" s="1041"/>
      <c r="D76" s="891"/>
      <c r="E76" s="891"/>
      <c r="F76" s="891"/>
      <c r="G76" s="1111"/>
      <c r="H76" s="1111"/>
      <c r="I76" s="1111"/>
      <c r="J76" s="806"/>
      <c r="K76" s="1029"/>
      <c r="L76" s="1029"/>
      <c r="M76" s="1029"/>
      <c r="N76" s="1029"/>
      <c r="O76" s="1029"/>
      <c r="P76" s="1029"/>
      <c r="Q76" s="904"/>
      <c r="R76" s="1055"/>
      <c r="S76" s="1055"/>
      <c r="T76" s="1135"/>
      <c r="U76" s="910"/>
      <c r="V76" s="1284"/>
      <c r="W76" s="1284"/>
      <c r="X76" s="1238"/>
      <c r="Y76" s="1247"/>
      <c r="Z76" s="1240"/>
      <c r="AA76" s="1067"/>
      <c r="AB76" s="1044"/>
      <c r="AC76" s="1209"/>
      <c r="AD76" s="891"/>
      <c r="AE76" s="71" t="s">
        <v>475</v>
      </c>
      <c r="AF76" s="216" t="s">
        <v>462</v>
      </c>
      <c r="AG76" s="216">
        <f>+AG70+AG69</f>
        <v>15044</v>
      </c>
      <c r="AH76" s="134">
        <v>0.1</v>
      </c>
      <c r="AI76" s="675">
        <v>13720</v>
      </c>
      <c r="AJ76" s="541">
        <f t="shared" ref="AJ76:AJ140" si="1">+AI76/AG76</f>
        <v>0.91199149162456794</v>
      </c>
      <c r="AK76" s="785"/>
      <c r="AL76" s="217" t="s">
        <v>377</v>
      </c>
      <c r="AM76" s="218" t="s">
        <v>371</v>
      </c>
      <c r="AN76" s="76">
        <f>8*20</f>
        <v>160</v>
      </c>
      <c r="AO76" s="72">
        <f>+H76</f>
        <v>0</v>
      </c>
      <c r="AP76" s="63"/>
      <c r="AQ76" s="935"/>
      <c r="AR76" s="951"/>
      <c r="AS76" s="951"/>
      <c r="AT76" s="964"/>
      <c r="AU76" s="951"/>
      <c r="AV76" s="935"/>
      <c r="AW76" s="935"/>
      <c r="AX76" s="841"/>
      <c r="AY76" s="841"/>
      <c r="AZ76" s="841"/>
      <c r="BA76" s="841"/>
      <c r="BB76" s="765"/>
      <c r="BC76" s="203" t="s">
        <v>802</v>
      </c>
      <c r="BD76" s="203" t="s">
        <v>840</v>
      </c>
      <c r="BE76" s="75" t="s">
        <v>804</v>
      </c>
      <c r="BF76" s="75" t="s">
        <v>722</v>
      </c>
      <c r="BG76" s="78" t="s">
        <v>365</v>
      </c>
      <c r="BH76" s="80" t="s">
        <v>1003</v>
      </c>
      <c r="BI76" s="63"/>
      <c r="BJ76" s="63"/>
    </row>
    <row r="77" spans="1:62" s="68" customFormat="1" ht="43.5" customHeight="1" x14ac:dyDescent="0.35">
      <c r="A77" s="889"/>
      <c r="B77" s="1041"/>
      <c r="C77" s="1041"/>
      <c r="D77" s="891"/>
      <c r="E77" s="891"/>
      <c r="F77" s="891"/>
      <c r="G77" s="1111"/>
      <c r="H77" s="1111"/>
      <c r="I77" s="1111"/>
      <c r="J77" s="806"/>
      <c r="K77" s="1029"/>
      <c r="L77" s="1029"/>
      <c r="M77" s="1029"/>
      <c r="N77" s="1029"/>
      <c r="O77" s="1029"/>
      <c r="P77" s="1029"/>
      <c r="Q77" s="904"/>
      <c r="R77" s="1055"/>
      <c r="S77" s="1055"/>
      <c r="T77" s="1135"/>
      <c r="U77" s="910"/>
      <c r="V77" s="1284"/>
      <c r="W77" s="1284"/>
      <c r="X77" s="1238"/>
      <c r="Y77" s="1247"/>
      <c r="Z77" s="1240"/>
      <c r="AA77" s="1067"/>
      <c r="AB77" s="1044"/>
      <c r="AC77" s="1209"/>
      <c r="AD77" s="891"/>
      <c r="AE77" s="71" t="s">
        <v>476</v>
      </c>
      <c r="AF77" s="216" t="s">
        <v>477</v>
      </c>
      <c r="AG77" s="216">
        <v>1</v>
      </c>
      <c r="AH77" s="134">
        <v>0.03</v>
      </c>
      <c r="AI77" s="500" t="s">
        <v>386</v>
      </c>
      <c r="AJ77" s="541" t="s">
        <v>386</v>
      </c>
      <c r="AK77" s="785"/>
      <c r="AL77" s="223" t="s">
        <v>360</v>
      </c>
      <c r="AM77" s="83" t="s">
        <v>356</v>
      </c>
      <c r="AN77" s="76">
        <f>20*3</f>
        <v>60</v>
      </c>
      <c r="AO77" s="75" t="s">
        <v>386</v>
      </c>
      <c r="AP77" s="63"/>
      <c r="AQ77" s="935"/>
      <c r="AR77" s="951"/>
      <c r="AS77" s="951"/>
      <c r="AT77" s="964"/>
      <c r="AU77" s="951"/>
      <c r="AV77" s="935"/>
      <c r="AW77" s="935"/>
      <c r="AX77" s="841"/>
      <c r="AY77" s="841"/>
      <c r="AZ77" s="841"/>
      <c r="BA77" s="841"/>
      <c r="BB77" s="765"/>
      <c r="BC77" s="203" t="s">
        <v>802</v>
      </c>
      <c r="BD77" s="203" t="s">
        <v>840</v>
      </c>
      <c r="BE77" s="75" t="s">
        <v>804</v>
      </c>
      <c r="BF77" s="75" t="s">
        <v>722</v>
      </c>
      <c r="BG77" s="78" t="s">
        <v>365</v>
      </c>
      <c r="BH77" s="80" t="s">
        <v>386</v>
      </c>
      <c r="BI77" s="63"/>
      <c r="BJ77" s="63"/>
    </row>
    <row r="78" spans="1:62" s="68" customFormat="1" ht="73.5" customHeight="1" x14ac:dyDescent="0.35">
      <c r="A78" s="889"/>
      <c r="B78" s="1041"/>
      <c r="C78" s="1041"/>
      <c r="D78" s="891"/>
      <c r="E78" s="891"/>
      <c r="F78" s="891"/>
      <c r="G78" s="1111"/>
      <c r="H78" s="1111"/>
      <c r="I78" s="1111"/>
      <c r="J78" s="806"/>
      <c r="K78" s="1029"/>
      <c r="L78" s="1029"/>
      <c r="M78" s="1029"/>
      <c r="N78" s="1029"/>
      <c r="O78" s="1029"/>
      <c r="P78" s="1029"/>
      <c r="Q78" s="904"/>
      <c r="R78" s="1055"/>
      <c r="S78" s="1055"/>
      <c r="T78" s="1135"/>
      <c r="U78" s="910"/>
      <c r="V78" s="1284"/>
      <c r="W78" s="1284"/>
      <c r="X78" s="1238"/>
      <c r="Y78" s="1247"/>
      <c r="Z78" s="1240"/>
      <c r="AA78" s="1067"/>
      <c r="AB78" s="1044"/>
      <c r="AC78" s="1209"/>
      <c r="AD78" s="891"/>
      <c r="AE78" s="71" t="s">
        <v>478</v>
      </c>
      <c r="AF78" s="216" t="s">
        <v>479</v>
      </c>
      <c r="AG78" s="216">
        <v>3</v>
      </c>
      <c r="AH78" s="134">
        <v>0.1</v>
      </c>
      <c r="AI78" s="675" t="s">
        <v>386</v>
      </c>
      <c r="AJ78" s="541" t="s">
        <v>386</v>
      </c>
      <c r="AK78" s="785"/>
      <c r="AL78" s="217" t="s">
        <v>360</v>
      </c>
      <c r="AM78" s="218" t="s">
        <v>356</v>
      </c>
      <c r="AN78" s="76">
        <f>20*3</f>
        <v>60</v>
      </c>
      <c r="AO78" s="75" t="s">
        <v>386</v>
      </c>
      <c r="AP78" s="63"/>
      <c r="AQ78" s="935"/>
      <c r="AR78" s="951"/>
      <c r="AS78" s="951"/>
      <c r="AT78" s="964"/>
      <c r="AU78" s="951"/>
      <c r="AV78" s="935"/>
      <c r="AW78" s="935"/>
      <c r="AX78" s="841"/>
      <c r="AY78" s="841"/>
      <c r="AZ78" s="841"/>
      <c r="BA78" s="841"/>
      <c r="BB78" s="765"/>
      <c r="BC78" s="203" t="s">
        <v>802</v>
      </c>
      <c r="BD78" s="203" t="s">
        <v>840</v>
      </c>
      <c r="BE78" s="75" t="s">
        <v>804</v>
      </c>
      <c r="BF78" s="75" t="s">
        <v>722</v>
      </c>
      <c r="BG78" s="78" t="s">
        <v>365</v>
      </c>
      <c r="BH78" s="80" t="s">
        <v>386</v>
      </c>
      <c r="BI78" s="63"/>
      <c r="BJ78" s="63"/>
    </row>
    <row r="79" spans="1:62" s="68" customFormat="1" ht="60" customHeight="1" thickBot="1" x14ac:dyDescent="0.4">
      <c r="A79" s="889"/>
      <c r="B79" s="1041"/>
      <c r="C79" s="1041"/>
      <c r="D79" s="891"/>
      <c r="E79" s="891"/>
      <c r="F79" s="891"/>
      <c r="G79" s="1111"/>
      <c r="H79" s="1111"/>
      <c r="I79" s="1111"/>
      <c r="J79" s="806"/>
      <c r="K79" s="1029"/>
      <c r="L79" s="1029"/>
      <c r="M79" s="1029"/>
      <c r="N79" s="1029"/>
      <c r="O79" s="1047"/>
      <c r="P79" s="1047"/>
      <c r="Q79" s="904"/>
      <c r="R79" s="1055"/>
      <c r="S79" s="1055"/>
      <c r="T79" s="1135"/>
      <c r="U79" s="910"/>
      <c r="V79" s="1284"/>
      <c r="W79" s="1284"/>
      <c r="X79" s="1238"/>
      <c r="Y79" s="1247"/>
      <c r="Z79" s="1240"/>
      <c r="AA79" s="1067"/>
      <c r="AB79" s="1045"/>
      <c r="AC79" s="1210"/>
      <c r="AD79" s="1011"/>
      <c r="AE79" s="224" t="s">
        <v>480</v>
      </c>
      <c r="AF79" s="225" t="s">
        <v>481</v>
      </c>
      <c r="AG79" s="225">
        <v>3</v>
      </c>
      <c r="AH79" s="147">
        <v>0.1</v>
      </c>
      <c r="AI79" s="675" t="s">
        <v>386</v>
      </c>
      <c r="AJ79" s="541" t="s">
        <v>386</v>
      </c>
      <c r="AK79" s="1290"/>
      <c r="AL79" s="226" t="s">
        <v>355</v>
      </c>
      <c r="AM79" s="227" t="s">
        <v>356</v>
      </c>
      <c r="AN79" s="93">
        <f>8*20</f>
        <v>160</v>
      </c>
      <c r="AO79" s="116" t="s">
        <v>386</v>
      </c>
      <c r="AP79" s="63"/>
      <c r="AQ79" s="943"/>
      <c r="AR79" s="952"/>
      <c r="AS79" s="952"/>
      <c r="AT79" s="965"/>
      <c r="AU79" s="952"/>
      <c r="AV79" s="943"/>
      <c r="AW79" s="943"/>
      <c r="AX79" s="842"/>
      <c r="AY79" s="842"/>
      <c r="AZ79" s="842"/>
      <c r="BA79" s="842"/>
      <c r="BB79" s="766"/>
      <c r="BC79" s="211" t="s">
        <v>802</v>
      </c>
      <c r="BD79" s="211" t="s">
        <v>840</v>
      </c>
      <c r="BE79" s="116" t="s">
        <v>804</v>
      </c>
      <c r="BF79" s="116" t="s">
        <v>722</v>
      </c>
      <c r="BG79" s="97" t="s">
        <v>365</v>
      </c>
      <c r="BH79" s="80" t="s">
        <v>1004</v>
      </c>
      <c r="BI79" s="63"/>
      <c r="BJ79" s="63"/>
    </row>
    <row r="80" spans="1:62" s="68" customFormat="1" ht="45.75" customHeight="1" x14ac:dyDescent="0.35">
      <c r="A80" s="889"/>
      <c r="B80" s="1041"/>
      <c r="C80" s="1041"/>
      <c r="D80" s="891"/>
      <c r="E80" s="891"/>
      <c r="F80" s="891"/>
      <c r="G80" s="1111"/>
      <c r="H80" s="1111"/>
      <c r="I80" s="1111"/>
      <c r="J80" s="806"/>
      <c r="K80" s="1029"/>
      <c r="L80" s="1029"/>
      <c r="M80" s="1029"/>
      <c r="N80" s="1029"/>
      <c r="O80" s="1046"/>
      <c r="P80" s="1046" t="s">
        <v>270</v>
      </c>
      <c r="Q80" s="904"/>
      <c r="R80" s="1055"/>
      <c r="S80" s="1055"/>
      <c r="T80" s="1135"/>
      <c r="U80" s="910"/>
      <c r="V80" s="1284"/>
      <c r="W80" s="1284"/>
      <c r="X80" s="1238"/>
      <c r="Y80" s="1247"/>
      <c r="Z80" s="1240"/>
      <c r="AA80" s="1067"/>
      <c r="AB80" s="1043" t="s">
        <v>309</v>
      </c>
      <c r="AC80" s="1208">
        <v>2020130010195</v>
      </c>
      <c r="AD80" s="1010" t="s">
        <v>335</v>
      </c>
      <c r="AE80" s="228" t="s">
        <v>485</v>
      </c>
      <c r="AF80" s="57" t="s">
        <v>482</v>
      </c>
      <c r="AG80" s="57">
        <v>1</v>
      </c>
      <c r="AH80" s="99">
        <v>0.05</v>
      </c>
      <c r="AI80" s="677">
        <v>1</v>
      </c>
      <c r="AJ80" s="541">
        <f t="shared" si="1"/>
        <v>1</v>
      </c>
      <c r="AK80" s="812">
        <f>AVERAGE(AJ80:AJ88)</f>
        <v>0.75</v>
      </c>
      <c r="AL80" s="198" t="s">
        <v>368</v>
      </c>
      <c r="AM80" s="199" t="s">
        <v>356</v>
      </c>
      <c r="AN80" s="61">
        <f>6*20</f>
        <v>120</v>
      </c>
      <c r="AO80" s="101" t="s">
        <v>386</v>
      </c>
      <c r="AP80" s="63"/>
      <c r="AQ80" s="950" t="s">
        <v>699</v>
      </c>
      <c r="AR80" s="950" t="s">
        <v>708</v>
      </c>
      <c r="AS80" s="101" t="s">
        <v>722</v>
      </c>
      <c r="AT80" s="229">
        <v>36557279364</v>
      </c>
      <c r="AU80" s="230" t="s">
        <v>730</v>
      </c>
      <c r="AV80" s="934" t="s">
        <v>763</v>
      </c>
      <c r="AW80" s="934" t="s">
        <v>764</v>
      </c>
      <c r="AX80" s="551" t="s">
        <v>722</v>
      </c>
      <c r="AY80" s="840">
        <v>58550395788</v>
      </c>
      <c r="AZ80" s="840">
        <v>54638859303.040001</v>
      </c>
      <c r="BA80" s="840">
        <v>120352077</v>
      </c>
      <c r="BB80" s="764">
        <f>+BA80/AY80</f>
        <v>2.0555296916484099E-3</v>
      </c>
      <c r="BC80" s="200" t="s">
        <v>802</v>
      </c>
      <c r="BD80" s="200" t="s">
        <v>843</v>
      </c>
      <c r="BE80" s="101" t="s">
        <v>804</v>
      </c>
      <c r="BF80" s="101" t="s">
        <v>722</v>
      </c>
      <c r="BG80" s="65" t="s">
        <v>365</v>
      </c>
      <c r="BH80" s="80" t="s">
        <v>1005</v>
      </c>
      <c r="BI80" s="63"/>
      <c r="BJ80" s="63"/>
    </row>
    <row r="81" spans="1:62" s="68" customFormat="1" ht="40.5" customHeight="1" x14ac:dyDescent="0.35">
      <c r="A81" s="889"/>
      <c r="B81" s="1041"/>
      <c r="C81" s="1041"/>
      <c r="D81" s="891"/>
      <c r="E81" s="891"/>
      <c r="F81" s="891"/>
      <c r="G81" s="1111"/>
      <c r="H81" s="1111"/>
      <c r="I81" s="1111"/>
      <c r="J81" s="806"/>
      <c r="K81" s="1029"/>
      <c r="L81" s="1029"/>
      <c r="M81" s="1029"/>
      <c r="N81" s="1029"/>
      <c r="O81" s="1029"/>
      <c r="P81" s="1029"/>
      <c r="Q81" s="904"/>
      <c r="R81" s="1055"/>
      <c r="S81" s="1055"/>
      <c r="T81" s="1135"/>
      <c r="U81" s="910"/>
      <c r="V81" s="1284"/>
      <c r="W81" s="1284"/>
      <c r="X81" s="1238"/>
      <c r="Y81" s="1247"/>
      <c r="Z81" s="1240"/>
      <c r="AA81" s="1067"/>
      <c r="AB81" s="1044"/>
      <c r="AC81" s="1209"/>
      <c r="AD81" s="891"/>
      <c r="AE81" s="228" t="s">
        <v>486</v>
      </c>
      <c r="AF81" s="72" t="s">
        <v>462</v>
      </c>
      <c r="AG81" s="72">
        <v>100000</v>
      </c>
      <c r="AH81" s="85">
        <v>0.4</v>
      </c>
      <c r="AI81" s="675">
        <v>103729</v>
      </c>
      <c r="AJ81" s="541">
        <v>1</v>
      </c>
      <c r="AK81" s="785"/>
      <c r="AL81" s="201" t="s">
        <v>448</v>
      </c>
      <c r="AM81" s="202" t="s">
        <v>356</v>
      </c>
      <c r="AN81" s="76">
        <v>200</v>
      </c>
      <c r="AO81" s="76">
        <f>+H81</f>
        <v>0</v>
      </c>
      <c r="AP81" s="63"/>
      <c r="AQ81" s="951"/>
      <c r="AR81" s="951"/>
      <c r="AS81" s="75" t="s">
        <v>749</v>
      </c>
      <c r="AT81" s="231">
        <v>3776440296</v>
      </c>
      <c r="AU81" s="75" t="s">
        <v>750</v>
      </c>
      <c r="AV81" s="935"/>
      <c r="AW81" s="935"/>
      <c r="AX81" s="552" t="s">
        <v>749</v>
      </c>
      <c r="AY81" s="841"/>
      <c r="AZ81" s="841"/>
      <c r="BA81" s="841"/>
      <c r="BB81" s="765"/>
      <c r="BC81" s="203" t="s">
        <v>802</v>
      </c>
      <c r="BD81" s="203" t="s">
        <v>844</v>
      </c>
      <c r="BE81" s="75" t="s">
        <v>845</v>
      </c>
      <c r="BF81" s="75" t="s">
        <v>846</v>
      </c>
      <c r="BG81" s="78" t="s">
        <v>365</v>
      </c>
      <c r="BH81" s="80" t="s">
        <v>1006</v>
      </c>
      <c r="BI81" s="63"/>
      <c r="BJ81" s="63"/>
    </row>
    <row r="82" spans="1:62" s="68" customFormat="1" ht="54.75" customHeight="1" x14ac:dyDescent="0.35">
      <c r="A82" s="889"/>
      <c r="B82" s="1041"/>
      <c r="C82" s="1041"/>
      <c r="D82" s="891"/>
      <c r="E82" s="891"/>
      <c r="F82" s="891"/>
      <c r="G82" s="1111"/>
      <c r="H82" s="1111"/>
      <c r="I82" s="1111"/>
      <c r="J82" s="806"/>
      <c r="K82" s="1029"/>
      <c r="L82" s="1029"/>
      <c r="M82" s="1029"/>
      <c r="N82" s="1029"/>
      <c r="O82" s="1029"/>
      <c r="P82" s="1029"/>
      <c r="Q82" s="904"/>
      <c r="R82" s="1055"/>
      <c r="S82" s="1055"/>
      <c r="T82" s="1135"/>
      <c r="U82" s="910"/>
      <c r="V82" s="1284"/>
      <c r="W82" s="1284"/>
      <c r="X82" s="1238"/>
      <c r="Y82" s="1247"/>
      <c r="Z82" s="1240"/>
      <c r="AA82" s="1067"/>
      <c r="AB82" s="1044"/>
      <c r="AC82" s="1209"/>
      <c r="AD82" s="891"/>
      <c r="AE82" s="228" t="s">
        <v>487</v>
      </c>
      <c r="AF82" s="72" t="s">
        <v>397</v>
      </c>
      <c r="AG82" s="72">
        <v>1</v>
      </c>
      <c r="AH82" s="85">
        <v>0.05</v>
      </c>
      <c r="AI82" s="661">
        <v>1</v>
      </c>
      <c r="AJ82" s="541">
        <f t="shared" si="1"/>
        <v>1</v>
      </c>
      <c r="AK82" s="785"/>
      <c r="AL82" s="201" t="s">
        <v>368</v>
      </c>
      <c r="AM82" s="202" t="s">
        <v>356</v>
      </c>
      <c r="AN82" s="76">
        <f>6*20</f>
        <v>120</v>
      </c>
      <c r="AO82" s="202" t="s">
        <v>386</v>
      </c>
      <c r="AP82" s="63"/>
      <c r="AQ82" s="951"/>
      <c r="AR82" s="951"/>
      <c r="AS82" s="75" t="s">
        <v>751</v>
      </c>
      <c r="AT82" s="104">
        <v>1624178456</v>
      </c>
      <c r="AU82" s="232" t="s">
        <v>752</v>
      </c>
      <c r="AV82" s="935"/>
      <c r="AW82" s="935"/>
      <c r="AX82" s="552" t="s">
        <v>751</v>
      </c>
      <c r="AY82" s="841"/>
      <c r="AZ82" s="841"/>
      <c r="BA82" s="841"/>
      <c r="BB82" s="765"/>
      <c r="BC82" s="203" t="s">
        <v>802</v>
      </c>
      <c r="BD82" s="203" t="s">
        <v>843</v>
      </c>
      <c r="BE82" s="75" t="s">
        <v>804</v>
      </c>
      <c r="BF82" s="75" t="s">
        <v>722</v>
      </c>
      <c r="BG82" s="78" t="s">
        <v>365</v>
      </c>
      <c r="BH82" s="80" t="s">
        <v>1007</v>
      </c>
      <c r="BI82" s="63"/>
      <c r="BJ82" s="63"/>
    </row>
    <row r="83" spans="1:62" s="68" customFormat="1" ht="40.5" customHeight="1" x14ac:dyDescent="0.35">
      <c r="A83" s="889"/>
      <c r="B83" s="1041"/>
      <c r="C83" s="1041"/>
      <c r="D83" s="891"/>
      <c r="E83" s="891"/>
      <c r="F83" s="891"/>
      <c r="G83" s="1111"/>
      <c r="H83" s="1111"/>
      <c r="I83" s="1111"/>
      <c r="J83" s="806"/>
      <c r="K83" s="1029"/>
      <c r="L83" s="1029"/>
      <c r="M83" s="1029"/>
      <c r="N83" s="1029"/>
      <c r="O83" s="1029"/>
      <c r="P83" s="1029"/>
      <c r="Q83" s="904"/>
      <c r="R83" s="1055"/>
      <c r="S83" s="1055"/>
      <c r="T83" s="1135"/>
      <c r="U83" s="910"/>
      <c r="V83" s="1284"/>
      <c r="W83" s="1284"/>
      <c r="X83" s="1238"/>
      <c r="Y83" s="1247"/>
      <c r="Z83" s="1240"/>
      <c r="AA83" s="1067"/>
      <c r="AB83" s="1044"/>
      <c r="AC83" s="1209"/>
      <c r="AD83" s="891"/>
      <c r="AE83" s="228" t="s">
        <v>488</v>
      </c>
      <c r="AF83" s="72" t="s">
        <v>483</v>
      </c>
      <c r="AG83" s="72">
        <v>1</v>
      </c>
      <c r="AH83" s="85">
        <v>0.05</v>
      </c>
      <c r="AI83" s="661">
        <v>1</v>
      </c>
      <c r="AJ83" s="541">
        <f t="shared" si="1"/>
        <v>1</v>
      </c>
      <c r="AK83" s="785"/>
      <c r="AL83" s="201" t="s">
        <v>368</v>
      </c>
      <c r="AM83" s="202" t="s">
        <v>356</v>
      </c>
      <c r="AN83" s="76">
        <f>6*20</f>
        <v>120</v>
      </c>
      <c r="AO83" s="75" t="s">
        <v>386</v>
      </c>
      <c r="AP83" s="63"/>
      <c r="AQ83" s="951"/>
      <c r="AR83" s="951"/>
      <c r="AS83" s="75" t="s">
        <v>753</v>
      </c>
      <c r="AT83" s="231">
        <v>6593082715</v>
      </c>
      <c r="AU83" s="75" t="s">
        <v>754</v>
      </c>
      <c r="AV83" s="935"/>
      <c r="AW83" s="935"/>
      <c r="AX83" s="552" t="s">
        <v>753</v>
      </c>
      <c r="AY83" s="841"/>
      <c r="AZ83" s="841"/>
      <c r="BA83" s="841"/>
      <c r="BB83" s="765"/>
      <c r="BC83" s="203" t="s">
        <v>802</v>
      </c>
      <c r="BD83" s="203" t="s">
        <v>843</v>
      </c>
      <c r="BE83" s="75" t="s">
        <v>804</v>
      </c>
      <c r="BF83" s="75" t="s">
        <v>722</v>
      </c>
      <c r="BG83" s="78" t="s">
        <v>365</v>
      </c>
      <c r="BH83" s="80" t="s">
        <v>1008</v>
      </c>
      <c r="BI83" s="63"/>
      <c r="BJ83" s="63"/>
    </row>
    <row r="84" spans="1:62" s="68" customFormat="1" ht="38.25" customHeight="1" x14ac:dyDescent="0.35">
      <c r="A84" s="889"/>
      <c r="B84" s="1041"/>
      <c r="C84" s="1041"/>
      <c r="D84" s="891"/>
      <c r="E84" s="891"/>
      <c r="F84" s="891"/>
      <c r="G84" s="1111"/>
      <c r="H84" s="1111"/>
      <c r="I84" s="1111"/>
      <c r="J84" s="806"/>
      <c r="K84" s="1029"/>
      <c r="L84" s="1029"/>
      <c r="M84" s="1029"/>
      <c r="N84" s="1029"/>
      <c r="O84" s="1029"/>
      <c r="P84" s="1029"/>
      <c r="Q84" s="904"/>
      <c r="R84" s="1055"/>
      <c r="S84" s="1055"/>
      <c r="T84" s="1135"/>
      <c r="U84" s="910"/>
      <c r="V84" s="1284"/>
      <c r="W84" s="1284"/>
      <c r="X84" s="1238"/>
      <c r="Y84" s="1247"/>
      <c r="Z84" s="1240"/>
      <c r="AA84" s="1067"/>
      <c r="AB84" s="1044"/>
      <c r="AC84" s="1209"/>
      <c r="AD84" s="891"/>
      <c r="AE84" s="228" t="s">
        <v>489</v>
      </c>
      <c r="AF84" s="72" t="s">
        <v>484</v>
      </c>
      <c r="AG84" s="72" t="s">
        <v>494</v>
      </c>
      <c r="AH84" s="85">
        <v>0</v>
      </c>
      <c r="AI84" s="660" t="s">
        <v>494</v>
      </c>
      <c r="AJ84" s="541" t="s">
        <v>386</v>
      </c>
      <c r="AK84" s="785"/>
      <c r="AL84" s="201" t="s">
        <v>494</v>
      </c>
      <c r="AM84" s="202" t="s">
        <v>494</v>
      </c>
      <c r="AN84" s="76" t="s">
        <v>494</v>
      </c>
      <c r="AO84" s="75" t="s">
        <v>494</v>
      </c>
      <c r="AP84" s="63"/>
      <c r="AQ84" s="951"/>
      <c r="AR84" s="951"/>
      <c r="AS84" s="75" t="s">
        <v>755</v>
      </c>
      <c r="AT84" s="104">
        <v>4037821100</v>
      </c>
      <c r="AU84" s="75" t="s">
        <v>756</v>
      </c>
      <c r="AV84" s="935"/>
      <c r="AW84" s="935"/>
      <c r="AX84" s="552" t="s">
        <v>755</v>
      </c>
      <c r="AY84" s="841"/>
      <c r="AZ84" s="841"/>
      <c r="BA84" s="841"/>
      <c r="BB84" s="765"/>
      <c r="BC84" s="203" t="s">
        <v>386</v>
      </c>
      <c r="BD84" s="203" t="s">
        <v>842</v>
      </c>
      <c r="BE84" s="75" t="s">
        <v>386</v>
      </c>
      <c r="BF84" s="75" t="s">
        <v>386</v>
      </c>
      <c r="BG84" s="78" t="s">
        <v>386</v>
      </c>
      <c r="BH84" s="80" t="s">
        <v>977</v>
      </c>
      <c r="BI84" s="63"/>
      <c r="BJ84" s="63"/>
    </row>
    <row r="85" spans="1:62" s="68" customFormat="1" ht="42" customHeight="1" x14ac:dyDescent="0.35">
      <c r="A85" s="889"/>
      <c r="B85" s="1041"/>
      <c r="C85" s="1041"/>
      <c r="D85" s="891"/>
      <c r="E85" s="891"/>
      <c r="F85" s="891"/>
      <c r="G85" s="1111"/>
      <c r="H85" s="1111"/>
      <c r="I85" s="1111"/>
      <c r="J85" s="806"/>
      <c r="K85" s="1029"/>
      <c r="L85" s="1029"/>
      <c r="M85" s="1029"/>
      <c r="N85" s="1029"/>
      <c r="O85" s="1029"/>
      <c r="P85" s="1029"/>
      <c r="Q85" s="904"/>
      <c r="R85" s="1055"/>
      <c r="S85" s="1055"/>
      <c r="T85" s="1135"/>
      <c r="U85" s="910"/>
      <c r="V85" s="1284"/>
      <c r="W85" s="1284"/>
      <c r="X85" s="1238"/>
      <c r="Y85" s="1247"/>
      <c r="Z85" s="1240"/>
      <c r="AA85" s="1067"/>
      <c r="AB85" s="1044"/>
      <c r="AC85" s="1209"/>
      <c r="AD85" s="891"/>
      <c r="AE85" s="228" t="s">
        <v>490</v>
      </c>
      <c r="AF85" s="72" t="s">
        <v>403</v>
      </c>
      <c r="AG85" s="72">
        <v>4</v>
      </c>
      <c r="AH85" s="85">
        <v>0.15</v>
      </c>
      <c r="AI85" s="661">
        <v>0</v>
      </c>
      <c r="AJ85" s="541">
        <f t="shared" si="1"/>
        <v>0</v>
      </c>
      <c r="AK85" s="785"/>
      <c r="AL85" s="201" t="s">
        <v>365</v>
      </c>
      <c r="AM85" s="202" t="s">
        <v>356</v>
      </c>
      <c r="AN85" s="76">
        <f>12*20</f>
        <v>240</v>
      </c>
      <c r="AO85" s="75" t="s">
        <v>386</v>
      </c>
      <c r="AP85" s="63"/>
      <c r="AQ85" s="951"/>
      <c r="AR85" s="951"/>
      <c r="AS85" s="75" t="s">
        <v>757</v>
      </c>
      <c r="AT85" s="104">
        <v>500000000</v>
      </c>
      <c r="AU85" s="75" t="s">
        <v>758</v>
      </c>
      <c r="AV85" s="935"/>
      <c r="AW85" s="935"/>
      <c r="AX85" s="552" t="s">
        <v>757</v>
      </c>
      <c r="AY85" s="841"/>
      <c r="AZ85" s="841"/>
      <c r="BA85" s="841"/>
      <c r="BB85" s="765"/>
      <c r="BC85" s="203" t="s">
        <v>802</v>
      </c>
      <c r="BD85" s="203" t="s">
        <v>847</v>
      </c>
      <c r="BE85" s="78" t="s">
        <v>810</v>
      </c>
      <c r="BF85" s="75" t="s">
        <v>722</v>
      </c>
      <c r="BG85" s="78" t="s">
        <v>365</v>
      </c>
      <c r="BH85" s="80" t="s">
        <v>1009</v>
      </c>
      <c r="BI85" s="63"/>
      <c r="BJ85" s="63"/>
    </row>
    <row r="86" spans="1:62" s="68" customFormat="1" ht="54.75" customHeight="1" x14ac:dyDescent="0.35">
      <c r="A86" s="889"/>
      <c r="B86" s="1041"/>
      <c r="C86" s="1041"/>
      <c r="D86" s="891"/>
      <c r="E86" s="891"/>
      <c r="F86" s="891"/>
      <c r="G86" s="1111"/>
      <c r="H86" s="1111"/>
      <c r="I86" s="1111"/>
      <c r="J86" s="806"/>
      <c r="K86" s="1029"/>
      <c r="L86" s="1029"/>
      <c r="M86" s="1029"/>
      <c r="N86" s="1029"/>
      <c r="O86" s="1029"/>
      <c r="P86" s="1029"/>
      <c r="Q86" s="904"/>
      <c r="R86" s="1055"/>
      <c r="S86" s="1055"/>
      <c r="T86" s="1135"/>
      <c r="U86" s="910"/>
      <c r="V86" s="1284"/>
      <c r="W86" s="1284"/>
      <c r="X86" s="1238"/>
      <c r="Y86" s="1247"/>
      <c r="Z86" s="1240"/>
      <c r="AA86" s="1067"/>
      <c r="AB86" s="1044"/>
      <c r="AC86" s="1209"/>
      <c r="AD86" s="891"/>
      <c r="AE86" s="228" t="s">
        <v>491</v>
      </c>
      <c r="AF86" s="110" t="s">
        <v>404</v>
      </c>
      <c r="AG86" s="72">
        <v>2</v>
      </c>
      <c r="AH86" s="85">
        <v>0.1</v>
      </c>
      <c r="AI86" s="661">
        <v>1</v>
      </c>
      <c r="AJ86" s="541">
        <f t="shared" si="1"/>
        <v>0.5</v>
      </c>
      <c r="AK86" s="785"/>
      <c r="AL86" s="201" t="s">
        <v>377</v>
      </c>
      <c r="AM86" s="202" t="s">
        <v>371</v>
      </c>
      <c r="AN86" s="76">
        <f>9*20</f>
        <v>180</v>
      </c>
      <c r="AO86" s="75" t="s">
        <v>386</v>
      </c>
      <c r="AP86" s="63"/>
      <c r="AQ86" s="951"/>
      <c r="AR86" s="951"/>
      <c r="AS86" s="75" t="s">
        <v>759</v>
      </c>
      <c r="AT86" s="104">
        <v>283685347</v>
      </c>
      <c r="AU86" s="75" t="s">
        <v>760</v>
      </c>
      <c r="AV86" s="935"/>
      <c r="AW86" s="935"/>
      <c r="AX86" s="552" t="s">
        <v>759</v>
      </c>
      <c r="AY86" s="841"/>
      <c r="AZ86" s="841"/>
      <c r="BA86" s="841"/>
      <c r="BB86" s="765"/>
      <c r="BC86" s="203" t="s">
        <v>802</v>
      </c>
      <c r="BD86" s="203" t="s">
        <v>843</v>
      </c>
      <c r="BE86" s="75" t="s">
        <v>804</v>
      </c>
      <c r="BF86" s="75" t="s">
        <v>722</v>
      </c>
      <c r="BG86" s="78" t="s">
        <v>365</v>
      </c>
      <c r="BH86" s="80" t="s">
        <v>1010</v>
      </c>
      <c r="BI86" s="63"/>
      <c r="BJ86" s="63"/>
    </row>
    <row r="87" spans="1:62" s="68" customFormat="1" ht="36.75" customHeight="1" x14ac:dyDescent="0.35">
      <c r="A87" s="889"/>
      <c r="B87" s="1041"/>
      <c r="C87" s="1041"/>
      <c r="D87" s="891"/>
      <c r="E87" s="891"/>
      <c r="F87" s="891"/>
      <c r="G87" s="1111"/>
      <c r="H87" s="1111"/>
      <c r="I87" s="1111"/>
      <c r="J87" s="806"/>
      <c r="K87" s="1029"/>
      <c r="L87" s="1029"/>
      <c r="M87" s="1029"/>
      <c r="N87" s="1029"/>
      <c r="O87" s="1029"/>
      <c r="P87" s="1029"/>
      <c r="Q87" s="904"/>
      <c r="R87" s="1055"/>
      <c r="S87" s="1055"/>
      <c r="T87" s="1135"/>
      <c r="U87" s="910"/>
      <c r="V87" s="1284"/>
      <c r="W87" s="1284"/>
      <c r="X87" s="1238"/>
      <c r="Y87" s="1247"/>
      <c r="Z87" s="1240"/>
      <c r="AA87" s="1067"/>
      <c r="AB87" s="1044"/>
      <c r="AC87" s="1209"/>
      <c r="AD87" s="891"/>
      <c r="AE87" s="228" t="s">
        <v>492</v>
      </c>
      <c r="AF87" s="72" t="s">
        <v>477</v>
      </c>
      <c r="AG87" s="72">
        <v>1</v>
      </c>
      <c r="AH87" s="85">
        <v>0.05</v>
      </c>
      <c r="AI87" s="500" t="s">
        <v>386</v>
      </c>
      <c r="AJ87" s="541" t="s">
        <v>386</v>
      </c>
      <c r="AK87" s="785"/>
      <c r="AL87" s="233" t="s">
        <v>360</v>
      </c>
      <c r="AM87" s="202" t="s">
        <v>356</v>
      </c>
      <c r="AN87" s="76">
        <f>3*20</f>
        <v>60</v>
      </c>
      <c r="AO87" s="75" t="s">
        <v>386</v>
      </c>
      <c r="AP87" s="63"/>
      <c r="AQ87" s="951"/>
      <c r="AR87" s="951"/>
      <c r="AS87" s="75" t="s">
        <v>761</v>
      </c>
      <c r="AT87" s="104">
        <v>5177908510</v>
      </c>
      <c r="AU87" s="75" t="s">
        <v>762</v>
      </c>
      <c r="AV87" s="935"/>
      <c r="AW87" s="935"/>
      <c r="AX87" s="859" t="s">
        <v>761</v>
      </c>
      <c r="AY87" s="841"/>
      <c r="AZ87" s="841"/>
      <c r="BA87" s="841"/>
      <c r="BB87" s="765"/>
      <c r="BC87" s="203" t="s">
        <v>802</v>
      </c>
      <c r="BD87" s="203" t="s">
        <v>843</v>
      </c>
      <c r="BE87" s="75" t="s">
        <v>804</v>
      </c>
      <c r="BF87" s="75" t="s">
        <v>722</v>
      </c>
      <c r="BG87" s="78" t="s">
        <v>365</v>
      </c>
      <c r="BH87" s="80" t="s">
        <v>1011</v>
      </c>
      <c r="BI87" s="63"/>
      <c r="BJ87" s="63"/>
    </row>
    <row r="88" spans="1:62" s="68" customFormat="1" ht="42" customHeight="1" thickBot="1" x14ac:dyDescent="0.4">
      <c r="A88" s="889"/>
      <c r="B88" s="1041"/>
      <c r="C88" s="1041"/>
      <c r="D88" s="891"/>
      <c r="E88" s="891"/>
      <c r="F88" s="891"/>
      <c r="G88" s="1111"/>
      <c r="H88" s="1111"/>
      <c r="I88" s="1111"/>
      <c r="J88" s="806"/>
      <c r="K88" s="1047"/>
      <c r="L88" s="1047"/>
      <c r="M88" s="1047"/>
      <c r="N88" s="1047"/>
      <c r="O88" s="1047"/>
      <c r="P88" s="1047"/>
      <c r="Q88" s="1062"/>
      <c r="R88" s="1056"/>
      <c r="S88" s="1056"/>
      <c r="T88" s="1136"/>
      <c r="U88" s="1260"/>
      <c r="V88" s="1109"/>
      <c r="W88" s="1109"/>
      <c r="X88" s="1238"/>
      <c r="Y88" s="1247"/>
      <c r="Z88" s="1240"/>
      <c r="AA88" s="1067"/>
      <c r="AB88" s="1045"/>
      <c r="AC88" s="1210"/>
      <c r="AD88" s="1011"/>
      <c r="AE88" s="228" t="s">
        <v>493</v>
      </c>
      <c r="AF88" s="234" t="s">
        <v>481</v>
      </c>
      <c r="AG88" s="89">
        <v>3</v>
      </c>
      <c r="AH88" s="90">
        <v>0.15</v>
      </c>
      <c r="AI88" s="500" t="s">
        <v>386</v>
      </c>
      <c r="AJ88" s="541" t="s">
        <v>386</v>
      </c>
      <c r="AK88" s="1290"/>
      <c r="AL88" s="235" t="s">
        <v>355</v>
      </c>
      <c r="AM88" s="210" t="s">
        <v>371</v>
      </c>
      <c r="AN88" s="93">
        <f>8*20</f>
        <v>160</v>
      </c>
      <c r="AO88" s="116" t="s">
        <v>386</v>
      </c>
      <c r="AP88" s="63"/>
      <c r="AQ88" s="952"/>
      <c r="AR88" s="952"/>
      <c r="AS88" s="116"/>
      <c r="AT88" s="236"/>
      <c r="AU88" s="116"/>
      <c r="AV88" s="943"/>
      <c r="AW88" s="943"/>
      <c r="AX88" s="842"/>
      <c r="AY88" s="842"/>
      <c r="AZ88" s="842"/>
      <c r="BA88" s="842"/>
      <c r="BB88" s="766"/>
      <c r="BC88" s="211" t="s">
        <v>802</v>
      </c>
      <c r="BD88" s="211" t="s">
        <v>843</v>
      </c>
      <c r="BE88" s="116" t="s">
        <v>804</v>
      </c>
      <c r="BF88" s="116" t="s">
        <v>722</v>
      </c>
      <c r="BG88" s="97" t="s">
        <v>365</v>
      </c>
      <c r="BH88" s="80" t="s">
        <v>1012</v>
      </c>
      <c r="BI88" s="63"/>
      <c r="BJ88" s="63"/>
    </row>
    <row r="89" spans="1:62" s="68" customFormat="1" ht="54.75" customHeight="1" x14ac:dyDescent="0.35">
      <c r="A89" s="889"/>
      <c r="B89" s="1041"/>
      <c r="C89" s="1041"/>
      <c r="D89" s="891"/>
      <c r="E89" s="891"/>
      <c r="F89" s="891"/>
      <c r="G89" s="1111"/>
      <c r="H89" s="1111"/>
      <c r="I89" s="1111"/>
      <c r="J89" s="806"/>
      <c r="K89" s="1046" t="s">
        <v>235</v>
      </c>
      <c r="L89" s="1046" t="s">
        <v>177</v>
      </c>
      <c r="M89" s="1046" t="s">
        <v>236</v>
      </c>
      <c r="N89" s="1046" t="s">
        <v>237</v>
      </c>
      <c r="O89" s="1046"/>
      <c r="P89" s="1046" t="s">
        <v>270</v>
      </c>
      <c r="Q89" s="1046" t="s">
        <v>276</v>
      </c>
      <c r="R89" s="835">
        <v>40</v>
      </c>
      <c r="S89" s="835">
        <v>13</v>
      </c>
      <c r="T89" s="1137">
        <v>79</v>
      </c>
      <c r="U89" s="1271">
        <v>8</v>
      </c>
      <c r="V89" s="1285">
        <f>+U89/S89</f>
        <v>0.61538461538461542</v>
      </c>
      <c r="W89" s="1285">
        <v>1</v>
      </c>
      <c r="X89" s="1238"/>
      <c r="Y89" s="1247"/>
      <c r="Z89" s="1240"/>
      <c r="AA89" s="1067"/>
      <c r="AB89" s="1043" t="s">
        <v>310</v>
      </c>
      <c r="AC89" s="1208">
        <v>2020130010094</v>
      </c>
      <c r="AD89" s="1010" t="s">
        <v>336</v>
      </c>
      <c r="AE89" s="139" t="s">
        <v>503</v>
      </c>
      <c r="AF89" s="228" t="s">
        <v>495</v>
      </c>
      <c r="AG89" s="57">
        <v>5</v>
      </c>
      <c r="AH89" s="237">
        <v>0.08</v>
      </c>
      <c r="AI89" s="678">
        <v>5</v>
      </c>
      <c r="AJ89" s="541">
        <f t="shared" si="1"/>
        <v>1</v>
      </c>
      <c r="AK89" s="812">
        <f>AVERAGE(AJ89:AJ101)</f>
        <v>0.42567521367521366</v>
      </c>
      <c r="AL89" s="238">
        <v>44986</v>
      </c>
      <c r="AM89" s="238">
        <v>45291</v>
      </c>
      <c r="AN89" s="239">
        <v>305</v>
      </c>
      <c r="AO89" s="240">
        <v>10864</v>
      </c>
      <c r="AP89" s="63"/>
      <c r="AQ89" s="1037" t="s">
        <v>702</v>
      </c>
      <c r="AR89" s="1037" t="s">
        <v>709</v>
      </c>
      <c r="AS89" s="990" t="s">
        <v>722</v>
      </c>
      <c r="AT89" s="990">
        <v>8109712187</v>
      </c>
      <c r="AU89" s="990" t="s">
        <v>730</v>
      </c>
      <c r="AV89" s="990" t="s">
        <v>765</v>
      </c>
      <c r="AW89" s="990" t="s">
        <v>766</v>
      </c>
      <c r="AX89" s="863" t="s">
        <v>722</v>
      </c>
      <c r="AY89" s="860">
        <v>8578807187</v>
      </c>
      <c r="AZ89" s="860">
        <v>288400000</v>
      </c>
      <c r="BA89" s="860">
        <v>4635000</v>
      </c>
      <c r="BB89" s="791">
        <f>+BA89/AY89</f>
        <v>5.4028490196442506E-4</v>
      </c>
      <c r="BC89" s="241" t="s">
        <v>802</v>
      </c>
      <c r="BD89" s="242" t="s">
        <v>848</v>
      </c>
      <c r="BE89" s="163" t="s">
        <v>849</v>
      </c>
      <c r="BF89" s="163" t="s">
        <v>722</v>
      </c>
      <c r="BG89" s="243">
        <v>44986</v>
      </c>
      <c r="BH89" s="244" t="s">
        <v>944</v>
      </c>
      <c r="BI89" s="63"/>
      <c r="BJ89" s="63"/>
    </row>
    <row r="90" spans="1:62" s="68" customFormat="1" ht="54.75" customHeight="1" x14ac:dyDescent="0.35">
      <c r="A90" s="889"/>
      <c r="B90" s="1041"/>
      <c r="C90" s="1041"/>
      <c r="D90" s="891"/>
      <c r="E90" s="891"/>
      <c r="F90" s="891"/>
      <c r="G90" s="1111"/>
      <c r="H90" s="1111"/>
      <c r="I90" s="1111"/>
      <c r="J90" s="806"/>
      <c r="K90" s="1029"/>
      <c r="L90" s="1029"/>
      <c r="M90" s="1029"/>
      <c r="N90" s="1029"/>
      <c r="O90" s="1029"/>
      <c r="P90" s="1029"/>
      <c r="Q90" s="1029"/>
      <c r="R90" s="1057"/>
      <c r="S90" s="1057"/>
      <c r="T90" s="1138"/>
      <c r="U90" s="1272"/>
      <c r="V90" s="1286"/>
      <c r="W90" s="1286"/>
      <c r="X90" s="1238"/>
      <c r="Y90" s="1247"/>
      <c r="Z90" s="1240"/>
      <c r="AA90" s="1067"/>
      <c r="AB90" s="1044"/>
      <c r="AC90" s="1209"/>
      <c r="AD90" s="891"/>
      <c r="AE90" s="139" t="s">
        <v>504</v>
      </c>
      <c r="AF90" s="228" t="s">
        <v>496</v>
      </c>
      <c r="AG90" s="72">
        <v>10</v>
      </c>
      <c r="AH90" s="245">
        <v>0.08</v>
      </c>
      <c r="AI90" s="679">
        <v>8</v>
      </c>
      <c r="AJ90" s="541">
        <f t="shared" si="1"/>
        <v>0.8</v>
      </c>
      <c r="AK90" s="785"/>
      <c r="AL90" s="246">
        <v>44986</v>
      </c>
      <c r="AM90" s="246">
        <v>45291</v>
      </c>
      <c r="AN90" s="247">
        <v>305</v>
      </c>
      <c r="AO90" s="248">
        <v>9504</v>
      </c>
      <c r="AP90" s="63"/>
      <c r="AQ90" s="1038"/>
      <c r="AR90" s="1038"/>
      <c r="AS90" s="987"/>
      <c r="AT90" s="987"/>
      <c r="AU90" s="987"/>
      <c r="AV90" s="987"/>
      <c r="AW90" s="987"/>
      <c r="AX90" s="864"/>
      <c r="AY90" s="861"/>
      <c r="AZ90" s="861"/>
      <c r="BA90" s="861"/>
      <c r="BB90" s="792"/>
      <c r="BC90" s="249" t="s">
        <v>802</v>
      </c>
      <c r="BD90" s="250" t="s">
        <v>850</v>
      </c>
      <c r="BE90" s="175" t="s">
        <v>849</v>
      </c>
      <c r="BF90" s="175" t="s">
        <v>722</v>
      </c>
      <c r="BG90" s="251">
        <v>44986</v>
      </c>
      <c r="BH90" s="252" t="s">
        <v>945</v>
      </c>
      <c r="BI90" s="63"/>
      <c r="BJ90" s="63"/>
    </row>
    <row r="91" spans="1:62" s="68" customFormat="1" ht="61.5" customHeight="1" x14ac:dyDescent="0.35">
      <c r="A91" s="889"/>
      <c r="B91" s="1041"/>
      <c r="C91" s="1041"/>
      <c r="D91" s="891"/>
      <c r="E91" s="891"/>
      <c r="F91" s="891"/>
      <c r="G91" s="1111"/>
      <c r="H91" s="1111"/>
      <c r="I91" s="1111"/>
      <c r="J91" s="806"/>
      <c r="K91" s="1047"/>
      <c r="L91" s="1047"/>
      <c r="M91" s="1047"/>
      <c r="N91" s="1047"/>
      <c r="O91" s="1029"/>
      <c r="P91" s="1029"/>
      <c r="Q91" s="1029"/>
      <c r="R91" s="836"/>
      <c r="S91" s="836"/>
      <c r="T91" s="1139"/>
      <c r="U91" s="1273"/>
      <c r="V91" s="1287"/>
      <c r="W91" s="1287"/>
      <c r="X91" s="1238"/>
      <c r="Y91" s="1247"/>
      <c r="Z91" s="1240"/>
      <c r="AA91" s="1067"/>
      <c r="AB91" s="1044"/>
      <c r="AC91" s="1209"/>
      <c r="AD91" s="891"/>
      <c r="AE91" s="228" t="s">
        <v>505</v>
      </c>
      <c r="AF91" s="228" t="s">
        <v>496</v>
      </c>
      <c r="AG91" s="72">
        <v>10</v>
      </c>
      <c r="AH91" s="245">
        <v>0.08</v>
      </c>
      <c r="AI91" s="679">
        <v>0</v>
      </c>
      <c r="AJ91" s="541">
        <f t="shared" si="1"/>
        <v>0</v>
      </c>
      <c r="AK91" s="785"/>
      <c r="AL91" s="246">
        <v>44986</v>
      </c>
      <c r="AM91" s="246">
        <v>45291</v>
      </c>
      <c r="AN91" s="247">
        <v>305</v>
      </c>
      <c r="AO91" s="248">
        <v>3014</v>
      </c>
      <c r="AP91" s="63"/>
      <c r="AQ91" s="1038"/>
      <c r="AR91" s="1038"/>
      <c r="AS91" s="991"/>
      <c r="AT91" s="991"/>
      <c r="AU91" s="991"/>
      <c r="AV91" s="991"/>
      <c r="AW91" s="991"/>
      <c r="AX91" s="865"/>
      <c r="AY91" s="862"/>
      <c r="AZ91" s="862"/>
      <c r="BA91" s="862"/>
      <c r="BB91" s="793"/>
      <c r="BC91" s="254" t="s">
        <v>802</v>
      </c>
      <c r="BD91" s="255" t="s">
        <v>851</v>
      </c>
      <c r="BE91" s="256" t="s">
        <v>849</v>
      </c>
      <c r="BF91" s="256" t="s">
        <v>722</v>
      </c>
      <c r="BG91" s="257">
        <v>44986</v>
      </c>
      <c r="BH91" s="258" t="s">
        <v>946</v>
      </c>
      <c r="BI91" s="63"/>
      <c r="BJ91" s="63"/>
    </row>
    <row r="92" spans="1:62" s="68" customFormat="1" ht="51" customHeight="1" x14ac:dyDescent="0.35">
      <c r="A92" s="889"/>
      <c r="B92" s="1041"/>
      <c r="C92" s="1041"/>
      <c r="D92" s="891"/>
      <c r="E92" s="891"/>
      <c r="F92" s="891"/>
      <c r="G92" s="1111"/>
      <c r="H92" s="1111"/>
      <c r="I92" s="1111"/>
      <c r="J92" s="806"/>
      <c r="K92" s="1058" t="s">
        <v>1070</v>
      </c>
      <c r="L92" s="1046" t="s">
        <v>177</v>
      </c>
      <c r="M92" s="1058">
        <v>0</v>
      </c>
      <c r="N92" s="1058" t="s">
        <v>1071</v>
      </c>
      <c r="O92" s="1029"/>
      <c r="P92" s="1029"/>
      <c r="Q92" s="1029"/>
      <c r="R92" s="835">
        <v>3</v>
      </c>
      <c r="S92" s="835">
        <v>1</v>
      </c>
      <c r="T92" s="1137">
        <v>1.66</v>
      </c>
      <c r="U92" s="1274">
        <v>0.88</v>
      </c>
      <c r="V92" s="1285">
        <f>+U92/S92</f>
        <v>0.88</v>
      </c>
      <c r="W92" s="1285">
        <f>+(T92+U92)/R92</f>
        <v>0.84666666666666668</v>
      </c>
      <c r="X92" s="1238"/>
      <c r="Y92" s="1247"/>
      <c r="Z92" s="1240"/>
      <c r="AA92" s="1067"/>
      <c r="AB92" s="1044"/>
      <c r="AC92" s="1209"/>
      <c r="AD92" s="891"/>
      <c r="AE92" s="259" t="s">
        <v>506</v>
      </c>
      <c r="AF92" s="228" t="s">
        <v>497</v>
      </c>
      <c r="AG92" s="72">
        <v>5</v>
      </c>
      <c r="AH92" s="245">
        <v>0.08</v>
      </c>
      <c r="AI92" s="679">
        <v>8</v>
      </c>
      <c r="AJ92" s="541">
        <v>1</v>
      </c>
      <c r="AK92" s="785"/>
      <c r="AL92" s="246">
        <v>45017</v>
      </c>
      <c r="AM92" s="246">
        <v>45291</v>
      </c>
      <c r="AN92" s="247">
        <v>274</v>
      </c>
      <c r="AO92" s="248">
        <v>1200</v>
      </c>
      <c r="AP92" s="63"/>
      <c r="AQ92" s="1038"/>
      <c r="AR92" s="1038"/>
      <c r="AS92" s="986" t="s">
        <v>733</v>
      </c>
      <c r="AT92" s="986">
        <v>2603792879</v>
      </c>
      <c r="AU92" s="986" t="s">
        <v>734</v>
      </c>
      <c r="AV92" s="986" t="s">
        <v>765</v>
      </c>
      <c r="AW92" s="986" t="s">
        <v>766</v>
      </c>
      <c r="AX92" s="866" t="s">
        <v>733</v>
      </c>
      <c r="AY92" s="866">
        <v>2603792879</v>
      </c>
      <c r="AZ92" s="866">
        <v>867697855.63999999</v>
      </c>
      <c r="BA92" s="866">
        <v>90335366.790000007</v>
      </c>
      <c r="BB92" s="773">
        <f>+BA92/AY92</f>
        <v>3.4693760597691539E-2</v>
      </c>
      <c r="BC92" s="175" t="s">
        <v>802</v>
      </c>
      <c r="BD92" s="260" t="s">
        <v>852</v>
      </c>
      <c r="BE92" s="175" t="s">
        <v>853</v>
      </c>
      <c r="BF92" s="175" t="s">
        <v>822</v>
      </c>
      <c r="BG92" s="251">
        <v>45017</v>
      </c>
      <c r="BH92" s="252" t="s">
        <v>947</v>
      </c>
      <c r="BI92" s="63"/>
      <c r="BJ92" s="63"/>
    </row>
    <row r="93" spans="1:62" s="68" customFormat="1" ht="84" customHeight="1" x14ac:dyDescent="0.35">
      <c r="A93" s="889"/>
      <c r="B93" s="1041"/>
      <c r="C93" s="1041"/>
      <c r="D93" s="891"/>
      <c r="E93" s="891"/>
      <c r="F93" s="891"/>
      <c r="G93" s="1111"/>
      <c r="H93" s="1111"/>
      <c r="I93" s="1111"/>
      <c r="J93" s="806"/>
      <c r="K93" s="1059"/>
      <c r="L93" s="1029"/>
      <c r="M93" s="1059"/>
      <c r="N93" s="1059"/>
      <c r="O93" s="1029"/>
      <c r="P93" s="1029"/>
      <c r="Q93" s="1029"/>
      <c r="R93" s="1057"/>
      <c r="S93" s="1057"/>
      <c r="T93" s="1138"/>
      <c r="U93" s="1272"/>
      <c r="V93" s="1286"/>
      <c r="W93" s="1286"/>
      <c r="X93" s="1238"/>
      <c r="Y93" s="1247"/>
      <c r="Z93" s="1240"/>
      <c r="AA93" s="1067"/>
      <c r="AB93" s="1044"/>
      <c r="AC93" s="1209"/>
      <c r="AD93" s="891"/>
      <c r="AE93" s="259" t="s">
        <v>507</v>
      </c>
      <c r="AF93" s="228" t="s">
        <v>498</v>
      </c>
      <c r="AG93" s="72">
        <v>1</v>
      </c>
      <c r="AH93" s="245">
        <v>0.11</v>
      </c>
      <c r="AI93" s="134">
        <v>0.88</v>
      </c>
      <c r="AJ93" s="541">
        <f t="shared" si="1"/>
        <v>0.88</v>
      </c>
      <c r="AK93" s="785"/>
      <c r="AL93" s="246">
        <v>44927</v>
      </c>
      <c r="AM93" s="246">
        <v>45291</v>
      </c>
      <c r="AN93" s="247">
        <v>364</v>
      </c>
      <c r="AO93" s="248">
        <v>33250</v>
      </c>
      <c r="AP93" s="63"/>
      <c r="AQ93" s="1038"/>
      <c r="AR93" s="1038"/>
      <c r="AS93" s="987"/>
      <c r="AT93" s="987"/>
      <c r="AU93" s="987"/>
      <c r="AV93" s="987"/>
      <c r="AW93" s="987"/>
      <c r="AX93" s="864"/>
      <c r="AY93" s="864"/>
      <c r="AZ93" s="864"/>
      <c r="BA93" s="864"/>
      <c r="BB93" s="774"/>
      <c r="BC93" s="261" t="s">
        <v>802</v>
      </c>
      <c r="BD93" s="260" t="s">
        <v>854</v>
      </c>
      <c r="BE93" s="175" t="s">
        <v>849</v>
      </c>
      <c r="BF93" s="261" t="s">
        <v>855</v>
      </c>
      <c r="BG93" s="262">
        <v>45078</v>
      </c>
      <c r="BH93" s="252" t="s">
        <v>948</v>
      </c>
      <c r="BI93" s="63"/>
      <c r="BJ93" s="63"/>
    </row>
    <row r="94" spans="1:62" s="68" customFormat="1" ht="87.75" customHeight="1" x14ac:dyDescent="0.35">
      <c r="A94" s="889"/>
      <c r="B94" s="1041"/>
      <c r="C94" s="1041"/>
      <c r="D94" s="891"/>
      <c r="E94" s="891"/>
      <c r="F94" s="891"/>
      <c r="G94" s="1111"/>
      <c r="H94" s="1111"/>
      <c r="I94" s="1111"/>
      <c r="J94" s="806"/>
      <c r="K94" s="1060"/>
      <c r="L94" s="1047"/>
      <c r="M94" s="1060"/>
      <c r="N94" s="1060"/>
      <c r="O94" s="1029"/>
      <c r="P94" s="1029"/>
      <c r="Q94" s="1029"/>
      <c r="R94" s="836"/>
      <c r="S94" s="836"/>
      <c r="T94" s="1139"/>
      <c r="U94" s="1273"/>
      <c r="V94" s="1287"/>
      <c r="W94" s="1287"/>
      <c r="X94" s="1238"/>
      <c r="Y94" s="1247"/>
      <c r="Z94" s="1240"/>
      <c r="AA94" s="1067"/>
      <c r="AB94" s="1044"/>
      <c r="AC94" s="1209"/>
      <c r="AD94" s="891"/>
      <c r="AE94" s="259" t="s">
        <v>508</v>
      </c>
      <c r="AF94" s="228" t="s">
        <v>499</v>
      </c>
      <c r="AG94" s="72">
        <v>1</v>
      </c>
      <c r="AH94" s="245">
        <v>0.11</v>
      </c>
      <c r="AI94" s="679">
        <v>1</v>
      </c>
      <c r="AJ94" s="541">
        <f t="shared" si="1"/>
        <v>1</v>
      </c>
      <c r="AK94" s="785"/>
      <c r="AL94" s="246">
        <v>44927</v>
      </c>
      <c r="AM94" s="246">
        <v>45291</v>
      </c>
      <c r="AN94" s="247">
        <v>364</v>
      </c>
      <c r="AO94" s="248">
        <v>850</v>
      </c>
      <c r="AP94" s="63"/>
      <c r="AQ94" s="1038"/>
      <c r="AR94" s="1038"/>
      <c r="AS94" s="987"/>
      <c r="AT94" s="987"/>
      <c r="AU94" s="987"/>
      <c r="AV94" s="987"/>
      <c r="AW94" s="987"/>
      <c r="AX94" s="864"/>
      <c r="AY94" s="864"/>
      <c r="AZ94" s="864"/>
      <c r="BA94" s="864"/>
      <c r="BB94" s="774"/>
      <c r="BC94" s="175" t="s">
        <v>802</v>
      </c>
      <c r="BD94" s="260" t="s">
        <v>856</v>
      </c>
      <c r="BE94" s="175" t="s">
        <v>849</v>
      </c>
      <c r="BF94" s="175" t="s">
        <v>855</v>
      </c>
      <c r="BG94" s="251">
        <v>45078</v>
      </c>
      <c r="BH94" s="252" t="s">
        <v>949</v>
      </c>
      <c r="BI94" s="63"/>
      <c r="BJ94" s="63"/>
    </row>
    <row r="95" spans="1:62" s="68" customFormat="1" ht="67.5" customHeight="1" x14ac:dyDescent="0.35">
      <c r="A95" s="889"/>
      <c r="B95" s="1041"/>
      <c r="C95" s="1041"/>
      <c r="D95" s="891"/>
      <c r="E95" s="891"/>
      <c r="F95" s="891"/>
      <c r="G95" s="1111"/>
      <c r="H95" s="1111"/>
      <c r="I95" s="1111"/>
      <c r="J95" s="806"/>
      <c r="K95" s="1046" t="s">
        <v>178</v>
      </c>
      <c r="L95" s="1046" t="s">
        <v>177</v>
      </c>
      <c r="M95" s="1046" t="s">
        <v>179</v>
      </c>
      <c r="N95" s="1063" t="s">
        <v>238</v>
      </c>
      <c r="O95" s="1029"/>
      <c r="P95" s="1029"/>
      <c r="Q95" s="1029"/>
      <c r="R95" s="835">
        <v>46</v>
      </c>
      <c r="S95" s="835">
        <v>13</v>
      </c>
      <c r="T95" s="1155">
        <v>40</v>
      </c>
      <c r="U95" s="1271">
        <v>0</v>
      </c>
      <c r="V95" s="1285">
        <f>+U95/S95</f>
        <v>0</v>
      </c>
      <c r="W95" s="1285">
        <f>+(T95+U95)/R95</f>
        <v>0.86956521739130432</v>
      </c>
      <c r="X95" s="1238"/>
      <c r="Y95" s="1247"/>
      <c r="Z95" s="1240"/>
      <c r="AA95" s="1067"/>
      <c r="AB95" s="1044"/>
      <c r="AC95" s="1209"/>
      <c r="AD95" s="891"/>
      <c r="AE95" s="228" t="s">
        <v>509</v>
      </c>
      <c r="AF95" s="228" t="s">
        <v>498</v>
      </c>
      <c r="AG95" s="72">
        <v>4500</v>
      </c>
      <c r="AH95" s="245">
        <v>0.11</v>
      </c>
      <c r="AI95" s="679">
        <v>3785</v>
      </c>
      <c r="AJ95" s="541">
        <f t="shared" si="1"/>
        <v>0.84111111111111114</v>
      </c>
      <c r="AK95" s="785"/>
      <c r="AL95" s="251">
        <v>44927</v>
      </c>
      <c r="AM95" s="246">
        <v>45291</v>
      </c>
      <c r="AN95" s="247">
        <v>364</v>
      </c>
      <c r="AO95" s="248">
        <v>7930</v>
      </c>
      <c r="AP95" s="63"/>
      <c r="AQ95" s="1038"/>
      <c r="AR95" s="1038"/>
      <c r="AS95" s="987"/>
      <c r="AT95" s="987"/>
      <c r="AU95" s="987"/>
      <c r="AV95" s="987"/>
      <c r="AW95" s="987"/>
      <c r="AX95" s="864"/>
      <c r="AY95" s="864"/>
      <c r="AZ95" s="864"/>
      <c r="BA95" s="864"/>
      <c r="BB95" s="774"/>
      <c r="BC95" s="175" t="s">
        <v>802</v>
      </c>
      <c r="BD95" s="260" t="s">
        <v>857</v>
      </c>
      <c r="BE95" s="175" t="s">
        <v>858</v>
      </c>
      <c r="BF95" s="175" t="s">
        <v>822</v>
      </c>
      <c r="BG95" s="251">
        <v>44986</v>
      </c>
      <c r="BH95" s="252" t="s">
        <v>950</v>
      </c>
      <c r="BI95" s="63"/>
      <c r="BJ95" s="63"/>
    </row>
    <row r="96" spans="1:62" s="68" customFormat="1" ht="63.75" customHeight="1" x14ac:dyDescent="0.35">
      <c r="A96" s="889"/>
      <c r="B96" s="1041"/>
      <c r="C96" s="1041"/>
      <c r="D96" s="891"/>
      <c r="E96" s="891"/>
      <c r="F96" s="891"/>
      <c r="G96" s="1111"/>
      <c r="H96" s="1111"/>
      <c r="I96" s="1111"/>
      <c r="J96" s="806"/>
      <c r="K96" s="1029"/>
      <c r="L96" s="1029"/>
      <c r="M96" s="1029"/>
      <c r="N96" s="1064"/>
      <c r="O96" s="1029"/>
      <c r="P96" s="1029"/>
      <c r="Q96" s="1029"/>
      <c r="R96" s="1057"/>
      <c r="S96" s="1057"/>
      <c r="T96" s="1156"/>
      <c r="U96" s="1272"/>
      <c r="V96" s="1286"/>
      <c r="W96" s="1286"/>
      <c r="X96" s="1238"/>
      <c r="Y96" s="1247"/>
      <c r="Z96" s="1240"/>
      <c r="AA96" s="1067"/>
      <c r="AB96" s="1044"/>
      <c r="AC96" s="1209"/>
      <c r="AD96" s="891"/>
      <c r="AE96" s="228" t="s">
        <v>510</v>
      </c>
      <c r="AF96" s="228" t="s">
        <v>500</v>
      </c>
      <c r="AG96" s="72">
        <v>1</v>
      </c>
      <c r="AH96" s="245">
        <v>0.06</v>
      </c>
      <c r="AI96" s="679">
        <v>0</v>
      </c>
      <c r="AJ96" s="541">
        <f t="shared" si="1"/>
        <v>0</v>
      </c>
      <c r="AK96" s="785"/>
      <c r="AL96" s="251">
        <v>44986</v>
      </c>
      <c r="AM96" s="246">
        <v>45291</v>
      </c>
      <c r="AN96" s="247">
        <v>305</v>
      </c>
      <c r="AO96" s="248">
        <v>21257</v>
      </c>
      <c r="AP96" s="63"/>
      <c r="AQ96" s="1038"/>
      <c r="AR96" s="1038"/>
      <c r="AS96" s="987"/>
      <c r="AT96" s="987"/>
      <c r="AU96" s="987"/>
      <c r="AV96" s="987"/>
      <c r="AW96" s="987"/>
      <c r="AX96" s="864"/>
      <c r="AY96" s="864"/>
      <c r="AZ96" s="864"/>
      <c r="BA96" s="864"/>
      <c r="BB96" s="774"/>
      <c r="BC96" s="175" t="s">
        <v>802</v>
      </c>
      <c r="BD96" s="260" t="s">
        <v>859</v>
      </c>
      <c r="BE96" s="175" t="s">
        <v>638</v>
      </c>
      <c r="BF96" s="175" t="s">
        <v>822</v>
      </c>
      <c r="BG96" s="251">
        <v>45047</v>
      </c>
      <c r="BH96" s="252" t="s">
        <v>951</v>
      </c>
      <c r="BI96" s="63"/>
      <c r="BJ96" s="63"/>
    </row>
    <row r="97" spans="1:62" s="68" customFormat="1" ht="40.5" customHeight="1" x14ac:dyDescent="0.35">
      <c r="A97" s="889"/>
      <c r="B97" s="1041"/>
      <c r="C97" s="1041"/>
      <c r="D97" s="891"/>
      <c r="E97" s="891"/>
      <c r="F97" s="891"/>
      <c r="G97" s="1111"/>
      <c r="H97" s="1111"/>
      <c r="I97" s="1111"/>
      <c r="J97" s="806"/>
      <c r="K97" s="1029"/>
      <c r="L97" s="1029"/>
      <c r="M97" s="1029"/>
      <c r="N97" s="1064"/>
      <c r="O97" s="1029"/>
      <c r="P97" s="1029"/>
      <c r="Q97" s="1029"/>
      <c r="R97" s="1057"/>
      <c r="S97" s="1057"/>
      <c r="T97" s="1156"/>
      <c r="U97" s="1272"/>
      <c r="V97" s="1286"/>
      <c r="W97" s="1286"/>
      <c r="X97" s="1238"/>
      <c r="Y97" s="1247"/>
      <c r="Z97" s="1240"/>
      <c r="AA97" s="1067"/>
      <c r="AB97" s="1044"/>
      <c r="AC97" s="1209"/>
      <c r="AD97" s="891"/>
      <c r="AE97" s="228" t="s">
        <v>511</v>
      </c>
      <c r="AF97" s="228" t="s">
        <v>500</v>
      </c>
      <c r="AG97" s="72">
        <v>3</v>
      </c>
      <c r="AH97" s="245">
        <v>0.06</v>
      </c>
      <c r="AI97" s="134">
        <v>0.02</v>
      </c>
      <c r="AJ97" s="541">
        <f t="shared" si="1"/>
        <v>6.6666666666666671E-3</v>
      </c>
      <c r="AK97" s="785"/>
      <c r="AL97" s="251">
        <v>44986</v>
      </c>
      <c r="AM97" s="246">
        <v>45291</v>
      </c>
      <c r="AN97" s="247">
        <v>305</v>
      </c>
      <c r="AO97" s="248">
        <v>21257</v>
      </c>
      <c r="AP97" s="63"/>
      <c r="AQ97" s="1038"/>
      <c r="AR97" s="1038"/>
      <c r="AS97" s="987"/>
      <c r="AT97" s="987"/>
      <c r="AU97" s="987"/>
      <c r="AV97" s="987"/>
      <c r="AW97" s="987"/>
      <c r="AX97" s="864"/>
      <c r="AY97" s="864"/>
      <c r="AZ97" s="864"/>
      <c r="BA97" s="864"/>
      <c r="BB97" s="774"/>
      <c r="BC97" s="175" t="s">
        <v>825</v>
      </c>
      <c r="BD97" s="170" t="s">
        <v>653</v>
      </c>
      <c r="BE97" s="175" t="s">
        <v>653</v>
      </c>
      <c r="BF97" s="175" t="s">
        <v>653</v>
      </c>
      <c r="BG97" s="251" t="s">
        <v>653</v>
      </c>
      <c r="BH97" s="252" t="s">
        <v>952</v>
      </c>
      <c r="BI97" s="63"/>
      <c r="BJ97" s="63"/>
    </row>
    <row r="98" spans="1:62" s="68" customFormat="1" ht="40.5" customHeight="1" x14ac:dyDescent="0.35">
      <c r="A98" s="889"/>
      <c r="B98" s="1041"/>
      <c r="C98" s="1041"/>
      <c r="D98" s="891"/>
      <c r="E98" s="891"/>
      <c r="F98" s="891"/>
      <c r="G98" s="1111"/>
      <c r="H98" s="1111"/>
      <c r="I98" s="1111"/>
      <c r="J98" s="806"/>
      <c r="K98" s="1029"/>
      <c r="L98" s="1029"/>
      <c r="M98" s="1029"/>
      <c r="N98" s="1064"/>
      <c r="O98" s="1029"/>
      <c r="P98" s="1029"/>
      <c r="Q98" s="1029"/>
      <c r="R98" s="1057"/>
      <c r="S98" s="1057"/>
      <c r="T98" s="1156"/>
      <c r="U98" s="1272"/>
      <c r="V98" s="1286"/>
      <c r="W98" s="1286"/>
      <c r="X98" s="1238"/>
      <c r="Y98" s="1247"/>
      <c r="Z98" s="1240"/>
      <c r="AA98" s="1067"/>
      <c r="AB98" s="1044"/>
      <c r="AC98" s="1209"/>
      <c r="AD98" s="891"/>
      <c r="AE98" s="228" t="s">
        <v>512</v>
      </c>
      <c r="AF98" s="228" t="s">
        <v>500</v>
      </c>
      <c r="AG98" s="72">
        <v>5</v>
      </c>
      <c r="AH98" s="245">
        <v>0.06</v>
      </c>
      <c r="AI98" s="134">
        <v>0.03</v>
      </c>
      <c r="AJ98" s="541">
        <f t="shared" si="1"/>
        <v>6.0000000000000001E-3</v>
      </c>
      <c r="AK98" s="785"/>
      <c r="AL98" s="251">
        <v>44986</v>
      </c>
      <c r="AM98" s="246">
        <v>45291</v>
      </c>
      <c r="AN98" s="247">
        <v>305</v>
      </c>
      <c r="AO98" s="248">
        <v>21257</v>
      </c>
      <c r="AP98" s="63"/>
      <c r="AQ98" s="1038"/>
      <c r="AR98" s="1038"/>
      <c r="AS98" s="987"/>
      <c r="AT98" s="987"/>
      <c r="AU98" s="987"/>
      <c r="AV98" s="987"/>
      <c r="AW98" s="987"/>
      <c r="AX98" s="864"/>
      <c r="AY98" s="864"/>
      <c r="AZ98" s="864"/>
      <c r="BA98" s="864"/>
      <c r="BB98" s="774"/>
      <c r="BC98" s="175" t="s">
        <v>825</v>
      </c>
      <c r="BD98" s="170" t="s">
        <v>653</v>
      </c>
      <c r="BE98" s="175" t="s">
        <v>653</v>
      </c>
      <c r="BF98" s="175" t="s">
        <v>653</v>
      </c>
      <c r="BG98" s="251" t="s">
        <v>653</v>
      </c>
      <c r="BH98" s="252" t="s">
        <v>953</v>
      </c>
      <c r="BI98" s="63"/>
      <c r="BJ98" s="63"/>
    </row>
    <row r="99" spans="1:62" s="68" customFormat="1" ht="99" customHeight="1" x14ac:dyDescent="0.35">
      <c r="A99" s="889"/>
      <c r="B99" s="1041"/>
      <c r="C99" s="1041"/>
      <c r="D99" s="891"/>
      <c r="E99" s="891"/>
      <c r="F99" s="891"/>
      <c r="G99" s="1111"/>
      <c r="H99" s="1111"/>
      <c r="I99" s="1111"/>
      <c r="J99" s="806"/>
      <c r="K99" s="1029"/>
      <c r="L99" s="1029"/>
      <c r="M99" s="1029"/>
      <c r="N99" s="1064"/>
      <c r="O99" s="1029"/>
      <c r="P99" s="1029"/>
      <c r="Q99" s="1029"/>
      <c r="R99" s="1057"/>
      <c r="S99" s="1057"/>
      <c r="T99" s="1156"/>
      <c r="U99" s="1272"/>
      <c r="V99" s="1286"/>
      <c r="W99" s="1286"/>
      <c r="X99" s="1238"/>
      <c r="Y99" s="1247"/>
      <c r="Z99" s="1240"/>
      <c r="AA99" s="1067"/>
      <c r="AB99" s="1044"/>
      <c r="AC99" s="1209"/>
      <c r="AD99" s="891"/>
      <c r="AE99" s="259" t="s">
        <v>513</v>
      </c>
      <c r="AF99" s="228" t="s">
        <v>500</v>
      </c>
      <c r="AG99" s="72">
        <v>5</v>
      </c>
      <c r="AH99" s="245">
        <v>0.06</v>
      </c>
      <c r="AI99" s="134">
        <v>0</v>
      </c>
      <c r="AJ99" s="541">
        <f t="shared" si="1"/>
        <v>0</v>
      </c>
      <c r="AK99" s="785"/>
      <c r="AL99" s="251">
        <v>44986</v>
      </c>
      <c r="AM99" s="246">
        <v>45291</v>
      </c>
      <c r="AN99" s="247">
        <v>305</v>
      </c>
      <c r="AO99" s="248">
        <v>21257</v>
      </c>
      <c r="AP99" s="63"/>
      <c r="AQ99" s="1038"/>
      <c r="AR99" s="1038"/>
      <c r="AS99" s="987"/>
      <c r="AT99" s="987"/>
      <c r="AU99" s="987"/>
      <c r="AV99" s="987"/>
      <c r="AW99" s="987"/>
      <c r="AX99" s="864"/>
      <c r="AY99" s="864"/>
      <c r="AZ99" s="864"/>
      <c r="BA99" s="864"/>
      <c r="BB99" s="774"/>
      <c r="BC99" s="175" t="s">
        <v>825</v>
      </c>
      <c r="BD99" s="170" t="s">
        <v>653</v>
      </c>
      <c r="BE99" s="175" t="s">
        <v>653</v>
      </c>
      <c r="BF99" s="175" t="s">
        <v>653</v>
      </c>
      <c r="BG99" s="251" t="s">
        <v>653</v>
      </c>
      <c r="BH99" s="252" t="s">
        <v>954</v>
      </c>
      <c r="BI99" s="63"/>
      <c r="BJ99" s="63"/>
    </row>
    <row r="100" spans="1:62" s="68" customFormat="1" ht="56.25" customHeight="1" x14ac:dyDescent="0.35">
      <c r="A100" s="889"/>
      <c r="B100" s="1041"/>
      <c r="C100" s="1041"/>
      <c r="D100" s="891"/>
      <c r="E100" s="891"/>
      <c r="F100" s="891"/>
      <c r="G100" s="1111"/>
      <c r="H100" s="1111"/>
      <c r="I100" s="1111"/>
      <c r="J100" s="806"/>
      <c r="K100" s="1029"/>
      <c r="L100" s="1029"/>
      <c r="M100" s="1029"/>
      <c r="N100" s="1064"/>
      <c r="O100" s="1029"/>
      <c r="P100" s="1029"/>
      <c r="Q100" s="1029"/>
      <c r="R100" s="1057"/>
      <c r="S100" s="1057"/>
      <c r="T100" s="1156"/>
      <c r="U100" s="1272"/>
      <c r="V100" s="1286"/>
      <c r="W100" s="1286"/>
      <c r="X100" s="1238"/>
      <c r="Y100" s="1247"/>
      <c r="Z100" s="1240"/>
      <c r="AA100" s="1067"/>
      <c r="AB100" s="1044"/>
      <c r="AC100" s="1209"/>
      <c r="AD100" s="891"/>
      <c r="AE100" s="259" t="s">
        <v>514</v>
      </c>
      <c r="AF100" s="228" t="s">
        <v>501</v>
      </c>
      <c r="AG100" s="72">
        <v>5</v>
      </c>
      <c r="AH100" s="245">
        <v>0.06</v>
      </c>
      <c r="AI100" s="134">
        <v>0</v>
      </c>
      <c r="AJ100" s="541">
        <f t="shared" si="1"/>
        <v>0</v>
      </c>
      <c r="AK100" s="785"/>
      <c r="AL100" s="251">
        <v>44986</v>
      </c>
      <c r="AM100" s="246">
        <v>45291</v>
      </c>
      <c r="AN100" s="247">
        <v>305</v>
      </c>
      <c r="AO100" s="248">
        <v>21257</v>
      </c>
      <c r="AP100" s="63"/>
      <c r="AQ100" s="1038"/>
      <c r="AR100" s="1038"/>
      <c r="AS100" s="987"/>
      <c r="AT100" s="987"/>
      <c r="AU100" s="987"/>
      <c r="AV100" s="987"/>
      <c r="AW100" s="987"/>
      <c r="AX100" s="864"/>
      <c r="AY100" s="864"/>
      <c r="AZ100" s="864"/>
      <c r="BA100" s="864"/>
      <c r="BB100" s="774"/>
      <c r="BC100" s="175" t="s">
        <v>825</v>
      </c>
      <c r="BD100" s="170" t="s">
        <v>653</v>
      </c>
      <c r="BE100" s="175" t="s">
        <v>653</v>
      </c>
      <c r="BF100" s="175" t="s">
        <v>653</v>
      </c>
      <c r="BG100" s="251" t="s">
        <v>653</v>
      </c>
      <c r="BH100" s="252" t="s">
        <v>955</v>
      </c>
      <c r="BI100" s="63"/>
      <c r="BJ100" s="63"/>
    </row>
    <row r="101" spans="1:62" s="68" customFormat="1" ht="63.75" customHeight="1" thickBot="1" x14ac:dyDescent="0.4">
      <c r="A101" s="889"/>
      <c r="B101" s="1041"/>
      <c r="C101" s="1041"/>
      <c r="D101" s="891"/>
      <c r="E101" s="892"/>
      <c r="F101" s="891"/>
      <c r="G101" s="1112"/>
      <c r="H101" s="1112"/>
      <c r="I101" s="1112"/>
      <c r="J101" s="806"/>
      <c r="K101" s="1047"/>
      <c r="L101" s="1047"/>
      <c r="M101" s="1047"/>
      <c r="N101" s="1065"/>
      <c r="O101" s="1047"/>
      <c r="P101" s="1047"/>
      <c r="Q101" s="1047"/>
      <c r="R101" s="836"/>
      <c r="S101" s="836"/>
      <c r="T101" s="1157"/>
      <c r="U101" s="1273"/>
      <c r="V101" s="1287"/>
      <c r="W101" s="1287"/>
      <c r="X101" s="1238"/>
      <c r="Y101" s="1247"/>
      <c r="Z101" s="1240"/>
      <c r="AA101" s="1067"/>
      <c r="AB101" s="1044"/>
      <c r="AC101" s="1209"/>
      <c r="AD101" s="891"/>
      <c r="AE101" s="595" t="s">
        <v>515</v>
      </c>
      <c r="AF101" s="596" t="s">
        <v>502</v>
      </c>
      <c r="AG101" s="234">
        <v>2</v>
      </c>
      <c r="AH101" s="597">
        <v>0.05</v>
      </c>
      <c r="AI101" s="144">
        <v>0</v>
      </c>
      <c r="AJ101" s="489">
        <f t="shared" si="1"/>
        <v>0</v>
      </c>
      <c r="AK101" s="1290"/>
      <c r="AL101" s="265">
        <v>44986</v>
      </c>
      <c r="AM101" s="266">
        <v>45291</v>
      </c>
      <c r="AN101" s="267">
        <v>305</v>
      </c>
      <c r="AO101" s="268">
        <v>3221</v>
      </c>
      <c r="AP101" s="63"/>
      <c r="AQ101" s="1039"/>
      <c r="AR101" s="1039"/>
      <c r="AS101" s="988"/>
      <c r="AT101" s="988"/>
      <c r="AU101" s="988"/>
      <c r="AV101" s="988"/>
      <c r="AW101" s="988"/>
      <c r="AX101" s="867"/>
      <c r="AY101" s="867"/>
      <c r="AZ101" s="867"/>
      <c r="BA101" s="867"/>
      <c r="BB101" s="775"/>
      <c r="BC101" s="116" t="s">
        <v>825</v>
      </c>
      <c r="BD101" s="184" t="s">
        <v>653</v>
      </c>
      <c r="BE101" s="185" t="s">
        <v>653</v>
      </c>
      <c r="BF101" s="185" t="s">
        <v>653</v>
      </c>
      <c r="BG101" s="265" t="s">
        <v>653</v>
      </c>
      <c r="BH101" s="269" t="s">
        <v>956</v>
      </c>
      <c r="BI101" s="63"/>
      <c r="BJ101" s="63"/>
    </row>
    <row r="102" spans="1:62" s="68" customFormat="1" ht="93.75" customHeight="1" thickBot="1" x14ac:dyDescent="0.4">
      <c r="A102" s="889"/>
      <c r="B102" s="1041"/>
      <c r="C102" s="1041"/>
      <c r="D102" s="891"/>
      <c r="E102" s="69"/>
      <c r="F102" s="891"/>
      <c r="G102" s="482"/>
      <c r="H102" s="482"/>
      <c r="I102" s="482"/>
      <c r="J102" s="807"/>
      <c r="K102" s="822" t="s">
        <v>1183</v>
      </c>
      <c r="L102" s="823"/>
      <c r="M102" s="823"/>
      <c r="N102" s="823"/>
      <c r="O102" s="823"/>
      <c r="P102" s="823"/>
      <c r="Q102" s="823"/>
      <c r="R102" s="823"/>
      <c r="S102" s="823"/>
      <c r="T102" s="823"/>
      <c r="U102" s="824"/>
      <c r="V102" s="593">
        <f>AVERAGE(V9:V101)</f>
        <v>0.74923076923076926</v>
      </c>
      <c r="W102" s="593">
        <f>AVERAGE(W9:W101)</f>
        <v>0.90803312629399602</v>
      </c>
      <c r="X102" s="1238"/>
      <c r="Y102" s="1247"/>
      <c r="Z102" s="1240"/>
      <c r="AA102" s="1242"/>
      <c r="AB102" s="808" t="s">
        <v>1195</v>
      </c>
      <c r="AC102" s="809"/>
      <c r="AD102" s="809"/>
      <c r="AE102" s="809"/>
      <c r="AF102" s="809"/>
      <c r="AG102" s="809"/>
      <c r="AH102" s="809"/>
      <c r="AI102" s="809"/>
      <c r="AJ102" s="810"/>
      <c r="AK102" s="600">
        <f>AVERAGE(AK9:AK101)</f>
        <v>0.57140456372849824</v>
      </c>
      <c r="AL102" s="599"/>
      <c r="AM102" s="555"/>
      <c r="AN102" s="556"/>
      <c r="AO102" s="557"/>
      <c r="AP102" s="63"/>
      <c r="AQ102" s="558"/>
      <c r="AR102" s="614"/>
      <c r="AS102" s="800" t="s">
        <v>1205</v>
      </c>
      <c r="AT102" s="801"/>
      <c r="AU102" s="801"/>
      <c r="AV102" s="801"/>
      <c r="AW102" s="801"/>
      <c r="AX102" s="802"/>
      <c r="AY102" s="616">
        <f>SUM(AY9:AY101)</f>
        <v>687039317100</v>
      </c>
      <c r="AZ102" s="617">
        <f t="shared" ref="AZ102:BA102" si="2">SUM(AZ9:AZ101)</f>
        <v>295963205776.33002</v>
      </c>
      <c r="BA102" s="615">
        <f t="shared" si="2"/>
        <v>84162791532.719986</v>
      </c>
      <c r="BB102" s="629">
        <f>+BA102/AY102</f>
        <v>0.12250069164596285</v>
      </c>
      <c r="BC102" s="467"/>
      <c r="BD102" s="70"/>
      <c r="BE102" s="466"/>
      <c r="BF102" s="466"/>
      <c r="BG102" s="559"/>
      <c r="BH102" s="258"/>
      <c r="BI102" s="63"/>
      <c r="BJ102" s="63"/>
    </row>
    <row r="103" spans="1:62" s="68" customFormat="1" ht="88.5" customHeight="1" x14ac:dyDescent="0.35">
      <c r="A103" s="889"/>
      <c r="B103" s="1041"/>
      <c r="C103" s="1041"/>
      <c r="D103" s="891"/>
      <c r="E103" s="69"/>
      <c r="F103" s="891"/>
      <c r="G103" s="1110"/>
      <c r="H103" s="1110"/>
      <c r="I103" s="1110"/>
      <c r="J103" s="805" t="s">
        <v>163</v>
      </c>
      <c r="K103" s="1046" t="s">
        <v>180</v>
      </c>
      <c r="L103" s="1046" t="s">
        <v>181</v>
      </c>
      <c r="M103" s="1116" t="s">
        <v>182</v>
      </c>
      <c r="N103" s="1046" t="s">
        <v>239</v>
      </c>
      <c r="O103" s="1046"/>
      <c r="P103" s="1046" t="s">
        <v>270</v>
      </c>
      <c r="Q103" s="1046" t="s">
        <v>271</v>
      </c>
      <c r="R103" s="1116">
        <v>0.78759999999999997</v>
      </c>
      <c r="S103" s="1158">
        <v>0.78759999999999997</v>
      </c>
      <c r="T103" s="1161">
        <v>0.70809999999999995</v>
      </c>
      <c r="U103" s="1261" t="s">
        <v>653</v>
      </c>
      <c r="V103" s="1108" t="s">
        <v>653</v>
      </c>
      <c r="W103" s="1108">
        <f>+T103/R103</f>
        <v>0.89906043676993397</v>
      </c>
      <c r="X103" s="1238"/>
      <c r="Y103" s="1247"/>
      <c r="Z103" s="1240"/>
      <c r="AA103" s="1067"/>
      <c r="AB103" s="1044" t="s">
        <v>311</v>
      </c>
      <c r="AC103" s="1209">
        <v>2020130010256</v>
      </c>
      <c r="AD103" s="891" t="s">
        <v>337</v>
      </c>
      <c r="AE103" s="282" t="s">
        <v>516</v>
      </c>
      <c r="AF103" s="283" t="s">
        <v>358</v>
      </c>
      <c r="AG103" s="283">
        <v>1</v>
      </c>
      <c r="AH103" s="598">
        <v>0.1</v>
      </c>
      <c r="AI103" s="680" t="s">
        <v>386</v>
      </c>
      <c r="AJ103" s="490" t="s">
        <v>386</v>
      </c>
      <c r="AK103" s="812">
        <f>AVERAGE(AJ103:AJ109)</f>
        <v>0.625</v>
      </c>
      <c r="AL103" s="535" t="s">
        <v>360</v>
      </c>
      <c r="AM103" s="102" t="s">
        <v>356</v>
      </c>
      <c r="AN103" s="272">
        <f>20*3</f>
        <v>60</v>
      </c>
      <c r="AO103" s="272">
        <v>13785</v>
      </c>
      <c r="AP103" s="63"/>
      <c r="AQ103" s="950" t="s">
        <v>699</v>
      </c>
      <c r="AR103" s="950" t="s">
        <v>710</v>
      </c>
      <c r="AS103" s="950" t="s">
        <v>722</v>
      </c>
      <c r="AT103" s="963">
        <v>170000000</v>
      </c>
      <c r="AU103" s="934" t="s">
        <v>730</v>
      </c>
      <c r="AV103" s="934" t="s">
        <v>767</v>
      </c>
      <c r="AW103" s="934" t="s">
        <v>768</v>
      </c>
      <c r="AX103" s="840" t="s">
        <v>722</v>
      </c>
      <c r="AY103" s="840">
        <v>170000000</v>
      </c>
      <c r="AZ103" s="840">
        <v>159501356</v>
      </c>
      <c r="BA103" s="840">
        <v>31043888</v>
      </c>
      <c r="BB103" s="764">
        <f>+BA103/AY103</f>
        <v>0.18261110588235294</v>
      </c>
      <c r="BC103" s="271" t="s">
        <v>802</v>
      </c>
      <c r="BD103" s="200" t="s">
        <v>860</v>
      </c>
      <c r="BE103" s="101" t="s">
        <v>804</v>
      </c>
      <c r="BF103" s="101" t="s">
        <v>722</v>
      </c>
      <c r="BG103" s="65" t="s">
        <v>365</v>
      </c>
      <c r="BH103" s="80" t="s">
        <v>1013</v>
      </c>
      <c r="BI103" s="63"/>
      <c r="BJ103" s="63"/>
    </row>
    <row r="104" spans="1:62" s="68" customFormat="1" ht="86.25" customHeight="1" x14ac:dyDescent="0.35">
      <c r="A104" s="889"/>
      <c r="B104" s="1041"/>
      <c r="C104" s="1041"/>
      <c r="D104" s="891"/>
      <c r="E104" s="273"/>
      <c r="F104" s="891"/>
      <c r="G104" s="1111"/>
      <c r="H104" s="1111"/>
      <c r="I104" s="1111"/>
      <c r="J104" s="806"/>
      <c r="K104" s="1029"/>
      <c r="L104" s="1029"/>
      <c r="M104" s="1117"/>
      <c r="N104" s="1029"/>
      <c r="O104" s="1029"/>
      <c r="P104" s="1029"/>
      <c r="Q104" s="1029"/>
      <c r="R104" s="1117"/>
      <c r="S104" s="1159"/>
      <c r="T104" s="1162"/>
      <c r="U104" s="1262"/>
      <c r="V104" s="1284"/>
      <c r="W104" s="1284"/>
      <c r="X104" s="1238"/>
      <c r="Y104" s="1247"/>
      <c r="Z104" s="1240"/>
      <c r="AA104" s="1067"/>
      <c r="AB104" s="1044"/>
      <c r="AC104" s="1209"/>
      <c r="AD104" s="891"/>
      <c r="AE104" s="274" t="s">
        <v>517</v>
      </c>
      <c r="AF104" s="72" t="s">
        <v>466</v>
      </c>
      <c r="AG104" s="72">
        <v>1</v>
      </c>
      <c r="AH104" s="73">
        <v>0.1</v>
      </c>
      <c r="AI104" s="681" t="s">
        <v>386</v>
      </c>
      <c r="AJ104" s="541" t="s">
        <v>386</v>
      </c>
      <c r="AK104" s="785"/>
      <c r="AL104" s="536" t="s">
        <v>360</v>
      </c>
      <c r="AM104" s="105" t="s">
        <v>356</v>
      </c>
      <c r="AN104" s="276">
        <f>20*3</f>
        <v>60</v>
      </c>
      <c r="AO104" s="75" t="s">
        <v>386</v>
      </c>
      <c r="AP104" s="63"/>
      <c r="AQ104" s="951"/>
      <c r="AR104" s="951"/>
      <c r="AS104" s="951"/>
      <c r="AT104" s="964"/>
      <c r="AU104" s="935"/>
      <c r="AV104" s="935"/>
      <c r="AW104" s="935"/>
      <c r="AX104" s="841"/>
      <c r="AY104" s="841"/>
      <c r="AZ104" s="841"/>
      <c r="BA104" s="841"/>
      <c r="BB104" s="765"/>
      <c r="BC104" s="275" t="s">
        <v>802</v>
      </c>
      <c r="BD104" s="203" t="s">
        <v>860</v>
      </c>
      <c r="BE104" s="75" t="s">
        <v>804</v>
      </c>
      <c r="BF104" s="75" t="s">
        <v>722</v>
      </c>
      <c r="BG104" s="78" t="s">
        <v>365</v>
      </c>
      <c r="BH104" s="80" t="s">
        <v>1014</v>
      </c>
      <c r="BI104" s="63"/>
      <c r="BJ104" s="63"/>
    </row>
    <row r="105" spans="1:62" s="68" customFormat="1" ht="63" customHeight="1" x14ac:dyDescent="0.35">
      <c r="A105" s="889"/>
      <c r="B105" s="1041"/>
      <c r="C105" s="1041"/>
      <c r="D105" s="891"/>
      <c r="E105" s="273"/>
      <c r="F105" s="891"/>
      <c r="G105" s="1111"/>
      <c r="H105" s="1111"/>
      <c r="I105" s="1111"/>
      <c r="J105" s="806"/>
      <c r="K105" s="1029"/>
      <c r="L105" s="1029"/>
      <c r="M105" s="1117"/>
      <c r="N105" s="1029"/>
      <c r="O105" s="1029"/>
      <c r="P105" s="1029"/>
      <c r="Q105" s="1029"/>
      <c r="R105" s="1117"/>
      <c r="S105" s="1159"/>
      <c r="T105" s="1162"/>
      <c r="U105" s="1262"/>
      <c r="V105" s="1284"/>
      <c r="W105" s="1284"/>
      <c r="X105" s="1238"/>
      <c r="Y105" s="1247"/>
      <c r="Z105" s="1240"/>
      <c r="AA105" s="1067"/>
      <c r="AB105" s="1044"/>
      <c r="AC105" s="1209"/>
      <c r="AD105" s="891"/>
      <c r="AE105" s="274" t="s">
        <v>518</v>
      </c>
      <c r="AF105" s="72" t="s">
        <v>470</v>
      </c>
      <c r="AG105" s="72">
        <v>1</v>
      </c>
      <c r="AH105" s="73">
        <v>0.35</v>
      </c>
      <c r="AI105" s="682">
        <v>1</v>
      </c>
      <c r="AJ105" s="541">
        <f t="shared" si="1"/>
        <v>1</v>
      </c>
      <c r="AK105" s="785"/>
      <c r="AL105" s="537" t="s">
        <v>365</v>
      </c>
      <c r="AM105" s="538" t="s">
        <v>356</v>
      </c>
      <c r="AN105" s="276">
        <f>12*20</f>
        <v>240</v>
      </c>
      <c r="AO105" s="75" t="s">
        <v>386</v>
      </c>
      <c r="AP105" s="63"/>
      <c r="AQ105" s="951"/>
      <c r="AR105" s="951"/>
      <c r="AS105" s="951"/>
      <c r="AT105" s="964"/>
      <c r="AU105" s="935"/>
      <c r="AV105" s="935"/>
      <c r="AW105" s="935"/>
      <c r="AX105" s="841"/>
      <c r="AY105" s="841"/>
      <c r="AZ105" s="841"/>
      <c r="BA105" s="841"/>
      <c r="BB105" s="765"/>
      <c r="BC105" s="275" t="s">
        <v>802</v>
      </c>
      <c r="BD105" s="203" t="s">
        <v>860</v>
      </c>
      <c r="BE105" s="75" t="s">
        <v>804</v>
      </c>
      <c r="BF105" s="75" t="s">
        <v>722</v>
      </c>
      <c r="BG105" s="78" t="s">
        <v>365</v>
      </c>
      <c r="BH105" s="80" t="s">
        <v>1015</v>
      </c>
      <c r="BI105" s="63"/>
      <c r="BJ105" s="63"/>
    </row>
    <row r="106" spans="1:62" s="68" customFormat="1" ht="57.75" customHeight="1" x14ac:dyDescent="0.35">
      <c r="A106" s="889"/>
      <c r="B106" s="1041"/>
      <c r="C106" s="1041"/>
      <c r="D106" s="891"/>
      <c r="E106" s="273"/>
      <c r="F106" s="891"/>
      <c r="G106" s="1111"/>
      <c r="H106" s="1111"/>
      <c r="I106" s="1111"/>
      <c r="J106" s="806"/>
      <c r="K106" s="1029"/>
      <c r="L106" s="1029"/>
      <c r="M106" s="1117"/>
      <c r="N106" s="1029"/>
      <c r="O106" s="1029"/>
      <c r="P106" s="1029"/>
      <c r="Q106" s="1029"/>
      <c r="R106" s="1117"/>
      <c r="S106" s="1159"/>
      <c r="T106" s="1162"/>
      <c r="U106" s="1262"/>
      <c r="V106" s="1284"/>
      <c r="W106" s="1284"/>
      <c r="X106" s="1238"/>
      <c r="Y106" s="1247"/>
      <c r="Z106" s="1240"/>
      <c r="AA106" s="1067"/>
      <c r="AB106" s="1044"/>
      <c r="AC106" s="1209"/>
      <c r="AD106" s="891"/>
      <c r="AE106" s="274" t="s">
        <v>519</v>
      </c>
      <c r="AF106" s="72" t="s">
        <v>403</v>
      </c>
      <c r="AG106" s="72">
        <v>4</v>
      </c>
      <c r="AH106" s="73">
        <v>0.3</v>
      </c>
      <c r="AI106" s="682">
        <v>1</v>
      </c>
      <c r="AJ106" s="541">
        <f t="shared" si="1"/>
        <v>0.25</v>
      </c>
      <c r="AK106" s="785"/>
      <c r="AL106" s="537" t="s">
        <v>365</v>
      </c>
      <c r="AM106" s="538" t="s">
        <v>371</v>
      </c>
      <c r="AN106" s="276">
        <f>11*20</f>
        <v>220</v>
      </c>
      <c r="AO106" s="75" t="s">
        <v>386</v>
      </c>
      <c r="AP106" s="63"/>
      <c r="AQ106" s="951"/>
      <c r="AR106" s="951"/>
      <c r="AS106" s="951"/>
      <c r="AT106" s="964"/>
      <c r="AU106" s="935"/>
      <c r="AV106" s="935"/>
      <c r="AW106" s="935"/>
      <c r="AX106" s="841"/>
      <c r="AY106" s="841"/>
      <c r="AZ106" s="841"/>
      <c r="BA106" s="841"/>
      <c r="BB106" s="765"/>
      <c r="BC106" s="275" t="s">
        <v>802</v>
      </c>
      <c r="BD106" s="203" t="s">
        <v>860</v>
      </c>
      <c r="BE106" s="75" t="s">
        <v>804</v>
      </c>
      <c r="BF106" s="75" t="s">
        <v>722</v>
      </c>
      <c r="BG106" s="78" t="s">
        <v>365</v>
      </c>
      <c r="BH106" s="80" t="s">
        <v>1016</v>
      </c>
      <c r="BI106" s="63"/>
      <c r="BJ106" s="63"/>
    </row>
    <row r="107" spans="1:62" s="68" customFormat="1" ht="81" customHeight="1" x14ac:dyDescent="0.35">
      <c r="A107" s="889"/>
      <c r="B107" s="1041"/>
      <c r="C107" s="1041"/>
      <c r="D107" s="891"/>
      <c r="E107" s="273"/>
      <c r="F107" s="891"/>
      <c r="G107" s="1111"/>
      <c r="H107" s="1111"/>
      <c r="I107" s="1111"/>
      <c r="J107" s="806"/>
      <c r="K107" s="1029"/>
      <c r="L107" s="1029"/>
      <c r="M107" s="1117"/>
      <c r="N107" s="1029"/>
      <c r="O107" s="1029"/>
      <c r="P107" s="1029"/>
      <c r="Q107" s="1029"/>
      <c r="R107" s="1117"/>
      <c r="S107" s="1159"/>
      <c r="T107" s="1162"/>
      <c r="U107" s="1262"/>
      <c r="V107" s="1284"/>
      <c r="W107" s="1284"/>
      <c r="X107" s="1238"/>
      <c r="Y107" s="1247"/>
      <c r="Z107" s="1240"/>
      <c r="AA107" s="1067"/>
      <c r="AB107" s="1044"/>
      <c r="AC107" s="1209"/>
      <c r="AD107" s="891"/>
      <c r="AE107" s="277" t="s">
        <v>520</v>
      </c>
      <c r="AF107" s="72" t="s">
        <v>402</v>
      </c>
      <c r="AG107" s="72">
        <v>1</v>
      </c>
      <c r="AH107" s="73">
        <v>0.05</v>
      </c>
      <c r="AI107" s="681" t="s">
        <v>386</v>
      </c>
      <c r="AJ107" s="541" t="s">
        <v>386</v>
      </c>
      <c r="AK107" s="785"/>
      <c r="AL107" s="536" t="s">
        <v>368</v>
      </c>
      <c r="AM107" s="105" t="s">
        <v>371</v>
      </c>
      <c r="AN107" s="276">
        <f>6*20</f>
        <v>120</v>
      </c>
      <c r="AO107" s="75" t="s">
        <v>386</v>
      </c>
      <c r="AP107" s="63"/>
      <c r="AQ107" s="951"/>
      <c r="AR107" s="951"/>
      <c r="AS107" s="951"/>
      <c r="AT107" s="964"/>
      <c r="AU107" s="935"/>
      <c r="AV107" s="935"/>
      <c r="AW107" s="935"/>
      <c r="AX107" s="841"/>
      <c r="AY107" s="841"/>
      <c r="AZ107" s="841"/>
      <c r="BA107" s="841"/>
      <c r="BB107" s="765"/>
      <c r="BC107" s="275" t="s">
        <v>802</v>
      </c>
      <c r="BD107" s="203" t="s">
        <v>860</v>
      </c>
      <c r="BE107" s="75" t="s">
        <v>804</v>
      </c>
      <c r="BF107" s="75" t="s">
        <v>722</v>
      </c>
      <c r="BG107" s="78" t="s">
        <v>365</v>
      </c>
      <c r="BH107" s="80" t="s">
        <v>1017</v>
      </c>
      <c r="BI107" s="63"/>
      <c r="BJ107" s="63"/>
    </row>
    <row r="108" spans="1:62" s="68" customFormat="1" ht="84.75" customHeight="1" x14ac:dyDescent="0.35">
      <c r="A108" s="889"/>
      <c r="B108" s="1041"/>
      <c r="C108" s="1041"/>
      <c r="D108" s="891"/>
      <c r="E108" s="273"/>
      <c r="F108" s="891"/>
      <c r="G108" s="1111"/>
      <c r="H108" s="1111"/>
      <c r="I108" s="1111"/>
      <c r="J108" s="806"/>
      <c r="K108" s="1029"/>
      <c r="L108" s="1029"/>
      <c r="M108" s="1117"/>
      <c r="N108" s="1029"/>
      <c r="O108" s="1029"/>
      <c r="P108" s="1029"/>
      <c r="Q108" s="1029"/>
      <c r="R108" s="1117"/>
      <c r="S108" s="1159"/>
      <c r="T108" s="1162"/>
      <c r="U108" s="1262"/>
      <c r="V108" s="1284"/>
      <c r="W108" s="1284"/>
      <c r="X108" s="1238"/>
      <c r="Y108" s="1247"/>
      <c r="Z108" s="1240"/>
      <c r="AA108" s="1067"/>
      <c r="AB108" s="1044"/>
      <c r="AC108" s="1209"/>
      <c r="AD108" s="891"/>
      <c r="AE108" s="277" t="s">
        <v>521</v>
      </c>
      <c r="AF108" s="72" t="s">
        <v>402</v>
      </c>
      <c r="AG108" s="72">
        <v>1</v>
      </c>
      <c r="AH108" s="73">
        <v>0.05</v>
      </c>
      <c r="AI108" s="681" t="s">
        <v>386</v>
      </c>
      <c r="AJ108" s="541" t="s">
        <v>386</v>
      </c>
      <c r="AK108" s="785"/>
      <c r="AL108" s="536" t="s">
        <v>368</v>
      </c>
      <c r="AM108" s="105" t="s">
        <v>371</v>
      </c>
      <c r="AN108" s="276">
        <f>20*6</f>
        <v>120</v>
      </c>
      <c r="AO108" s="75" t="s">
        <v>386</v>
      </c>
      <c r="AP108" s="63"/>
      <c r="AQ108" s="951"/>
      <c r="AR108" s="951"/>
      <c r="AS108" s="951"/>
      <c r="AT108" s="964"/>
      <c r="AU108" s="935"/>
      <c r="AV108" s="935"/>
      <c r="AW108" s="935"/>
      <c r="AX108" s="841"/>
      <c r="AY108" s="841"/>
      <c r="AZ108" s="841"/>
      <c r="BA108" s="841"/>
      <c r="BB108" s="765"/>
      <c r="BC108" s="275" t="s">
        <v>802</v>
      </c>
      <c r="BD108" s="203" t="s">
        <v>860</v>
      </c>
      <c r="BE108" s="75" t="s">
        <v>804</v>
      </c>
      <c r="BF108" s="75" t="s">
        <v>722</v>
      </c>
      <c r="BG108" s="78" t="s">
        <v>365</v>
      </c>
      <c r="BH108" s="80" t="s">
        <v>1017</v>
      </c>
      <c r="BI108" s="63"/>
      <c r="BJ108" s="63"/>
    </row>
    <row r="109" spans="1:62" s="68" customFormat="1" ht="96" customHeight="1" thickBot="1" x14ac:dyDescent="0.4">
      <c r="A109" s="889"/>
      <c r="B109" s="1041"/>
      <c r="C109" s="1041"/>
      <c r="D109" s="891"/>
      <c r="E109" s="273"/>
      <c r="F109" s="891"/>
      <c r="G109" s="1111"/>
      <c r="H109" s="1111"/>
      <c r="I109" s="1111"/>
      <c r="J109" s="806"/>
      <c r="K109" s="1047"/>
      <c r="L109" s="1047"/>
      <c r="M109" s="1118"/>
      <c r="N109" s="1047"/>
      <c r="O109" s="1047"/>
      <c r="P109" s="1047"/>
      <c r="Q109" s="1047"/>
      <c r="R109" s="1118"/>
      <c r="S109" s="1160"/>
      <c r="T109" s="1163"/>
      <c r="U109" s="1263"/>
      <c r="V109" s="1109"/>
      <c r="W109" s="1109"/>
      <c r="X109" s="1238"/>
      <c r="Y109" s="1247"/>
      <c r="Z109" s="1240"/>
      <c r="AA109" s="1067"/>
      <c r="AB109" s="1045"/>
      <c r="AC109" s="1210"/>
      <c r="AD109" s="1011"/>
      <c r="AE109" s="278" t="s">
        <v>522</v>
      </c>
      <c r="AF109" s="89" t="s">
        <v>402</v>
      </c>
      <c r="AG109" s="89">
        <v>1</v>
      </c>
      <c r="AH109" s="181">
        <v>0.05</v>
      </c>
      <c r="AI109" s="683" t="s">
        <v>386</v>
      </c>
      <c r="AJ109" s="541" t="s">
        <v>386</v>
      </c>
      <c r="AK109" s="1290"/>
      <c r="AL109" s="468" t="s">
        <v>368</v>
      </c>
      <c r="AM109" s="117" t="s">
        <v>371</v>
      </c>
      <c r="AN109" s="280">
        <f>20*6</f>
        <v>120</v>
      </c>
      <c r="AO109" s="116" t="s">
        <v>386</v>
      </c>
      <c r="AP109" s="63"/>
      <c r="AQ109" s="952"/>
      <c r="AR109" s="952"/>
      <c r="AS109" s="952"/>
      <c r="AT109" s="965"/>
      <c r="AU109" s="943"/>
      <c r="AV109" s="943"/>
      <c r="AW109" s="943"/>
      <c r="AX109" s="842"/>
      <c r="AY109" s="842"/>
      <c r="AZ109" s="842"/>
      <c r="BA109" s="842"/>
      <c r="BB109" s="766"/>
      <c r="BC109" s="279" t="s">
        <v>802</v>
      </c>
      <c r="BD109" s="211" t="s">
        <v>860</v>
      </c>
      <c r="BE109" s="116" t="s">
        <v>804</v>
      </c>
      <c r="BF109" s="116" t="s">
        <v>722</v>
      </c>
      <c r="BG109" s="97" t="s">
        <v>365</v>
      </c>
      <c r="BH109" s="80" t="s">
        <v>1017</v>
      </c>
      <c r="BI109" s="63"/>
      <c r="BJ109" s="63"/>
    </row>
    <row r="110" spans="1:62" s="68" customFormat="1" ht="70.5" customHeight="1" x14ac:dyDescent="0.35">
      <c r="A110" s="889"/>
      <c r="B110" s="1041"/>
      <c r="C110" s="1041"/>
      <c r="D110" s="891"/>
      <c r="E110" s="273"/>
      <c r="F110" s="891"/>
      <c r="G110" s="1111"/>
      <c r="H110" s="1111"/>
      <c r="I110" s="1111"/>
      <c r="J110" s="806"/>
      <c r="K110" s="1046" t="s">
        <v>183</v>
      </c>
      <c r="L110" s="1046" t="s">
        <v>184</v>
      </c>
      <c r="M110" s="1046">
        <v>0</v>
      </c>
      <c r="N110" s="1046" t="s">
        <v>240</v>
      </c>
      <c r="O110" s="1046"/>
      <c r="P110" s="1046" t="s">
        <v>270</v>
      </c>
      <c r="Q110" s="1046" t="s">
        <v>277</v>
      </c>
      <c r="R110" s="1046">
        <v>1</v>
      </c>
      <c r="S110" s="1046" t="s">
        <v>494</v>
      </c>
      <c r="T110" s="1164">
        <v>1</v>
      </c>
      <c r="U110" s="1254" t="s">
        <v>653</v>
      </c>
      <c r="V110" s="1108" t="s">
        <v>653</v>
      </c>
      <c r="W110" s="1108">
        <f>+(T110)/R110</f>
        <v>1</v>
      </c>
      <c r="X110" s="1238"/>
      <c r="Y110" s="1247"/>
      <c r="Z110" s="1240"/>
      <c r="AA110" s="1067"/>
      <c r="AB110" s="1043" t="s">
        <v>312</v>
      </c>
      <c r="AC110" s="1208">
        <v>2020130010270</v>
      </c>
      <c r="AD110" s="1028" t="s">
        <v>338</v>
      </c>
      <c r="AE110" s="56" t="s">
        <v>523</v>
      </c>
      <c r="AF110" s="57" t="s">
        <v>358</v>
      </c>
      <c r="AG110" s="57">
        <v>1</v>
      </c>
      <c r="AH110" s="99">
        <v>0.08</v>
      </c>
      <c r="AI110" s="213" t="s">
        <v>386</v>
      </c>
      <c r="AJ110" s="541" t="s">
        <v>386</v>
      </c>
      <c r="AK110" s="812">
        <f>AVERAGE(AJ110:AJ118)</f>
        <v>0.27083333333333331</v>
      </c>
      <c r="AL110" s="535" t="s">
        <v>360</v>
      </c>
      <c r="AM110" s="102" t="s">
        <v>356</v>
      </c>
      <c r="AN110" s="272">
        <f>20*3</f>
        <v>60</v>
      </c>
      <c r="AO110" s="101" t="s">
        <v>386</v>
      </c>
      <c r="AP110" s="63"/>
      <c r="AQ110" s="950" t="s">
        <v>699</v>
      </c>
      <c r="AR110" s="950" t="s">
        <v>710</v>
      </c>
      <c r="AS110" s="953" t="s">
        <v>722</v>
      </c>
      <c r="AT110" s="963">
        <v>315511202</v>
      </c>
      <c r="AU110" s="989" t="s">
        <v>730</v>
      </c>
      <c r="AV110" s="950" t="s">
        <v>769</v>
      </c>
      <c r="AW110" s="950" t="s">
        <v>770</v>
      </c>
      <c r="AX110" s="854" t="s">
        <v>722</v>
      </c>
      <c r="AY110" s="854">
        <v>315511202</v>
      </c>
      <c r="AZ110" s="854">
        <v>159461356</v>
      </c>
      <c r="BA110" s="854">
        <v>23544536</v>
      </c>
      <c r="BB110" s="764">
        <f>+BA110/AY110</f>
        <v>7.4623455049307563E-2</v>
      </c>
      <c r="BC110" s="271" t="s">
        <v>802</v>
      </c>
      <c r="BD110" s="200" t="s">
        <v>861</v>
      </c>
      <c r="BE110" s="101" t="s">
        <v>804</v>
      </c>
      <c r="BF110" s="101" t="s">
        <v>722</v>
      </c>
      <c r="BG110" s="65" t="s">
        <v>365</v>
      </c>
      <c r="BH110" s="80" t="s">
        <v>1018</v>
      </c>
      <c r="BI110" s="63"/>
      <c r="BJ110" s="63"/>
    </row>
    <row r="111" spans="1:62" s="68" customFormat="1" ht="88.5" customHeight="1" x14ac:dyDescent="0.35">
      <c r="A111" s="889"/>
      <c r="B111" s="1041"/>
      <c r="C111" s="1041"/>
      <c r="D111" s="891"/>
      <c r="E111" s="273"/>
      <c r="F111" s="891"/>
      <c r="G111" s="1111"/>
      <c r="H111" s="1111"/>
      <c r="I111" s="1111"/>
      <c r="J111" s="806"/>
      <c r="K111" s="1029"/>
      <c r="L111" s="1029"/>
      <c r="M111" s="1029"/>
      <c r="N111" s="1029"/>
      <c r="O111" s="1029"/>
      <c r="P111" s="1029"/>
      <c r="Q111" s="1029"/>
      <c r="R111" s="1029"/>
      <c r="S111" s="1029"/>
      <c r="T111" s="1165"/>
      <c r="U111" s="907"/>
      <c r="V111" s="1284"/>
      <c r="W111" s="1284"/>
      <c r="X111" s="1238"/>
      <c r="Y111" s="1247"/>
      <c r="Z111" s="1240"/>
      <c r="AA111" s="1067"/>
      <c r="AB111" s="1044"/>
      <c r="AC111" s="1209"/>
      <c r="AD111" s="1029"/>
      <c r="AE111" s="71" t="s">
        <v>524</v>
      </c>
      <c r="AF111" s="72" t="s">
        <v>376</v>
      </c>
      <c r="AG111" s="72">
        <v>1</v>
      </c>
      <c r="AH111" s="85">
        <v>0.08</v>
      </c>
      <c r="AI111" s="501" t="s">
        <v>386</v>
      </c>
      <c r="AJ111" s="541" t="s">
        <v>386</v>
      </c>
      <c r="AK111" s="785"/>
      <c r="AL111" s="536" t="s">
        <v>360</v>
      </c>
      <c r="AM111" s="105" t="s">
        <v>356</v>
      </c>
      <c r="AN111" s="276">
        <f>20*3</f>
        <v>60</v>
      </c>
      <c r="AO111" s="75" t="s">
        <v>386</v>
      </c>
      <c r="AP111" s="63"/>
      <c r="AQ111" s="951"/>
      <c r="AR111" s="951"/>
      <c r="AS111" s="954"/>
      <c r="AT111" s="964"/>
      <c r="AU111" s="975"/>
      <c r="AV111" s="951"/>
      <c r="AW111" s="951"/>
      <c r="AX111" s="855"/>
      <c r="AY111" s="855"/>
      <c r="AZ111" s="855"/>
      <c r="BA111" s="855"/>
      <c r="BB111" s="765"/>
      <c r="BC111" s="275" t="s">
        <v>802</v>
      </c>
      <c r="BD111" s="203" t="s">
        <v>861</v>
      </c>
      <c r="BE111" s="75" t="s">
        <v>804</v>
      </c>
      <c r="BF111" s="75" t="s">
        <v>722</v>
      </c>
      <c r="BG111" s="78" t="s">
        <v>365</v>
      </c>
      <c r="BH111" s="80" t="s">
        <v>1019</v>
      </c>
      <c r="BI111" s="63"/>
      <c r="BJ111" s="63"/>
    </row>
    <row r="112" spans="1:62" s="68" customFormat="1" ht="78" customHeight="1" x14ac:dyDescent="0.35">
      <c r="A112" s="889"/>
      <c r="B112" s="1041"/>
      <c r="C112" s="1041"/>
      <c r="D112" s="891"/>
      <c r="E112" s="273"/>
      <c r="F112" s="891"/>
      <c r="G112" s="1111"/>
      <c r="H112" s="1111"/>
      <c r="I112" s="1111"/>
      <c r="J112" s="806"/>
      <c r="K112" s="1047"/>
      <c r="L112" s="1047"/>
      <c r="M112" s="1047"/>
      <c r="N112" s="1047"/>
      <c r="O112" s="1047"/>
      <c r="P112" s="1047"/>
      <c r="Q112" s="1047"/>
      <c r="R112" s="1047"/>
      <c r="S112" s="1047"/>
      <c r="T112" s="1166"/>
      <c r="U112" s="1255"/>
      <c r="V112" s="1109"/>
      <c r="W112" s="1109"/>
      <c r="X112" s="1238"/>
      <c r="Y112" s="1247"/>
      <c r="Z112" s="1240"/>
      <c r="AA112" s="1067"/>
      <c r="AB112" s="1044"/>
      <c r="AC112" s="1209"/>
      <c r="AD112" s="1029"/>
      <c r="AE112" s="206" t="s">
        <v>525</v>
      </c>
      <c r="AF112" s="72" t="s">
        <v>402</v>
      </c>
      <c r="AG112" s="72">
        <v>1</v>
      </c>
      <c r="AH112" s="85">
        <v>0.06</v>
      </c>
      <c r="AI112" s="684">
        <v>0.25</v>
      </c>
      <c r="AJ112" s="541">
        <f t="shared" si="1"/>
        <v>0.25</v>
      </c>
      <c r="AK112" s="785"/>
      <c r="AL112" s="194" t="s">
        <v>448</v>
      </c>
      <c r="AM112" s="72" t="s">
        <v>371</v>
      </c>
      <c r="AN112" s="276">
        <f>10*20</f>
        <v>200</v>
      </c>
      <c r="AO112" s="107" t="s">
        <v>386</v>
      </c>
      <c r="AP112" s="63"/>
      <c r="AQ112" s="951"/>
      <c r="AR112" s="951"/>
      <c r="AS112" s="954"/>
      <c r="AT112" s="964"/>
      <c r="AU112" s="975"/>
      <c r="AV112" s="951"/>
      <c r="AW112" s="951"/>
      <c r="AX112" s="855"/>
      <c r="AY112" s="855"/>
      <c r="AZ112" s="855"/>
      <c r="BA112" s="855"/>
      <c r="BB112" s="765"/>
      <c r="BC112" s="275" t="s">
        <v>802</v>
      </c>
      <c r="BD112" s="203" t="s">
        <v>861</v>
      </c>
      <c r="BE112" s="75" t="s">
        <v>804</v>
      </c>
      <c r="BF112" s="75" t="s">
        <v>722</v>
      </c>
      <c r="BG112" s="78" t="s">
        <v>365</v>
      </c>
      <c r="BH112" s="80" t="s">
        <v>1020</v>
      </c>
      <c r="BI112" s="63"/>
      <c r="BJ112" s="63"/>
    </row>
    <row r="113" spans="1:62" s="68" customFormat="1" ht="106.5" customHeight="1" x14ac:dyDescent="0.35">
      <c r="A113" s="889"/>
      <c r="B113" s="1041"/>
      <c r="C113" s="1041"/>
      <c r="D113" s="891"/>
      <c r="E113" s="273"/>
      <c r="F113" s="891"/>
      <c r="G113" s="1111"/>
      <c r="H113" s="1111"/>
      <c r="I113" s="1111"/>
      <c r="J113" s="806"/>
      <c r="K113" s="1061" t="s">
        <v>185</v>
      </c>
      <c r="L113" s="1061" t="s">
        <v>173</v>
      </c>
      <c r="M113" s="1061">
        <v>0</v>
      </c>
      <c r="N113" s="1131" t="s">
        <v>241</v>
      </c>
      <c r="O113" s="1061"/>
      <c r="P113" s="1061" t="s">
        <v>270</v>
      </c>
      <c r="Q113" s="1046" t="s">
        <v>275</v>
      </c>
      <c r="R113" s="835">
        <v>80</v>
      </c>
      <c r="S113" s="1046">
        <v>20</v>
      </c>
      <c r="T113" s="1146">
        <v>61</v>
      </c>
      <c r="U113" s="1254">
        <v>20</v>
      </c>
      <c r="V113" s="1108">
        <f>+U113/S113</f>
        <v>1</v>
      </c>
      <c r="W113" s="1108">
        <f>+(T113+U113)/R113</f>
        <v>1.0125</v>
      </c>
      <c r="X113" s="1238"/>
      <c r="Y113" s="1247"/>
      <c r="Z113" s="1240"/>
      <c r="AA113" s="1067"/>
      <c r="AB113" s="1044"/>
      <c r="AC113" s="1209"/>
      <c r="AD113" s="1029"/>
      <c r="AE113" s="206" t="s">
        <v>526</v>
      </c>
      <c r="AF113" s="72" t="s">
        <v>402</v>
      </c>
      <c r="AG113" s="72">
        <v>1</v>
      </c>
      <c r="AH113" s="85">
        <v>0.06</v>
      </c>
      <c r="AI113" s="684">
        <v>0.25</v>
      </c>
      <c r="AJ113" s="541">
        <f t="shared" si="1"/>
        <v>0.25</v>
      </c>
      <c r="AK113" s="785"/>
      <c r="AL113" s="537" t="s">
        <v>448</v>
      </c>
      <c r="AM113" s="538" t="s">
        <v>371</v>
      </c>
      <c r="AN113" s="276">
        <f>10*20</f>
        <v>200</v>
      </c>
      <c r="AO113" s="75" t="s">
        <v>386</v>
      </c>
      <c r="AP113" s="63"/>
      <c r="AQ113" s="951"/>
      <c r="AR113" s="951"/>
      <c r="AS113" s="954"/>
      <c r="AT113" s="964"/>
      <c r="AU113" s="975"/>
      <c r="AV113" s="951"/>
      <c r="AW113" s="951"/>
      <c r="AX113" s="855"/>
      <c r="AY113" s="855"/>
      <c r="AZ113" s="855"/>
      <c r="BA113" s="855"/>
      <c r="BB113" s="765"/>
      <c r="BC113" s="275" t="s">
        <v>802</v>
      </c>
      <c r="BD113" s="203" t="s">
        <v>861</v>
      </c>
      <c r="BE113" s="75" t="s">
        <v>804</v>
      </c>
      <c r="BF113" s="75" t="s">
        <v>722</v>
      </c>
      <c r="BG113" s="78" t="s">
        <v>365</v>
      </c>
      <c r="BH113" s="80" t="s">
        <v>1021</v>
      </c>
      <c r="BI113" s="63"/>
      <c r="BJ113" s="63"/>
    </row>
    <row r="114" spans="1:62" s="68" customFormat="1" ht="88.5" customHeight="1" x14ac:dyDescent="0.35">
      <c r="A114" s="889"/>
      <c r="B114" s="1041"/>
      <c r="C114" s="1041"/>
      <c r="D114" s="891"/>
      <c r="E114" s="273"/>
      <c r="F114" s="891"/>
      <c r="G114" s="1111"/>
      <c r="H114" s="1111"/>
      <c r="I114" s="1111"/>
      <c r="J114" s="806"/>
      <c r="K114" s="904"/>
      <c r="L114" s="904"/>
      <c r="M114" s="904"/>
      <c r="N114" s="1132"/>
      <c r="O114" s="904"/>
      <c r="P114" s="904"/>
      <c r="Q114" s="1029"/>
      <c r="R114" s="1057"/>
      <c r="S114" s="1029"/>
      <c r="T114" s="1147"/>
      <c r="U114" s="907"/>
      <c r="V114" s="1284"/>
      <c r="W114" s="1284"/>
      <c r="X114" s="1238"/>
      <c r="Y114" s="1247"/>
      <c r="Z114" s="1240"/>
      <c r="AA114" s="1067"/>
      <c r="AB114" s="1044"/>
      <c r="AC114" s="1209"/>
      <c r="AD114" s="1029"/>
      <c r="AE114" s="206" t="s">
        <v>527</v>
      </c>
      <c r="AF114" s="72" t="s">
        <v>402</v>
      </c>
      <c r="AG114" s="72">
        <v>1</v>
      </c>
      <c r="AH114" s="85">
        <v>0.06</v>
      </c>
      <c r="AI114" s="684">
        <v>0.25</v>
      </c>
      <c r="AJ114" s="541">
        <f t="shared" si="1"/>
        <v>0.25</v>
      </c>
      <c r="AK114" s="785"/>
      <c r="AL114" s="536" t="s">
        <v>448</v>
      </c>
      <c r="AM114" s="105" t="s">
        <v>371</v>
      </c>
      <c r="AN114" s="276">
        <f>10*20</f>
        <v>200</v>
      </c>
      <c r="AO114" s="75" t="s">
        <v>386</v>
      </c>
      <c r="AP114" s="63"/>
      <c r="AQ114" s="951"/>
      <c r="AR114" s="951"/>
      <c r="AS114" s="954"/>
      <c r="AT114" s="964"/>
      <c r="AU114" s="975"/>
      <c r="AV114" s="951"/>
      <c r="AW114" s="951"/>
      <c r="AX114" s="855"/>
      <c r="AY114" s="855"/>
      <c r="AZ114" s="855"/>
      <c r="BA114" s="855"/>
      <c r="BB114" s="765"/>
      <c r="BC114" s="275" t="s">
        <v>802</v>
      </c>
      <c r="BD114" s="203" t="s">
        <v>861</v>
      </c>
      <c r="BE114" s="75" t="s">
        <v>804</v>
      </c>
      <c r="BF114" s="75" t="s">
        <v>722</v>
      </c>
      <c r="BG114" s="78" t="s">
        <v>365</v>
      </c>
      <c r="BH114" s="80" t="s">
        <v>1022</v>
      </c>
      <c r="BI114" s="63"/>
      <c r="BJ114" s="63"/>
    </row>
    <row r="115" spans="1:62" s="68" customFormat="1" ht="42" customHeight="1" x14ac:dyDescent="0.35">
      <c r="A115" s="889"/>
      <c r="B115" s="1041"/>
      <c r="C115" s="1041"/>
      <c r="D115" s="891"/>
      <c r="E115" s="273"/>
      <c r="F115" s="891"/>
      <c r="G115" s="1111"/>
      <c r="H115" s="1111"/>
      <c r="I115" s="1111"/>
      <c r="J115" s="806"/>
      <c r="K115" s="904"/>
      <c r="L115" s="904"/>
      <c r="M115" s="904"/>
      <c r="N115" s="1132"/>
      <c r="O115" s="904"/>
      <c r="P115" s="904"/>
      <c r="Q115" s="1029"/>
      <c r="R115" s="1057"/>
      <c r="S115" s="1029"/>
      <c r="T115" s="1147"/>
      <c r="U115" s="907"/>
      <c r="V115" s="1284"/>
      <c r="W115" s="1284"/>
      <c r="X115" s="1238"/>
      <c r="Y115" s="1247"/>
      <c r="Z115" s="1240"/>
      <c r="AA115" s="1067"/>
      <c r="AB115" s="1044"/>
      <c r="AC115" s="1209"/>
      <c r="AD115" s="1029"/>
      <c r="AE115" s="71" t="s">
        <v>528</v>
      </c>
      <c r="AF115" s="72" t="s">
        <v>397</v>
      </c>
      <c r="AG115" s="72">
        <v>1</v>
      </c>
      <c r="AH115" s="85">
        <v>0.08</v>
      </c>
      <c r="AI115" s="684" t="s">
        <v>386</v>
      </c>
      <c r="AJ115" s="541" t="s">
        <v>386</v>
      </c>
      <c r="AK115" s="785"/>
      <c r="AL115" s="539" t="s">
        <v>360</v>
      </c>
      <c r="AM115" s="540" t="s">
        <v>371</v>
      </c>
      <c r="AN115" s="276">
        <f>20*3</f>
        <v>60</v>
      </c>
      <c r="AO115" s="75" t="s">
        <v>386</v>
      </c>
      <c r="AP115" s="63"/>
      <c r="AQ115" s="951"/>
      <c r="AR115" s="951"/>
      <c r="AS115" s="954"/>
      <c r="AT115" s="964"/>
      <c r="AU115" s="975"/>
      <c r="AV115" s="951"/>
      <c r="AW115" s="951"/>
      <c r="AX115" s="855"/>
      <c r="AY115" s="855"/>
      <c r="AZ115" s="855"/>
      <c r="BA115" s="855"/>
      <c r="BB115" s="765"/>
      <c r="BC115" s="275" t="s">
        <v>802</v>
      </c>
      <c r="BD115" s="203" t="s">
        <v>861</v>
      </c>
      <c r="BE115" s="75" t="s">
        <v>804</v>
      </c>
      <c r="BF115" s="75" t="s">
        <v>722</v>
      </c>
      <c r="BG115" s="78" t="s">
        <v>365</v>
      </c>
      <c r="BH115" s="80" t="s">
        <v>1023</v>
      </c>
      <c r="BI115" s="63"/>
      <c r="BJ115" s="63"/>
    </row>
    <row r="116" spans="1:62" s="68" customFormat="1" ht="51" customHeight="1" x14ac:dyDescent="0.35">
      <c r="A116" s="889"/>
      <c r="B116" s="1041"/>
      <c r="C116" s="1041"/>
      <c r="D116" s="891"/>
      <c r="E116" s="273"/>
      <c r="F116" s="891"/>
      <c r="G116" s="1111"/>
      <c r="H116" s="1111"/>
      <c r="I116" s="1111"/>
      <c r="J116" s="806"/>
      <c r="K116" s="904"/>
      <c r="L116" s="904"/>
      <c r="M116" s="904"/>
      <c r="N116" s="1132"/>
      <c r="O116" s="904"/>
      <c r="P116" s="904"/>
      <c r="Q116" s="1029"/>
      <c r="R116" s="1057"/>
      <c r="S116" s="1029"/>
      <c r="T116" s="1147"/>
      <c r="U116" s="907"/>
      <c r="V116" s="1284"/>
      <c r="W116" s="1284"/>
      <c r="X116" s="1238"/>
      <c r="Y116" s="1247"/>
      <c r="Z116" s="1240"/>
      <c r="AA116" s="1067"/>
      <c r="AB116" s="1044"/>
      <c r="AC116" s="1209"/>
      <c r="AD116" s="1029"/>
      <c r="AE116" s="71" t="s">
        <v>529</v>
      </c>
      <c r="AF116" s="72" t="s">
        <v>402</v>
      </c>
      <c r="AG116" s="72">
        <v>2</v>
      </c>
      <c r="AH116" s="85">
        <v>0.08</v>
      </c>
      <c r="AI116" s="684" t="s">
        <v>386</v>
      </c>
      <c r="AJ116" s="541" t="s">
        <v>386</v>
      </c>
      <c r="AK116" s="785"/>
      <c r="AL116" s="536" t="s">
        <v>360</v>
      </c>
      <c r="AM116" s="105" t="s">
        <v>371</v>
      </c>
      <c r="AN116" s="276">
        <f>20*3</f>
        <v>60</v>
      </c>
      <c r="AO116" s="75" t="s">
        <v>386</v>
      </c>
      <c r="AP116" s="63"/>
      <c r="AQ116" s="951"/>
      <c r="AR116" s="951"/>
      <c r="AS116" s="954"/>
      <c r="AT116" s="964"/>
      <c r="AU116" s="975"/>
      <c r="AV116" s="951"/>
      <c r="AW116" s="951"/>
      <c r="AX116" s="855"/>
      <c r="AY116" s="855"/>
      <c r="AZ116" s="855"/>
      <c r="BA116" s="855"/>
      <c r="BB116" s="765"/>
      <c r="BC116" s="275" t="s">
        <v>802</v>
      </c>
      <c r="BD116" s="203" t="s">
        <v>861</v>
      </c>
      <c r="BE116" s="75" t="s">
        <v>804</v>
      </c>
      <c r="BF116" s="75" t="s">
        <v>722</v>
      </c>
      <c r="BG116" s="78" t="s">
        <v>365</v>
      </c>
      <c r="BH116" s="80" t="s">
        <v>1024</v>
      </c>
      <c r="BI116" s="63"/>
      <c r="BJ116" s="63"/>
    </row>
    <row r="117" spans="1:62" s="68" customFormat="1" ht="45.75" customHeight="1" x14ac:dyDescent="0.35">
      <c r="A117" s="889"/>
      <c r="B117" s="1041"/>
      <c r="C117" s="1041"/>
      <c r="D117" s="891"/>
      <c r="E117" s="273"/>
      <c r="F117" s="891"/>
      <c r="G117" s="1111"/>
      <c r="H117" s="1111"/>
      <c r="I117" s="1111"/>
      <c r="J117" s="806"/>
      <c r="K117" s="904"/>
      <c r="L117" s="904"/>
      <c r="M117" s="904"/>
      <c r="N117" s="1132"/>
      <c r="O117" s="904"/>
      <c r="P117" s="904"/>
      <c r="Q117" s="1029"/>
      <c r="R117" s="1057"/>
      <c r="S117" s="1029"/>
      <c r="T117" s="1147"/>
      <c r="U117" s="907"/>
      <c r="V117" s="1284"/>
      <c r="W117" s="1284"/>
      <c r="X117" s="1238"/>
      <c r="Y117" s="1247"/>
      <c r="Z117" s="1240"/>
      <c r="AA117" s="1067"/>
      <c r="AB117" s="1044"/>
      <c r="AC117" s="1209"/>
      <c r="AD117" s="1029"/>
      <c r="AE117" s="71" t="s">
        <v>530</v>
      </c>
      <c r="AF117" s="72" t="s">
        <v>399</v>
      </c>
      <c r="AG117" s="72">
        <v>20</v>
      </c>
      <c r="AH117" s="85">
        <v>0.2</v>
      </c>
      <c r="AI117" s="684" t="s">
        <v>386</v>
      </c>
      <c r="AJ117" s="541" t="s">
        <v>386</v>
      </c>
      <c r="AK117" s="785"/>
      <c r="AL117" s="536" t="s">
        <v>355</v>
      </c>
      <c r="AM117" s="105" t="s">
        <v>371</v>
      </c>
      <c r="AN117" s="276">
        <f>8*20</f>
        <v>160</v>
      </c>
      <c r="AO117" s="72" t="s">
        <v>386</v>
      </c>
      <c r="AP117" s="63"/>
      <c r="AQ117" s="951"/>
      <c r="AR117" s="951"/>
      <c r="AS117" s="954"/>
      <c r="AT117" s="964"/>
      <c r="AU117" s="975"/>
      <c r="AV117" s="951"/>
      <c r="AW117" s="951"/>
      <c r="AX117" s="855"/>
      <c r="AY117" s="855"/>
      <c r="AZ117" s="855"/>
      <c r="BA117" s="855"/>
      <c r="BB117" s="765"/>
      <c r="BC117" s="275" t="s">
        <v>802</v>
      </c>
      <c r="BD117" s="203" t="s">
        <v>862</v>
      </c>
      <c r="BE117" s="281" t="s">
        <v>808</v>
      </c>
      <c r="BF117" s="75" t="s">
        <v>722</v>
      </c>
      <c r="BG117" s="78" t="s">
        <v>355</v>
      </c>
      <c r="BH117" s="80" t="s">
        <v>1025</v>
      </c>
      <c r="BI117" s="63"/>
      <c r="BJ117" s="63"/>
    </row>
    <row r="118" spans="1:62" s="68" customFormat="1" ht="79.5" customHeight="1" thickBot="1" x14ac:dyDescent="0.4">
      <c r="A118" s="889"/>
      <c r="B118" s="1041"/>
      <c r="C118" s="1041"/>
      <c r="D118" s="891"/>
      <c r="E118" s="273"/>
      <c r="F118" s="891"/>
      <c r="G118" s="1111"/>
      <c r="H118" s="1111"/>
      <c r="I118" s="1111"/>
      <c r="J118" s="806"/>
      <c r="K118" s="1062"/>
      <c r="L118" s="1062"/>
      <c r="M118" s="1062"/>
      <c r="N118" s="1133"/>
      <c r="O118" s="1062"/>
      <c r="P118" s="1062"/>
      <c r="Q118" s="1047"/>
      <c r="R118" s="836"/>
      <c r="S118" s="1047"/>
      <c r="T118" s="1148"/>
      <c r="U118" s="1255"/>
      <c r="V118" s="1109"/>
      <c r="W118" s="1109"/>
      <c r="X118" s="1238"/>
      <c r="Y118" s="1247"/>
      <c r="Z118" s="1240"/>
      <c r="AA118" s="1067"/>
      <c r="AB118" s="1045"/>
      <c r="AC118" s="1210"/>
      <c r="AD118" s="1030"/>
      <c r="AE118" s="88" t="s">
        <v>531</v>
      </c>
      <c r="AF118" s="89" t="s">
        <v>403</v>
      </c>
      <c r="AG118" s="89">
        <v>3</v>
      </c>
      <c r="AH118" s="90">
        <v>0.3</v>
      </c>
      <c r="AI118" s="661">
        <v>1</v>
      </c>
      <c r="AJ118" s="541">
        <f t="shared" si="1"/>
        <v>0.33333333333333331</v>
      </c>
      <c r="AK118" s="786"/>
      <c r="AL118" s="468" t="s">
        <v>365</v>
      </c>
      <c r="AM118" s="117" t="s">
        <v>371</v>
      </c>
      <c r="AN118" s="280">
        <f>11*20</f>
        <v>220</v>
      </c>
      <c r="AO118" s="116" t="s">
        <v>386</v>
      </c>
      <c r="AP118" s="63"/>
      <c r="AQ118" s="952"/>
      <c r="AR118" s="952"/>
      <c r="AS118" s="955"/>
      <c r="AT118" s="965"/>
      <c r="AU118" s="976"/>
      <c r="AV118" s="952"/>
      <c r="AW118" s="952"/>
      <c r="AX118" s="856"/>
      <c r="AY118" s="856"/>
      <c r="AZ118" s="856"/>
      <c r="BA118" s="856"/>
      <c r="BB118" s="766"/>
      <c r="BC118" s="279" t="s">
        <v>802</v>
      </c>
      <c r="BD118" s="211" t="s">
        <v>861</v>
      </c>
      <c r="BE118" s="116" t="s">
        <v>804</v>
      </c>
      <c r="BF118" s="116" t="s">
        <v>722</v>
      </c>
      <c r="BG118" s="97" t="s">
        <v>365</v>
      </c>
      <c r="BH118" s="80" t="s">
        <v>1026</v>
      </c>
      <c r="BI118" s="63"/>
      <c r="BJ118" s="63"/>
    </row>
    <row r="119" spans="1:62" s="68" customFormat="1" ht="81" customHeight="1" x14ac:dyDescent="0.35">
      <c r="A119" s="889"/>
      <c r="B119" s="1041"/>
      <c r="C119" s="1041"/>
      <c r="D119" s="891"/>
      <c r="E119" s="273"/>
      <c r="F119" s="891"/>
      <c r="G119" s="1111"/>
      <c r="H119" s="1111"/>
      <c r="I119" s="1111"/>
      <c r="J119" s="806"/>
      <c r="K119" s="1061" t="s">
        <v>186</v>
      </c>
      <c r="L119" s="1061" t="s">
        <v>160</v>
      </c>
      <c r="M119" s="1061">
        <v>0</v>
      </c>
      <c r="N119" s="1131" t="s">
        <v>1100</v>
      </c>
      <c r="O119" s="1061"/>
      <c r="P119" s="1061" t="s">
        <v>270</v>
      </c>
      <c r="Q119" s="1061" t="s">
        <v>273</v>
      </c>
      <c r="R119" s="1152">
        <v>0.8</v>
      </c>
      <c r="S119" s="1152">
        <v>0.8</v>
      </c>
      <c r="T119" s="880">
        <v>1</v>
      </c>
      <c r="U119" s="880">
        <v>0.8</v>
      </c>
      <c r="V119" s="1108">
        <f>+U119/S119</f>
        <v>1</v>
      </c>
      <c r="W119" s="1108">
        <f>+T119/R119</f>
        <v>1.25</v>
      </c>
      <c r="X119" s="1238"/>
      <c r="Y119" s="1247"/>
      <c r="Z119" s="1240"/>
      <c r="AA119" s="1067"/>
      <c r="AB119" s="1043" t="s">
        <v>313</v>
      </c>
      <c r="AC119" s="1208">
        <v>2021130010036</v>
      </c>
      <c r="AD119" s="1010" t="s">
        <v>339</v>
      </c>
      <c r="AE119" s="282" t="s">
        <v>532</v>
      </c>
      <c r="AF119" s="283" t="s">
        <v>477</v>
      </c>
      <c r="AG119" s="283">
        <v>1</v>
      </c>
      <c r="AH119" s="284">
        <v>0.1</v>
      </c>
      <c r="AI119" s="685" t="s">
        <v>386</v>
      </c>
      <c r="AJ119" s="541" t="s">
        <v>386</v>
      </c>
      <c r="AK119" s="784">
        <f>AVERAGE(AJ119:AJ125)</f>
        <v>0.64583333333333326</v>
      </c>
      <c r="AL119" s="285" t="s">
        <v>368</v>
      </c>
      <c r="AM119" s="286" t="s">
        <v>356</v>
      </c>
      <c r="AN119" s="287">
        <f>20*6</f>
        <v>120</v>
      </c>
      <c r="AO119" s="205" t="s">
        <v>386</v>
      </c>
      <c r="AP119" s="63"/>
      <c r="AQ119" s="951" t="s">
        <v>699</v>
      </c>
      <c r="AR119" s="951" t="s">
        <v>710</v>
      </c>
      <c r="AS119" s="975" t="s">
        <v>722</v>
      </c>
      <c r="AT119" s="977">
        <v>138824928</v>
      </c>
      <c r="AU119" s="979" t="s">
        <v>730</v>
      </c>
      <c r="AV119" s="959" t="s">
        <v>771</v>
      </c>
      <c r="AW119" s="951" t="s">
        <v>772</v>
      </c>
      <c r="AX119" s="857" t="s">
        <v>722</v>
      </c>
      <c r="AY119" s="857">
        <v>138824928</v>
      </c>
      <c r="AZ119" s="857">
        <v>125246032</v>
      </c>
      <c r="BA119" s="857">
        <v>14986704</v>
      </c>
      <c r="BB119" s="794">
        <f>+BA119/AY119</f>
        <v>0.10795398359579916</v>
      </c>
      <c r="BC119" s="288" t="s">
        <v>802</v>
      </c>
      <c r="BD119" s="204" t="s">
        <v>863</v>
      </c>
      <c r="BE119" s="205" t="s">
        <v>804</v>
      </c>
      <c r="BF119" s="205" t="s">
        <v>722</v>
      </c>
      <c r="BG119" s="289" t="s">
        <v>365</v>
      </c>
      <c r="BH119" s="80" t="s">
        <v>1027</v>
      </c>
      <c r="BI119" s="63"/>
      <c r="BJ119" s="63"/>
    </row>
    <row r="120" spans="1:62" s="68" customFormat="1" ht="106.5" customHeight="1" x14ac:dyDescent="0.35">
      <c r="A120" s="889"/>
      <c r="B120" s="1041"/>
      <c r="C120" s="1041"/>
      <c r="D120" s="891"/>
      <c r="E120" s="273"/>
      <c r="F120" s="891"/>
      <c r="G120" s="1111"/>
      <c r="H120" s="1111"/>
      <c r="I120" s="1111"/>
      <c r="J120" s="806"/>
      <c r="K120" s="904"/>
      <c r="L120" s="904"/>
      <c r="M120" s="904"/>
      <c r="N120" s="1132"/>
      <c r="O120" s="904"/>
      <c r="P120" s="904"/>
      <c r="Q120" s="904"/>
      <c r="R120" s="1153"/>
      <c r="S120" s="1153"/>
      <c r="T120" s="881"/>
      <c r="U120" s="881"/>
      <c r="V120" s="1284"/>
      <c r="W120" s="1284"/>
      <c r="X120" s="1238"/>
      <c r="Y120" s="1247"/>
      <c r="Z120" s="1240"/>
      <c r="AA120" s="1067"/>
      <c r="AB120" s="1044"/>
      <c r="AC120" s="1209"/>
      <c r="AD120" s="891"/>
      <c r="AE120" s="274" t="s">
        <v>533</v>
      </c>
      <c r="AF120" s="72" t="s">
        <v>479</v>
      </c>
      <c r="AG120" s="290">
        <v>3</v>
      </c>
      <c r="AH120" s="291">
        <v>0.2</v>
      </c>
      <c r="AI120" s="686">
        <v>1</v>
      </c>
      <c r="AJ120" s="541">
        <f t="shared" si="1"/>
        <v>0.33333333333333331</v>
      </c>
      <c r="AK120" s="785"/>
      <c r="AL120" s="292" t="s">
        <v>355</v>
      </c>
      <c r="AM120" s="293" t="s">
        <v>371</v>
      </c>
      <c r="AN120" s="276">
        <f>8*20</f>
        <v>160</v>
      </c>
      <c r="AO120" s="75" t="s">
        <v>386</v>
      </c>
      <c r="AP120" s="63"/>
      <c r="AQ120" s="951"/>
      <c r="AR120" s="951"/>
      <c r="AS120" s="975"/>
      <c r="AT120" s="977"/>
      <c r="AU120" s="980"/>
      <c r="AV120" s="935"/>
      <c r="AW120" s="951"/>
      <c r="AX120" s="857"/>
      <c r="AY120" s="857"/>
      <c r="AZ120" s="857"/>
      <c r="BA120" s="857"/>
      <c r="BB120" s="794"/>
      <c r="BC120" s="275" t="s">
        <v>802</v>
      </c>
      <c r="BD120" s="203" t="s">
        <v>863</v>
      </c>
      <c r="BE120" s="75" t="s">
        <v>804</v>
      </c>
      <c r="BF120" s="75" t="s">
        <v>722</v>
      </c>
      <c r="BG120" s="78" t="s">
        <v>365</v>
      </c>
      <c r="BH120" s="80" t="s">
        <v>1028</v>
      </c>
      <c r="BI120" s="63"/>
      <c r="BJ120" s="63"/>
    </row>
    <row r="121" spans="1:62" s="68" customFormat="1" ht="66.75" customHeight="1" x14ac:dyDescent="0.35">
      <c r="A121" s="889"/>
      <c r="B121" s="1041"/>
      <c r="C121" s="1041"/>
      <c r="D121" s="891"/>
      <c r="E121" s="273"/>
      <c r="F121" s="891"/>
      <c r="G121" s="1111"/>
      <c r="H121" s="1111"/>
      <c r="I121" s="1111"/>
      <c r="J121" s="806"/>
      <c r="K121" s="904"/>
      <c r="L121" s="904"/>
      <c r="M121" s="904"/>
      <c r="N121" s="1132"/>
      <c r="O121" s="904"/>
      <c r="P121" s="904"/>
      <c r="Q121" s="904"/>
      <c r="R121" s="1153"/>
      <c r="S121" s="1153"/>
      <c r="T121" s="881"/>
      <c r="U121" s="881"/>
      <c r="V121" s="1284"/>
      <c r="W121" s="1284"/>
      <c r="X121" s="1238"/>
      <c r="Y121" s="1247"/>
      <c r="Z121" s="1240"/>
      <c r="AA121" s="1067"/>
      <c r="AB121" s="1044"/>
      <c r="AC121" s="1209"/>
      <c r="AD121" s="891"/>
      <c r="AE121" s="274" t="s">
        <v>534</v>
      </c>
      <c r="AF121" s="72" t="s">
        <v>464</v>
      </c>
      <c r="AG121" s="72">
        <v>1</v>
      </c>
      <c r="AH121" s="85">
        <v>0.1</v>
      </c>
      <c r="AI121" s="134" t="s">
        <v>386</v>
      </c>
      <c r="AJ121" s="541" t="s">
        <v>386</v>
      </c>
      <c r="AK121" s="785"/>
      <c r="AL121" s="292" t="s">
        <v>368</v>
      </c>
      <c r="AM121" s="293" t="s">
        <v>360</v>
      </c>
      <c r="AN121" s="276">
        <f>4*20</f>
        <v>80</v>
      </c>
      <c r="AO121" s="276">
        <v>300</v>
      </c>
      <c r="AP121" s="63"/>
      <c r="AQ121" s="951"/>
      <c r="AR121" s="951"/>
      <c r="AS121" s="975"/>
      <c r="AT121" s="977"/>
      <c r="AU121" s="980"/>
      <c r="AV121" s="935"/>
      <c r="AW121" s="951"/>
      <c r="AX121" s="857"/>
      <c r="AY121" s="857"/>
      <c r="AZ121" s="857"/>
      <c r="BA121" s="857"/>
      <c r="BB121" s="794"/>
      <c r="BC121" s="275" t="s">
        <v>802</v>
      </c>
      <c r="BD121" s="203" t="s">
        <v>863</v>
      </c>
      <c r="BE121" s="75" t="s">
        <v>804</v>
      </c>
      <c r="BF121" s="75" t="s">
        <v>722</v>
      </c>
      <c r="BG121" s="78" t="s">
        <v>365</v>
      </c>
      <c r="BH121" s="80" t="s">
        <v>1029</v>
      </c>
      <c r="BI121" s="63"/>
      <c r="BJ121" s="63"/>
    </row>
    <row r="122" spans="1:62" s="68" customFormat="1" ht="61.5" customHeight="1" x14ac:dyDescent="0.35">
      <c r="A122" s="889"/>
      <c r="B122" s="1041"/>
      <c r="C122" s="1041"/>
      <c r="D122" s="891"/>
      <c r="E122" s="273"/>
      <c r="F122" s="891"/>
      <c r="G122" s="1111"/>
      <c r="H122" s="1111"/>
      <c r="I122" s="1111"/>
      <c r="J122" s="806"/>
      <c r="K122" s="904"/>
      <c r="L122" s="904"/>
      <c r="M122" s="904"/>
      <c r="N122" s="1132"/>
      <c r="O122" s="904"/>
      <c r="P122" s="904"/>
      <c r="Q122" s="904"/>
      <c r="R122" s="1153"/>
      <c r="S122" s="1153"/>
      <c r="T122" s="881"/>
      <c r="U122" s="881"/>
      <c r="V122" s="1284"/>
      <c r="W122" s="1284"/>
      <c r="X122" s="1238"/>
      <c r="Y122" s="1247"/>
      <c r="Z122" s="1240"/>
      <c r="AA122" s="1067"/>
      <c r="AB122" s="1044"/>
      <c r="AC122" s="1209"/>
      <c r="AD122" s="891"/>
      <c r="AE122" s="274" t="s">
        <v>535</v>
      </c>
      <c r="AF122" s="72" t="s">
        <v>463</v>
      </c>
      <c r="AG122" s="72">
        <v>1</v>
      </c>
      <c r="AH122" s="85">
        <v>0.1</v>
      </c>
      <c r="AI122" s="661">
        <v>1</v>
      </c>
      <c r="AJ122" s="541">
        <f t="shared" si="1"/>
        <v>1</v>
      </c>
      <c r="AK122" s="785"/>
      <c r="AL122" s="292" t="s">
        <v>365</v>
      </c>
      <c r="AM122" s="293" t="s">
        <v>377</v>
      </c>
      <c r="AN122" s="276">
        <f>20*3</f>
        <v>60</v>
      </c>
      <c r="AO122" s="75" t="s">
        <v>386</v>
      </c>
      <c r="AP122" s="63"/>
      <c r="AQ122" s="951"/>
      <c r="AR122" s="951"/>
      <c r="AS122" s="975"/>
      <c r="AT122" s="977"/>
      <c r="AU122" s="980"/>
      <c r="AV122" s="935"/>
      <c r="AW122" s="951"/>
      <c r="AX122" s="857"/>
      <c r="AY122" s="857"/>
      <c r="AZ122" s="857"/>
      <c r="BA122" s="857"/>
      <c r="BB122" s="794"/>
      <c r="BC122" s="275" t="s">
        <v>802</v>
      </c>
      <c r="BD122" s="203" t="s">
        <v>863</v>
      </c>
      <c r="BE122" s="75" t="s">
        <v>804</v>
      </c>
      <c r="BF122" s="75" t="s">
        <v>722</v>
      </c>
      <c r="BG122" s="78" t="s">
        <v>365</v>
      </c>
      <c r="BH122" s="80" t="s">
        <v>1030</v>
      </c>
      <c r="BI122" s="63"/>
      <c r="BJ122" s="63"/>
    </row>
    <row r="123" spans="1:62" s="68" customFormat="1" ht="60" customHeight="1" x14ac:dyDescent="0.35">
      <c r="A123" s="889"/>
      <c r="B123" s="1041"/>
      <c r="C123" s="1041"/>
      <c r="D123" s="891"/>
      <c r="E123" s="273"/>
      <c r="F123" s="891"/>
      <c r="G123" s="1111"/>
      <c r="H123" s="1111"/>
      <c r="I123" s="1111"/>
      <c r="J123" s="806"/>
      <c r="K123" s="904"/>
      <c r="L123" s="904"/>
      <c r="M123" s="904"/>
      <c r="N123" s="1132"/>
      <c r="O123" s="904"/>
      <c r="P123" s="904"/>
      <c r="Q123" s="904"/>
      <c r="R123" s="1153"/>
      <c r="S123" s="1153"/>
      <c r="T123" s="881"/>
      <c r="U123" s="881"/>
      <c r="V123" s="1284"/>
      <c r="W123" s="1284"/>
      <c r="X123" s="1238"/>
      <c r="Y123" s="1247"/>
      <c r="Z123" s="1240"/>
      <c r="AA123" s="1067"/>
      <c r="AB123" s="1044"/>
      <c r="AC123" s="1209"/>
      <c r="AD123" s="891"/>
      <c r="AE123" s="274" t="s">
        <v>536</v>
      </c>
      <c r="AF123" s="72" t="s">
        <v>537</v>
      </c>
      <c r="AG123" s="72">
        <v>1</v>
      </c>
      <c r="AH123" s="85">
        <v>0.1</v>
      </c>
      <c r="AI123" s="661">
        <v>1</v>
      </c>
      <c r="AJ123" s="541">
        <f t="shared" si="1"/>
        <v>1</v>
      </c>
      <c r="AK123" s="785"/>
      <c r="AL123" s="292" t="s">
        <v>365</v>
      </c>
      <c r="AM123" s="293" t="s">
        <v>377</v>
      </c>
      <c r="AN123" s="276">
        <f>20*3</f>
        <v>60</v>
      </c>
      <c r="AO123" s="75" t="s">
        <v>386</v>
      </c>
      <c r="AP123" s="63"/>
      <c r="AQ123" s="951"/>
      <c r="AR123" s="951"/>
      <c r="AS123" s="975"/>
      <c r="AT123" s="977"/>
      <c r="AU123" s="980"/>
      <c r="AV123" s="935"/>
      <c r="AW123" s="951"/>
      <c r="AX123" s="857"/>
      <c r="AY123" s="857"/>
      <c r="AZ123" s="857"/>
      <c r="BA123" s="857"/>
      <c r="BB123" s="794"/>
      <c r="BC123" s="275" t="s">
        <v>802</v>
      </c>
      <c r="BD123" s="203" t="s">
        <v>863</v>
      </c>
      <c r="BE123" s="75" t="s">
        <v>804</v>
      </c>
      <c r="BF123" s="75" t="s">
        <v>722</v>
      </c>
      <c r="BG123" s="78" t="s">
        <v>365</v>
      </c>
      <c r="BH123" s="80" t="s">
        <v>1031</v>
      </c>
      <c r="BI123" s="63"/>
      <c r="BJ123" s="63"/>
    </row>
    <row r="124" spans="1:62" s="68" customFormat="1" ht="52.5" customHeight="1" x14ac:dyDescent="0.35">
      <c r="A124" s="889"/>
      <c r="B124" s="1041"/>
      <c r="C124" s="1041"/>
      <c r="D124" s="891"/>
      <c r="E124" s="273"/>
      <c r="F124" s="891"/>
      <c r="G124" s="1111"/>
      <c r="H124" s="1111"/>
      <c r="I124" s="1111"/>
      <c r="J124" s="806"/>
      <c r="K124" s="904"/>
      <c r="L124" s="904"/>
      <c r="M124" s="904"/>
      <c r="N124" s="1132"/>
      <c r="O124" s="904"/>
      <c r="P124" s="904"/>
      <c r="Q124" s="904"/>
      <c r="R124" s="1153"/>
      <c r="S124" s="1153"/>
      <c r="T124" s="881"/>
      <c r="U124" s="881"/>
      <c r="V124" s="1284"/>
      <c r="W124" s="1284"/>
      <c r="X124" s="1238"/>
      <c r="Y124" s="1247"/>
      <c r="Z124" s="1240"/>
      <c r="AA124" s="1067"/>
      <c r="AB124" s="1044"/>
      <c r="AC124" s="1209"/>
      <c r="AD124" s="891"/>
      <c r="AE124" s="274" t="s">
        <v>538</v>
      </c>
      <c r="AF124" s="72" t="s">
        <v>464</v>
      </c>
      <c r="AG124" s="234">
        <v>1</v>
      </c>
      <c r="AH124" s="294">
        <v>0.2</v>
      </c>
      <c r="AI124" s="684">
        <v>0.25</v>
      </c>
      <c r="AJ124" s="541">
        <f t="shared" si="1"/>
        <v>0.25</v>
      </c>
      <c r="AK124" s="785"/>
      <c r="AL124" s="295" t="s">
        <v>448</v>
      </c>
      <c r="AM124" s="296" t="s">
        <v>371</v>
      </c>
      <c r="AN124" s="276">
        <f>10*20</f>
        <v>200</v>
      </c>
      <c r="AO124" s="75" t="s">
        <v>386</v>
      </c>
      <c r="AP124" s="63"/>
      <c r="AQ124" s="951"/>
      <c r="AR124" s="951"/>
      <c r="AS124" s="975"/>
      <c r="AT124" s="977"/>
      <c r="AU124" s="980"/>
      <c r="AV124" s="935"/>
      <c r="AW124" s="951"/>
      <c r="AX124" s="857"/>
      <c r="AY124" s="857"/>
      <c r="AZ124" s="857"/>
      <c r="BA124" s="857"/>
      <c r="BB124" s="794"/>
      <c r="BC124" s="275" t="s">
        <v>802</v>
      </c>
      <c r="BD124" s="203" t="s">
        <v>863</v>
      </c>
      <c r="BE124" s="75" t="s">
        <v>804</v>
      </c>
      <c r="BF124" s="75" t="s">
        <v>722</v>
      </c>
      <c r="BG124" s="78" t="s">
        <v>365</v>
      </c>
      <c r="BH124" s="80" t="s">
        <v>1032</v>
      </c>
      <c r="BI124" s="63"/>
      <c r="BJ124" s="63"/>
    </row>
    <row r="125" spans="1:62" s="68" customFormat="1" ht="66.75" customHeight="1" thickBot="1" x14ac:dyDescent="0.4">
      <c r="A125" s="889"/>
      <c r="B125" s="1041"/>
      <c r="C125" s="1041"/>
      <c r="D125" s="891"/>
      <c r="E125" s="273"/>
      <c r="F125" s="891"/>
      <c r="G125" s="1111"/>
      <c r="H125" s="1111"/>
      <c r="I125" s="1111"/>
      <c r="J125" s="806"/>
      <c r="K125" s="1062"/>
      <c r="L125" s="1062"/>
      <c r="M125" s="1062"/>
      <c r="N125" s="1133"/>
      <c r="O125" s="1062"/>
      <c r="P125" s="1062"/>
      <c r="Q125" s="1062"/>
      <c r="R125" s="1154"/>
      <c r="S125" s="1154"/>
      <c r="T125" s="882"/>
      <c r="U125" s="882"/>
      <c r="V125" s="1109"/>
      <c r="W125" s="1109"/>
      <c r="X125" s="1238"/>
      <c r="Y125" s="1247"/>
      <c r="Z125" s="1241"/>
      <c r="AA125" s="1068"/>
      <c r="AB125" s="1045"/>
      <c r="AC125" s="1210"/>
      <c r="AD125" s="1011"/>
      <c r="AE125" s="297" t="s">
        <v>539</v>
      </c>
      <c r="AF125" s="89" t="s">
        <v>540</v>
      </c>
      <c r="AG125" s="89">
        <v>3</v>
      </c>
      <c r="AH125" s="90">
        <v>0.2</v>
      </c>
      <c r="AI125" s="686" t="s">
        <v>386</v>
      </c>
      <c r="AJ125" s="541" t="s">
        <v>386</v>
      </c>
      <c r="AK125" s="785"/>
      <c r="AL125" s="298" t="s">
        <v>355</v>
      </c>
      <c r="AM125" s="299" t="s">
        <v>371</v>
      </c>
      <c r="AN125" s="280">
        <f>8*20</f>
        <v>160</v>
      </c>
      <c r="AO125" s="280">
        <v>140</v>
      </c>
      <c r="AP125" s="63"/>
      <c r="AQ125" s="952"/>
      <c r="AR125" s="952"/>
      <c r="AS125" s="976"/>
      <c r="AT125" s="978"/>
      <c r="AU125" s="981"/>
      <c r="AV125" s="943"/>
      <c r="AW125" s="952"/>
      <c r="AX125" s="858"/>
      <c r="AY125" s="858"/>
      <c r="AZ125" s="858"/>
      <c r="BA125" s="858"/>
      <c r="BB125" s="795"/>
      <c r="BC125" s="279" t="s">
        <v>802</v>
      </c>
      <c r="BD125" s="211" t="s">
        <v>863</v>
      </c>
      <c r="BE125" s="116" t="s">
        <v>804</v>
      </c>
      <c r="BF125" s="116" t="s">
        <v>722</v>
      </c>
      <c r="BG125" s="97" t="s">
        <v>365</v>
      </c>
      <c r="BH125" s="80" t="s">
        <v>1033</v>
      </c>
      <c r="BI125" s="63"/>
      <c r="BJ125" s="63"/>
    </row>
    <row r="126" spans="1:62" s="68" customFormat="1" ht="66.75" customHeight="1" thickBot="1" x14ac:dyDescent="0.4">
      <c r="A126" s="889"/>
      <c r="B126" s="1041"/>
      <c r="C126" s="1041"/>
      <c r="D126" s="69"/>
      <c r="E126" s="273"/>
      <c r="F126" s="69"/>
      <c r="G126" s="482"/>
      <c r="H126" s="482"/>
      <c r="I126" s="482"/>
      <c r="J126" s="642"/>
      <c r="K126" s="825" t="s">
        <v>1184</v>
      </c>
      <c r="L126" s="826"/>
      <c r="M126" s="826"/>
      <c r="N126" s="826"/>
      <c r="O126" s="826"/>
      <c r="P126" s="826"/>
      <c r="Q126" s="826"/>
      <c r="R126" s="826"/>
      <c r="S126" s="826"/>
      <c r="T126" s="826"/>
      <c r="U126" s="827"/>
      <c r="V126" s="592">
        <f>AVERAGE(V103:V125)</f>
        <v>1</v>
      </c>
      <c r="W126" s="592">
        <f>AVERAGE(W103:W125)</f>
        <v>1.0403901091924834</v>
      </c>
      <c r="X126" s="1238"/>
      <c r="Y126" s="1247"/>
      <c r="Z126" s="487"/>
      <c r="AA126" s="560"/>
      <c r="AB126" s="808" t="s">
        <v>1196</v>
      </c>
      <c r="AC126" s="809"/>
      <c r="AD126" s="809"/>
      <c r="AE126" s="809"/>
      <c r="AF126" s="809"/>
      <c r="AG126" s="809"/>
      <c r="AH126" s="809"/>
      <c r="AI126" s="809"/>
      <c r="AJ126" s="810"/>
      <c r="AK126" s="600">
        <f>AVERAGE(AK103:AK125)</f>
        <v>0.51388888888888884</v>
      </c>
      <c r="AL126" s="601"/>
      <c r="AM126" s="561"/>
      <c r="AN126" s="562"/>
      <c r="AO126" s="563"/>
      <c r="AP126" s="63"/>
      <c r="AQ126" s="467"/>
      <c r="AR126" s="467"/>
      <c r="AS126" s="800" t="s">
        <v>1206</v>
      </c>
      <c r="AT126" s="801"/>
      <c r="AU126" s="801"/>
      <c r="AV126" s="801"/>
      <c r="AW126" s="801"/>
      <c r="AX126" s="802"/>
      <c r="AY126" s="618">
        <f>+AY119+AY110+AY103</f>
        <v>624336130</v>
      </c>
      <c r="AZ126" s="618">
        <f t="shared" ref="AZ126:BA126" si="3">+AZ119+AZ110+AZ103</f>
        <v>444208744</v>
      </c>
      <c r="BA126" s="618">
        <f t="shared" si="3"/>
        <v>69575128</v>
      </c>
      <c r="BB126" s="630">
        <f>+BA126/AY126</f>
        <v>0.11143857396175358</v>
      </c>
      <c r="BC126" s="564"/>
      <c r="BD126" s="565"/>
      <c r="BE126" s="467"/>
      <c r="BF126" s="467"/>
      <c r="BG126" s="566"/>
      <c r="BH126" s="567"/>
      <c r="BI126" s="63"/>
      <c r="BJ126" s="63"/>
    </row>
    <row r="127" spans="1:62" s="68" customFormat="1" ht="73.5" customHeight="1" x14ac:dyDescent="0.35">
      <c r="A127" s="889"/>
      <c r="B127" s="1041"/>
      <c r="C127" s="1041"/>
      <c r="D127" s="890" t="s">
        <v>145</v>
      </c>
      <c r="E127" s="890" t="s">
        <v>152</v>
      </c>
      <c r="F127" s="890" t="s">
        <v>156</v>
      </c>
      <c r="G127" s="1110"/>
      <c r="H127" s="1110"/>
      <c r="I127" s="1110"/>
      <c r="J127" s="805" t="s">
        <v>164</v>
      </c>
      <c r="K127" s="1046" t="s">
        <v>187</v>
      </c>
      <c r="L127" s="1046" t="s">
        <v>188</v>
      </c>
      <c r="M127" s="1046" t="s">
        <v>1072</v>
      </c>
      <c r="N127" s="1029" t="s">
        <v>242</v>
      </c>
      <c r="O127" s="1046"/>
      <c r="P127" s="1046" t="s">
        <v>270</v>
      </c>
      <c r="Q127" s="1046" t="s">
        <v>278</v>
      </c>
      <c r="R127" s="835">
        <v>15</v>
      </c>
      <c r="S127" s="1046">
        <v>15</v>
      </c>
      <c r="T127" s="1146">
        <v>17</v>
      </c>
      <c r="U127" s="1281">
        <v>0</v>
      </c>
      <c r="V127" s="1108">
        <f>+U127/S127</f>
        <v>0</v>
      </c>
      <c r="W127" s="1108">
        <v>1</v>
      </c>
      <c r="X127" s="1238"/>
      <c r="Y127" s="1247"/>
      <c r="Z127" s="1243" t="s">
        <v>919</v>
      </c>
      <c r="AA127" s="1244" t="s">
        <v>920</v>
      </c>
      <c r="AB127" s="1193" t="s">
        <v>314</v>
      </c>
      <c r="AC127" s="1208">
        <v>2020130010186</v>
      </c>
      <c r="AD127" s="890" t="s">
        <v>340</v>
      </c>
      <c r="AE127" s="56" t="s">
        <v>541</v>
      </c>
      <c r="AF127" s="301" t="s">
        <v>542</v>
      </c>
      <c r="AG127" s="162">
        <v>500</v>
      </c>
      <c r="AH127" s="302">
        <v>25</v>
      </c>
      <c r="AI127" s="687">
        <v>0</v>
      </c>
      <c r="AJ127" s="541">
        <f t="shared" si="1"/>
        <v>0</v>
      </c>
      <c r="AK127" s="1296">
        <f>AVERAGE(AJ127:AJ131)</f>
        <v>0</v>
      </c>
      <c r="AL127" s="303">
        <v>44998</v>
      </c>
      <c r="AM127" s="303">
        <v>45226</v>
      </c>
      <c r="AN127" s="189">
        <v>228</v>
      </c>
      <c r="AO127" s="188">
        <v>500</v>
      </c>
      <c r="AP127" s="63"/>
      <c r="AQ127" s="1022" t="s">
        <v>711</v>
      </c>
      <c r="AR127" s="1022" t="s">
        <v>712</v>
      </c>
      <c r="AS127" s="956" t="s">
        <v>722</v>
      </c>
      <c r="AT127" s="972">
        <v>729426000</v>
      </c>
      <c r="AU127" s="956" t="s">
        <v>730</v>
      </c>
      <c r="AV127" s="956" t="s">
        <v>773</v>
      </c>
      <c r="AW127" s="956" t="s">
        <v>774</v>
      </c>
      <c r="AX127" s="849" t="s">
        <v>722</v>
      </c>
      <c r="AY127" s="849">
        <v>729426000</v>
      </c>
      <c r="AZ127" s="849">
        <v>216300000</v>
      </c>
      <c r="BA127" s="849">
        <v>27501000</v>
      </c>
      <c r="BB127" s="771">
        <f>+BA127/AY127</f>
        <v>3.7702248069029623E-2</v>
      </c>
      <c r="BC127" s="304" t="s">
        <v>825</v>
      </c>
      <c r="BD127" s="304" t="s">
        <v>864</v>
      </c>
      <c r="BE127" s="126" t="s">
        <v>653</v>
      </c>
      <c r="BF127" s="126" t="s">
        <v>653</v>
      </c>
      <c r="BG127" s="305" t="s">
        <v>653</v>
      </c>
      <c r="BH127" s="519" t="s">
        <v>1152</v>
      </c>
      <c r="BI127" s="63"/>
      <c r="BJ127" s="63"/>
    </row>
    <row r="128" spans="1:62" s="68" customFormat="1" ht="47.25" customHeight="1" x14ac:dyDescent="0.35">
      <c r="A128" s="889"/>
      <c r="B128" s="1041"/>
      <c r="C128" s="1041"/>
      <c r="D128" s="891"/>
      <c r="E128" s="891"/>
      <c r="F128" s="891"/>
      <c r="G128" s="1111"/>
      <c r="H128" s="1111"/>
      <c r="I128" s="1111"/>
      <c r="J128" s="806"/>
      <c r="K128" s="1029"/>
      <c r="L128" s="1029"/>
      <c r="M128" s="1029"/>
      <c r="N128" s="1029"/>
      <c r="O128" s="1029"/>
      <c r="P128" s="1029"/>
      <c r="Q128" s="1029"/>
      <c r="R128" s="1057"/>
      <c r="S128" s="1029"/>
      <c r="T128" s="1147"/>
      <c r="U128" s="1282"/>
      <c r="V128" s="1284"/>
      <c r="W128" s="1284"/>
      <c r="X128" s="1238"/>
      <c r="Y128" s="1247"/>
      <c r="Z128" s="1243"/>
      <c r="AA128" s="1244"/>
      <c r="AB128" s="1188"/>
      <c r="AC128" s="1209"/>
      <c r="AD128" s="891"/>
      <c r="AE128" s="71" t="s">
        <v>543</v>
      </c>
      <c r="AF128" s="307" t="s">
        <v>544</v>
      </c>
      <c r="AG128" s="189">
        <v>15</v>
      </c>
      <c r="AH128" s="308">
        <v>25</v>
      </c>
      <c r="AI128" s="687">
        <v>0</v>
      </c>
      <c r="AJ128" s="541">
        <f t="shared" si="1"/>
        <v>0</v>
      </c>
      <c r="AK128" s="1296"/>
      <c r="AL128" s="309">
        <v>44998</v>
      </c>
      <c r="AM128" s="309">
        <v>45226</v>
      </c>
      <c r="AN128" s="189">
        <v>228</v>
      </c>
      <c r="AO128" s="107">
        <v>15</v>
      </c>
      <c r="AP128" s="63"/>
      <c r="AQ128" s="1023"/>
      <c r="AR128" s="1023"/>
      <c r="AS128" s="982"/>
      <c r="AT128" s="983"/>
      <c r="AU128" s="982"/>
      <c r="AV128" s="957"/>
      <c r="AW128" s="957"/>
      <c r="AX128" s="852"/>
      <c r="AY128" s="852"/>
      <c r="AZ128" s="852"/>
      <c r="BA128" s="852"/>
      <c r="BB128" s="772"/>
      <c r="BC128" s="170" t="s">
        <v>802</v>
      </c>
      <c r="BD128" s="170" t="s">
        <v>865</v>
      </c>
      <c r="BE128" s="83" t="s">
        <v>866</v>
      </c>
      <c r="BF128" s="83" t="s">
        <v>822</v>
      </c>
      <c r="BG128" s="310" t="s">
        <v>867</v>
      </c>
      <c r="BH128" s="520" t="s">
        <v>1153</v>
      </c>
      <c r="BI128" s="63"/>
      <c r="BJ128" s="63"/>
    </row>
    <row r="129" spans="1:62" s="68" customFormat="1" ht="43.5" customHeight="1" x14ac:dyDescent="0.35">
      <c r="A129" s="889"/>
      <c r="B129" s="1041"/>
      <c r="C129" s="1041"/>
      <c r="D129" s="891"/>
      <c r="E129" s="891"/>
      <c r="F129" s="891"/>
      <c r="G129" s="1111"/>
      <c r="H129" s="1111"/>
      <c r="I129" s="1111"/>
      <c r="J129" s="806"/>
      <c r="K129" s="1047"/>
      <c r="L129" s="1047"/>
      <c r="M129" s="1047"/>
      <c r="N129" s="1047"/>
      <c r="O129" s="1047"/>
      <c r="P129" s="1047"/>
      <c r="Q129" s="1047"/>
      <c r="R129" s="836"/>
      <c r="S129" s="1047"/>
      <c r="T129" s="1148"/>
      <c r="U129" s="1283"/>
      <c r="V129" s="1109"/>
      <c r="W129" s="1109"/>
      <c r="X129" s="1238"/>
      <c r="Y129" s="1247"/>
      <c r="Z129" s="1243"/>
      <c r="AA129" s="1244"/>
      <c r="AB129" s="1188"/>
      <c r="AC129" s="1209"/>
      <c r="AD129" s="891"/>
      <c r="AE129" s="71" t="s">
        <v>545</v>
      </c>
      <c r="AF129" s="311" t="s">
        <v>546</v>
      </c>
      <c r="AG129" s="110" t="s">
        <v>494</v>
      </c>
      <c r="AH129" s="308" t="s">
        <v>494</v>
      </c>
      <c r="AI129" s="688">
        <v>1</v>
      </c>
      <c r="AJ129" s="541" t="s">
        <v>386</v>
      </c>
      <c r="AK129" s="1296"/>
      <c r="AL129" s="309" t="s">
        <v>494</v>
      </c>
      <c r="AM129" s="309" t="s">
        <v>494</v>
      </c>
      <c r="AN129" s="189" t="s">
        <v>494</v>
      </c>
      <c r="AO129" s="107" t="s">
        <v>494</v>
      </c>
      <c r="AP129" s="63"/>
      <c r="AQ129" s="1023"/>
      <c r="AR129" s="1023"/>
      <c r="AS129" s="984" t="s">
        <v>733</v>
      </c>
      <c r="AT129" s="985">
        <v>406963835</v>
      </c>
      <c r="AU129" s="984" t="s">
        <v>734</v>
      </c>
      <c r="AV129" s="957"/>
      <c r="AW129" s="957"/>
      <c r="AX129" s="853" t="s">
        <v>733</v>
      </c>
      <c r="AY129" s="853">
        <v>406963835</v>
      </c>
      <c r="AZ129" s="853">
        <v>0</v>
      </c>
      <c r="BA129" s="853">
        <v>0</v>
      </c>
      <c r="BB129" s="773">
        <v>0</v>
      </c>
      <c r="BC129" s="170" t="s">
        <v>825</v>
      </c>
      <c r="BD129" s="170" t="s">
        <v>653</v>
      </c>
      <c r="BE129" s="83" t="s">
        <v>653</v>
      </c>
      <c r="BF129" s="83" t="s">
        <v>653</v>
      </c>
      <c r="BG129" s="310" t="s">
        <v>653</v>
      </c>
      <c r="BH129" s="521" t="s">
        <v>1154</v>
      </c>
      <c r="BI129" s="63"/>
      <c r="BJ129" s="63"/>
    </row>
    <row r="130" spans="1:62" s="68" customFormat="1" ht="70.5" customHeight="1" x14ac:dyDescent="0.35">
      <c r="A130" s="889"/>
      <c r="B130" s="1041"/>
      <c r="C130" s="1041"/>
      <c r="D130" s="891"/>
      <c r="E130" s="891"/>
      <c r="F130" s="891"/>
      <c r="G130" s="1111"/>
      <c r="H130" s="1111"/>
      <c r="I130" s="1111"/>
      <c r="J130" s="806"/>
      <c r="K130" s="1046" t="s">
        <v>189</v>
      </c>
      <c r="L130" s="1046" t="s">
        <v>177</v>
      </c>
      <c r="M130" s="1046" t="s">
        <v>190</v>
      </c>
      <c r="N130" s="1046" t="s">
        <v>243</v>
      </c>
      <c r="O130" s="1046"/>
      <c r="P130" s="1046" t="s">
        <v>270</v>
      </c>
      <c r="Q130" s="1046" t="s">
        <v>279</v>
      </c>
      <c r="R130" s="1046">
        <f>60-47</f>
        <v>13</v>
      </c>
      <c r="S130" s="1046">
        <v>13</v>
      </c>
      <c r="T130" s="1164">
        <v>17</v>
      </c>
      <c r="U130" s="1281">
        <v>0</v>
      </c>
      <c r="V130" s="1108">
        <f>+U130/S130</f>
        <v>0</v>
      </c>
      <c r="W130" s="1108">
        <v>1</v>
      </c>
      <c r="X130" s="1238"/>
      <c r="Y130" s="1247"/>
      <c r="Z130" s="1243"/>
      <c r="AA130" s="1244"/>
      <c r="AB130" s="1188"/>
      <c r="AC130" s="1209"/>
      <c r="AD130" s="891"/>
      <c r="AE130" s="71" t="s">
        <v>547</v>
      </c>
      <c r="AF130" s="311" t="s">
        <v>548</v>
      </c>
      <c r="AG130" s="189">
        <v>3</v>
      </c>
      <c r="AH130" s="312">
        <v>25</v>
      </c>
      <c r="AI130" s="689">
        <v>0</v>
      </c>
      <c r="AJ130" s="541">
        <f t="shared" si="1"/>
        <v>0</v>
      </c>
      <c r="AK130" s="1296"/>
      <c r="AL130" s="309">
        <v>44998</v>
      </c>
      <c r="AM130" s="309">
        <v>45226</v>
      </c>
      <c r="AN130" s="189">
        <v>228</v>
      </c>
      <c r="AO130" s="107">
        <v>3</v>
      </c>
      <c r="AP130" s="63"/>
      <c r="AQ130" s="1023"/>
      <c r="AR130" s="1023"/>
      <c r="AS130" s="957"/>
      <c r="AT130" s="973"/>
      <c r="AU130" s="957"/>
      <c r="AV130" s="957"/>
      <c r="AW130" s="957"/>
      <c r="AX130" s="850"/>
      <c r="AY130" s="850"/>
      <c r="AZ130" s="850"/>
      <c r="BA130" s="850"/>
      <c r="BB130" s="774"/>
      <c r="BC130" s="170" t="s">
        <v>802</v>
      </c>
      <c r="BD130" s="170" t="s">
        <v>868</v>
      </c>
      <c r="BE130" s="83" t="s">
        <v>869</v>
      </c>
      <c r="BF130" s="83" t="s">
        <v>822</v>
      </c>
      <c r="BG130" s="310" t="s">
        <v>867</v>
      </c>
      <c r="BH130" s="522" t="s">
        <v>1155</v>
      </c>
      <c r="BI130" s="63"/>
      <c r="BJ130" s="63"/>
    </row>
    <row r="131" spans="1:62" s="68" customFormat="1" ht="108" customHeight="1" thickBot="1" x14ac:dyDescent="0.4">
      <c r="A131" s="889"/>
      <c r="B131" s="1041"/>
      <c r="C131" s="1041"/>
      <c r="D131" s="891"/>
      <c r="E131" s="891"/>
      <c r="F131" s="891"/>
      <c r="G131" s="1111"/>
      <c r="H131" s="1111"/>
      <c r="I131" s="1111"/>
      <c r="J131" s="806"/>
      <c r="K131" s="1047"/>
      <c r="L131" s="1047"/>
      <c r="M131" s="1047"/>
      <c r="N131" s="1047"/>
      <c r="O131" s="1047"/>
      <c r="P131" s="1047"/>
      <c r="Q131" s="1047"/>
      <c r="R131" s="1047"/>
      <c r="S131" s="1047"/>
      <c r="T131" s="1166"/>
      <c r="U131" s="1283"/>
      <c r="V131" s="1109"/>
      <c r="W131" s="1109"/>
      <c r="X131" s="1238"/>
      <c r="Y131" s="1247"/>
      <c r="Z131" s="1243"/>
      <c r="AA131" s="1244"/>
      <c r="AB131" s="1189"/>
      <c r="AC131" s="1210"/>
      <c r="AD131" s="892"/>
      <c r="AE131" s="88" t="s">
        <v>549</v>
      </c>
      <c r="AF131" s="313" t="s">
        <v>548</v>
      </c>
      <c r="AG131" s="111">
        <v>10</v>
      </c>
      <c r="AH131" s="314">
        <v>25</v>
      </c>
      <c r="AI131" s="690">
        <v>0</v>
      </c>
      <c r="AJ131" s="541">
        <f t="shared" si="1"/>
        <v>0</v>
      </c>
      <c r="AK131" s="1294"/>
      <c r="AL131" s="315">
        <v>44998</v>
      </c>
      <c r="AM131" s="315">
        <v>45226</v>
      </c>
      <c r="AN131" s="189">
        <v>228</v>
      </c>
      <c r="AO131" s="115">
        <v>10</v>
      </c>
      <c r="AP131" s="63"/>
      <c r="AQ131" s="1024"/>
      <c r="AR131" s="1024"/>
      <c r="AS131" s="94"/>
      <c r="AT131" s="94"/>
      <c r="AU131" s="316"/>
      <c r="AV131" s="958"/>
      <c r="AW131" s="958"/>
      <c r="AX131" s="851"/>
      <c r="AY131" s="851"/>
      <c r="AZ131" s="851"/>
      <c r="BA131" s="851"/>
      <c r="BB131" s="775"/>
      <c r="BC131" s="184" t="s">
        <v>825</v>
      </c>
      <c r="BD131" s="184" t="s">
        <v>870</v>
      </c>
      <c r="BE131" s="95" t="s">
        <v>653</v>
      </c>
      <c r="BF131" s="95" t="s">
        <v>653</v>
      </c>
      <c r="BG131" s="95" t="s">
        <v>653</v>
      </c>
      <c r="BH131" s="523" t="s">
        <v>1156</v>
      </c>
      <c r="BI131" s="63"/>
      <c r="BJ131" s="63"/>
    </row>
    <row r="132" spans="1:62" s="68" customFormat="1" ht="207" customHeight="1" x14ac:dyDescent="0.35">
      <c r="A132" s="889"/>
      <c r="B132" s="1041"/>
      <c r="C132" s="1041"/>
      <c r="D132" s="891"/>
      <c r="E132" s="891"/>
      <c r="F132" s="891"/>
      <c r="G132" s="1111"/>
      <c r="H132" s="1111"/>
      <c r="I132" s="1111"/>
      <c r="J132" s="806"/>
      <c r="K132" s="1046" t="s">
        <v>191</v>
      </c>
      <c r="L132" s="1046" t="s">
        <v>177</v>
      </c>
      <c r="M132" s="1046" t="s">
        <v>192</v>
      </c>
      <c r="N132" s="1063" t="s">
        <v>244</v>
      </c>
      <c r="O132" s="1046"/>
      <c r="P132" s="1046" t="s">
        <v>270</v>
      </c>
      <c r="Q132" s="1046" t="s">
        <v>280</v>
      </c>
      <c r="R132" s="1167">
        <v>18</v>
      </c>
      <c r="S132" s="1167">
        <v>10</v>
      </c>
      <c r="T132" s="1155">
        <v>9</v>
      </c>
      <c r="U132" s="1264">
        <v>0</v>
      </c>
      <c r="V132" s="1285">
        <f>+U132/S132</f>
        <v>0</v>
      </c>
      <c r="W132" s="1285">
        <f>+T132/R132</f>
        <v>0.5</v>
      </c>
      <c r="X132" s="1238"/>
      <c r="Y132" s="1247"/>
      <c r="Z132" s="1243"/>
      <c r="AA132" s="1244"/>
      <c r="AB132" s="1184" t="s">
        <v>315</v>
      </c>
      <c r="AC132" s="1227">
        <v>2020130010257</v>
      </c>
      <c r="AD132" s="317" t="s">
        <v>341</v>
      </c>
      <c r="AE132" s="318" t="s">
        <v>550</v>
      </c>
      <c r="AF132" s="301" t="s">
        <v>551</v>
      </c>
      <c r="AG132" s="163">
        <v>10</v>
      </c>
      <c r="AH132" s="319">
        <v>40</v>
      </c>
      <c r="AI132" s="691">
        <v>3</v>
      </c>
      <c r="AJ132" s="541">
        <f t="shared" si="1"/>
        <v>0.3</v>
      </c>
      <c r="AK132" s="1298">
        <f>AVERAGE(AJ132:AJ136)</f>
        <v>0.1933333333333333</v>
      </c>
      <c r="AL132" s="320">
        <v>44970</v>
      </c>
      <c r="AM132" s="320">
        <v>45261</v>
      </c>
      <c r="AN132" s="321">
        <v>291</v>
      </c>
      <c r="AO132" s="322" t="s">
        <v>296</v>
      </c>
      <c r="AP132" s="63"/>
      <c r="AQ132" s="1022" t="s">
        <v>711</v>
      </c>
      <c r="AR132" s="1022" t="s">
        <v>713</v>
      </c>
      <c r="AS132" s="956" t="s">
        <v>722</v>
      </c>
      <c r="AT132" s="966">
        <v>82500000</v>
      </c>
      <c r="AU132" s="956" t="s">
        <v>730</v>
      </c>
      <c r="AV132" s="969" t="s">
        <v>775</v>
      </c>
      <c r="AW132" s="969" t="s">
        <v>776</v>
      </c>
      <c r="AX132" s="849" t="s">
        <v>722</v>
      </c>
      <c r="AY132" s="849">
        <v>82500000</v>
      </c>
      <c r="AZ132" s="849">
        <v>80340000</v>
      </c>
      <c r="BA132" s="849">
        <v>4120000</v>
      </c>
      <c r="BB132" s="771">
        <f>+BA132/AY132</f>
        <v>4.9939393939393936E-2</v>
      </c>
      <c r="BC132" s="894" t="s">
        <v>802</v>
      </c>
      <c r="BD132" s="897" t="s">
        <v>871</v>
      </c>
      <c r="BE132" s="900" t="s">
        <v>872</v>
      </c>
      <c r="BF132" s="903" t="s">
        <v>722</v>
      </c>
      <c r="BG132" s="906">
        <v>44958</v>
      </c>
      <c r="BH132" s="306"/>
      <c r="BI132" s="63"/>
      <c r="BJ132" s="63"/>
    </row>
    <row r="133" spans="1:62" s="68" customFormat="1" ht="86.25" customHeight="1" x14ac:dyDescent="0.35">
      <c r="A133" s="889"/>
      <c r="B133" s="1041"/>
      <c r="C133" s="1041"/>
      <c r="D133" s="891"/>
      <c r="E133" s="891"/>
      <c r="F133" s="891"/>
      <c r="G133" s="1111"/>
      <c r="H133" s="1111"/>
      <c r="I133" s="1111"/>
      <c r="J133" s="806"/>
      <c r="K133" s="1029"/>
      <c r="L133" s="1029"/>
      <c r="M133" s="1029"/>
      <c r="N133" s="1064"/>
      <c r="O133" s="1029"/>
      <c r="P133" s="1029"/>
      <c r="Q133" s="1029"/>
      <c r="R133" s="1168"/>
      <c r="S133" s="1168"/>
      <c r="T133" s="1156"/>
      <c r="U133" s="1265"/>
      <c r="V133" s="1286"/>
      <c r="W133" s="1286"/>
      <c r="X133" s="1238"/>
      <c r="Y133" s="1247"/>
      <c r="Z133" s="1243"/>
      <c r="AA133" s="1244"/>
      <c r="AB133" s="1185"/>
      <c r="AC133" s="1228"/>
      <c r="AD133" s="1206" t="s">
        <v>342</v>
      </c>
      <c r="AE133" s="277" t="s">
        <v>552</v>
      </c>
      <c r="AF133" s="307" t="s">
        <v>553</v>
      </c>
      <c r="AG133" s="175">
        <v>3</v>
      </c>
      <c r="AH133" s="324">
        <v>15</v>
      </c>
      <c r="AI133" s="691">
        <v>1</v>
      </c>
      <c r="AJ133" s="541">
        <f t="shared" si="1"/>
        <v>0.33333333333333331</v>
      </c>
      <c r="AK133" s="1296"/>
      <c r="AL133" s="325">
        <v>44970</v>
      </c>
      <c r="AM133" s="325">
        <v>45261</v>
      </c>
      <c r="AN133" s="326">
        <v>291</v>
      </c>
      <c r="AO133" s="327" t="s">
        <v>297</v>
      </c>
      <c r="AP133" s="63"/>
      <c r="AQ133" s="1023"/>
      <c r="AR133" s="1023"/>
      <c r="AS133" s="957"/>
      <c r="AT133" s="967"/>
      <c r="AU133" s="957"/>
      <c r="AV133" s="970"/>
      <c r="AW133" s="970"/>
      <c r="AX133" s="850"/>
      <c r="AY133" s="850"/>
      <c r="AZ133" s="850"/>
      <c r="BA133" s="850"/>
      <c r="BB133" s="774"/>
      <c r="BC133" s="895"/>
      <c r="BD133" s="898"/>
      <c r="BE133" s="901"/>
      <c r="BF133" s="904"/>
      <c r="BG133" s="907"/>
      <c r="BH133" s="524" t="s">
        <v>1157</v>
      </c>
      <c r="BI133" s="63"/>
      <c r="BJ133" s="63"/>
    </row>
    <row r="134" spans="1:62" s="68" customFormat="1" ht="81" customHeight="1" x14ac:dyDescent="0.35">
      <c r="A134" s="889"/>
      <c r="B134" s="1041"/>
      <c r="C134" s="1041"/>
      <c r="D134" s="891"/>
      <c r="E134" s="891"/>
      <c r="F134" s="891"/>
      <c r="G134" s="1111"/>
      <c r="H134" s="1111"/>
      <c r="I134" s="1111"/>
      <c r="J134" s="806"/>
      <c r="K134" s="1047"/>
      <c r="L134" s="1047"/>
      <c r="M134" s="1047"/>
      <c r="N134" s="1065"/>
      <c r="O134" s="1047"/>
      <c r="P134" s="1047"/>
      <c r="Q134" s="1047"/>
      <c r="R134" s="1169"/>
      <c r="S134" s="1169"/>
      <c r="T134" s="1157"/>
      <c r="U134" s="1266"/>
      <c r="V134" s="1287"/>
      <c r="W134" s="1287"/>
      <c r="X134" s="1238"/>
      <c r="Y134" s="1247"/>
      <c r="Z134" s="1243"/>
      <c r="AA134" s="1244"/>
      <c r="AB134" s="1185"/>
      <c r="AC134" s="1228"/>
      <c r="AD134" s="922"/>
      <c r="AE134" s="605" t="s">
        <v>554</v>
      </c>
      <c r="AF134" s="606" t="s">
        <v>555</v>
      </c>
      <c r="AG134" s="607">
        <v>3</v>
      </c>
      <c r="AH134" s="608">
        <v>15</v>
      </c>
      <c r="AI134" s="692">
        <v>0</v>
      </c>
      <c r="AJ134" s="609">
        <f t="shared" si="1"/>
        <v>0</v>
      </c>
      <c r="AK134" s="1296"/>
      <c r="AL134" s="325">
        <v>44970</v>
      </c>
      <c r="AM134" s="325">
        <v>45261</v>
      </c>
      <c r="AN134" s="326">
        <v>291</v>
      </c>
      <c r="AO134" s="327" t="s">
        <v>297</v>
      </c>
      <c r="AP134" s="63"/>
      <c r="AQ134" s="1023"/>
      <c r="AR134" s="1023"/>
      <c r="AS134" s="957"/>
      <c r="AT134" s="967"/>
      <c r="AU134" s="957"/>
      <c r="AV134" s="970"/>
      <c r="AW134" s="970"/>
      <c r="AX134" s="850"/>
      <c r="AY134" s="850"/>
      <c r="AZ134" s="850"/>
      <c r="BA134" s="850"/>
      <c r="BB134" s="774"/>
      <c r="BC134" s="895"/>
      <c r="BD134" s="898"/>
      <c r="BE134" s="901"/>
      <c r="BF134" s="904"/>
      <c r="BG134" s="907"/>
      <c r="BH134" s="524" t="s">
        <v>1158</v>
      </c>
      <c r="BI134" s="63"/>
      <c r="BJ134" s="63"/>
    </row>
    <row r="135" spans="1:62" s="68" customFormat="1" ht="70.5" customHeight="1" x14ac:dyDescent="0.35">
      <c r="A135" s="889"/>
      <c r="B135" s="1041"/>
      <c r="C135" s="1041"/>
      <c r="D135" s="891"/>
      <c r="E135" s="891"/>
      <c r="F135" s="891"/>
      <c r="G135" s="1111"/>
      <c r="H135" s="1111"/>
      <c r="I135" s="1111"/>
      <c r="J135" s="806"/>
      <c r="K135" s="1046" t="s">
        <v>193</v>
      </c>
      <c r="L135" s="1046" t="s">
        <v>177</v>
      </c>
      <c r="M135" s="1046" t="s">
        <v>194</v>
      </c>
      <c r="N135" s="1046" t="s">
        <v>245</v>
      </c>
      <c r="O135" s="1046"/>
      <c r="P135" s="1046" t="s">
        <v>270</v>
      </c>
      <c r="Q135" s="1046" t="s">
        <v>280</v>
      </c>
      <c r="R135" s="1167">
        <v>6</v>
      </c>
      <c r="S135" s="1167">
        <v>3</v>
      </c>
      <c r="T135" s="1155">
        <v>5</v>
      </c>
      <c r="U135" s="1281">
        <v>1</v>
      </c>
      <c r="V135" s="1108">
        <f>+U135/S135</f>
        <v>0.33333333333333331</v>
      </c>
      <c r="W135" s="1108">
        <f>+(T135+U135)/R135</f>
        <v>1</v>
      </c>
      <c r="X135" s="1238"/>
      <c r="Y135" s="1247"/>
      <c r="Z135" s="1243"/>
      <c r="AA135" s="1244"/>
      <c r="AB135" s="1185"/>
      <c r="AC135" s="1228"/>
      <c r="AD135" s="922"/>
      <c r="AE135" s="329" t="s">
        <v>556</v>
      </c>
      <c r="AF135" s="307" t="s">
        <v>557</v>
      </c>
      <c r="AG135" s="175">
        <v>3</v>
      </c>
      <c r="AH135" s="330">
        <v>15</v>
      </c>
      <c r="AI135" s="693">
        <v>1</v>
      </c>
      <c r="AJ135" s="541">
        <f t="shared" si="1"/>
        <v>0.33333333333333331</v>
      </c>
      <c r="AK135" s="1296"/>
      <c r="AL135" s="325">
        <v>44970</v>
      </c>
      <c r="AM135" s="325">
        <v>45261</v>
      </c>
      <c r="AN135" s="326">
        <v>291</v>
      </c>
      <c r="AO135" s="327" t="s">
        <v>297</v>
      </c>
      <c r="AP135" s="63"/>
      <c r="AQ135" s="1023"/>
      <c r="AR135" s="1023"/>
      <c r="AS135" s="957"/>
      <c r="AT135" s="967"/>
      <c r="AU135" s="957"/>
      <c r="AV135" s="970"/>
      <c r="AW135" s="970"/>
      <c r="AX135" s="850"/>
      <c r="AY135" s="850"/>
      <c r="AZ135" s="850"/>
      <c r="BA135" s="850"/>
      <c r="BB135" s="774"/>
      <c r="BC135" s="895"/>
      <c r="BD135" s="898"/>
      <c r="BE135" s="901"/>
      <c r="BF135" s="904"/>
      <c r="BG135" s="907"/>
      <c r="BH135" s="524" t="s">
        <v>1159</v>
      </c>
      <c r="BI135" s="63"/>
      <c r="BJ135" s="63"/>
    </row>
    <row r="136" spans="1:62" s="68" customFormat="1" ht="73.5" customHeight="1" thickBot="1" x14ac:dyDescent="0.4">
      <c r="A136" s="889"/>
      <c r="B136" s="1041"/>
      <c r="C136" s="1041"/>
      <c r="D136" s="891"/>
      <c r="E136" s="891"/>
      <c r="F136" s="891"/>
      <c r="G136" s="1111"/>
      <c r="H136" s="1111"/>
      <c r="I136" s="1111"/>
      <c r="J136" s="806"/>
      <c r="K136" s="1047"/>
      <c r="L136" s="1047"/>
      <c r="M136" s="1047"/>
      <c r="N136" s="1047"/>
      <c r="O136" s="1047"/>
      <c r="P136" s="1047"/>
      <c r="Q136" s="1047"/>
      <c r="R136" s="1169"/>
      <c r="S136" s="1169"/>
      <c r="T136" s="1157"/>
      <c r="U136" s="1283"/>
      <c r="V136" s="1109"/>
      <c r="W136" s="1109"/>
      <c r="X136" s="1238"/>
      <c r="Y136" s="1247"/>
      <c r="Z136" s="1243"/>
      <c r="AA136" s="1244"/>
      <c r="AB136" s="1186"/>
      <c r="AC136" s="1229"/>
      <c r="AD136" s="923"/>
      <c r="AE136" s="278" t="s">
        <v>558</v>
      </c>
      <c r="AF136" s="331" t="s">
        <v>544</v>
      </c>
      <c r="AG136" s="185">
        <v>3</v>
      </c>
      <c r="AH136" s="332">
        <v>15</v>
      </c>
      <c r="AI136" s="693">
        <v>0</v>
      </c>
      <c r="AJ136" s="541">
        <f t="shared" si="1"/>
        <v>0</v>
      </c>
      <c r="AK136" s="1296"/>
      <c r="AL136" s="333">
        <v>44970</v>
      </c>
      <c r="AM136" s="333">
        <v>45261</v>
      </c>
      <c r="AN136" s="334">
        <v>291</v>
      </c>
      <c r="AO136" s="335" t="s">
        <v>297</v>
      </c>
      <c r="AP136" s="63"/>
      <c r="AQ136" s="1024"/>
      <c r="AR136" s="1024"/>
      <c r="AS136" s="958"/>
      <c r="AT136" s="968"/>
      <c r="AU136" s="958"/>
      <c r="AV136" s="971"/>
      <c r="AW136" s="971"/>
      <c r="AX136" s="851"/>
      <c r="AY136" s="851"/>
      <c r="AZ136" s="851"/>
      <c r="BA136" s="851"/>
      <c r="BB136" s="775"/>
      <c r="BC136" s="896"/>
      <c r="BD136" s="899"/>
      <c r="BE136" s="902"/>
      <c r="BF136" s="905"/>
      <c r="BG136" s="908"/>
      <c r="BH136" s="525" t="s">
        <v>1160</v>
      </c>
      <c r="BI136" s="63"/>
      <c r="BJ136" s="63"/>
    </row>
    <row r="137" spans="1:62" s="68" customFormat="1" ht="73.5" customHeight="1" thickBot="1" x14ac:dyDescent="0.4">
      <c r="A137" s="889"/>
      <c r="B137" s="1041"/>
      <c r="C137" s="1041"/>
      <c r="D137" s="891"/>
      <c r="E137" s="891"/>
      <c r="F137" s="891"/>
      <c r="G137" s="1111"/>
      <c r="H137" s="1111"/>
      <c r="I137" s="1111"/>
      <c r="J137" s="642"/>
      <c r="K137" s="822" t="s">
        <v>1185</v>
      </c>
      <c r="L137" s="823"/>
      <c r="M137" s="823"/>
      <c r="N137" s="823"/>
      <c r="O137" s="823"/>
      <c r="P137" s="823"/>
      <c r="Q137" s="823"/>
      <c r="R137" s="823"/>
      <c r="S137" s="823"/>
      <c r="T137" s="823"/>
      <c r="U137" s="824"/>
      <c r="V137" s="594">
        <f>AVERAGE(V127:V136)</f>
        <v>8.3333333333333329E-2</v>
      </c>
      <c r="W137" s="594">
        <f>AVERAGE(W127:W136)</f>
        <v>0.875</v>
      </c>
      <c r="X137" s="1238"/>
      <c r="Y137" s="1247"/>
      <c r="Z137" s="1243"/>
      <c r="AA137" s="1244"/>
      <c r="AB137" s="808" t="s">
        <v>1197</v>
      </c>
      <c r="AC137" s="809"/>
      <c r="AD137" s="809"/>
      <c r="AE137" s="809"/>
      <c r="AF137" s="809"/>
      <c r="AG137" s="809"/>
      <c r="AH137" s="809"/>
      <c r="AI137" s="809"/>
      <c r="AJ137" s="810"/>
      <c r="AK137" s="600">
        <f>AVERAGE(AK127:AK136)</f>
        <v>9.6666666666666651E-2</v>
      </c>
      <c r="AL137" s="602"/>
      <c r="AM137" s="568"/>
      <c r="AN137" s="326"/>
      <c r="AO137" s="569"/>
      <c r="AP137" s="63"/>
      <c r="AQ137" s="477"/>
      <c r="AR137" s="477"/>
      <c r="AS137" s="800" t="s">
        <v>1207</v>
      </c>
      <c r="AT137" s="801"/>
      <c r="AU137" s="801"/>
      <c r="AV137" s="801"/>
      <c r="AW137" s="801"/>
      <c r="AX137" s="802"/>
      <c r="AY137" s="619">
        <f>+AY127+AY129+AY132</f>
        <v>1218889835</v>
      </c>
      <c r="AZ137" s="619">
        <f t="shared" ref="AZ137:BA137" si="4">+AZ127+AZ129+AZ132</f>
        <v>296640000</v>
      </c>
      <c r="BA137" s="619">
        <f t="shared" si="4"/>
        <v>31621000</v>
      </c>
      <c r="BB137" s="631">
        <f>+BA137/AY137</f>
        <v>2.5942459352776538E-2</v>
      </c>
      <c r="BC137" s="485"/>
      <c r="BD137" s="472"/>
      <c r="BE137" s="473"/>
      <c r="BF137" s="70"/>
      <c r="BG137" s="474"/>
      <c r="BH137" s="570"/>
      <c r="BI137" s="63"/>
      <c r="BJ137" s="63"/>
    </row>
    <row r="138" spans="1:62" s="68" customFormat="1" ht="134.25" customHeight="1" x14ac:dyDescent="0.35">
      <c r="A138" s="889"/>
      <c r="B138" s="1041"/>
      <c r="C138" s="1041"/>
      <c r="D138" s="891"/>
      <c r="E138" s="891"/>
      <c r="F138" s="891"/>
      <c r="G138" s="1111"/>
      <c r="H138" s="1111"/>
      <c r="I138" s="1111"/>
      <c r="J138" s="805" t="s">
        <v>165</v>
      </c>
      <c r="K138" s="55" t="s">
        <v>195</v>
      </c>
      <c r="L138" s="55" t="s">
        <v>188</v>
      </c>
      <c r="M138" s="55" t="s">
        <v>196</v>
      </c>
      <c r="N138" s="55" t="s">
        <v>246</v>
      </c>
      <c r="O138" s="55"/>
      <c r="P138" s="55" t="s">
        <v>270</v>
      </c>
      <c r="Q138" s="55" t="s">
        <v>281</v>
      </c>
      <c r="R138" s="51">
        <v>1000</v>
      </c>
      <c r="S138" s="51">
        <v>250</v>
      </c>
      <c r="T138" s="499">
        <v>597</v>
      </c>
      <c r="U138" s="648">
        <v>149</v>
      </c>
      <c r="V138" s="495">
        <f>+U138/S138</f>
        <v>0.59599999999999997</v>
      </c>
      <c r="W138" s="495">
        <f>+(T138+U138)/R138</f>
        <v>0.746</v>
      </c>
      <c r="X138" s="1238"/>
      <c r="Y138" s="1247"/>
      <c r="Z138" s="1243"/>
      <c r="AA138" s="1244"/>
      <c r="AB138" s="1187" t="s">
        <v>316</v>
      </c>
      <c r="AC138" s="1230">
        <v>2021130010227</v>
      </c>
      <c r="AD138" s="1010" t="s">
        <v>343</v>
      </c>
      <c r="AE138" s="270" t="s">
        <v>559</v>
      </c>
      <c r="AF138" s="155" t="s">
        <v>560</v>
      </c>
      <c r="AG138" s="162">
        <v>50</v>
      </c>
      <c r="AH138" s="336">
        <v>20</v>
      </c>
      <c r="AI138" s="694">
        <v>0</v>
      </c>
      <c r="AJ138" s="541">
        <f t="shared" si="1"/>
        <v>0</v>
      </c>
      <c r="AK138" s="1296">
        <f>AVERAGE(AJ138:AJ142)</f>
        <v>0.1383304347826087</v>
      </c>
      <c r="AL138" s="337">
        <v>44987</v>
      </c>
      <c r="AM138" s="337">
        <v>45261</v>
      </c>
      <c r="AN138" s="189">
        <v>274</v>
      </c>
      <c r="AO138" s="191" t="s">
        <v>575</v>
      </c>
      <c r="AP138" s="63"/>
      <c r="AQ138" s="950" t="s">
        <v>711</v>
      </c>
      <c r="AR138" s="950" t="s">
        <v>713</v>
      </c>
      <c r="AS138" s="950" t="s">
        <v>733</v>
      </c>
      <c r="AT138" s="953">
        <v>4739107200</v>
      </c>
      <c r="AU138" s="950" t="s">
        <v>734</v>
      </c>
      <c r="AV138" s="950" t="s">
        <v>777</v>
      </c>
      <c r="AW138" s="950" t="s">
        <v>778</v>
      </c>
      <c r="AX138" s="840" t="s">
        <v>733</v>
      </c>
      <c r="AY138" s="840">
        <v>3739107200</v>
      </c>
      <c r="AZ138" s="840">
        <v>0</v>
      </c>
      <c r="BA138" s="840">
        <v>0</v>
      </c>
      <c r="BB138" s="764">
        <v>0</v>
      </c>
      <c r="BC138" s="338" t="s">
        <v>818</v>
      </c>
      <c r="BD138" s="338" t="s">
        <v>653</v>
      </c>
      <c r="BE138" s="175" t="s">
        <v>653</v>
      </c>
      <c r="BF138" s="175" t="s">
        <v>653</v>
      </c>
      <c r="BG138" s="251" t="s">
        <v>653</v>
      </c>
      <c r="BH138" s="526" t="s">
        <v>1161</v>
      </c>
      <c r="BI138" s="63"/>
      <c r="BJ138" s="63"/>
    </row>
    <row r="139" spans="1:62" s="68" customFormat="1" ht="51" customHeight="1" x14ac:dyDescent="0.35">
      <c r="A139" s="889"/>
      <c r="B139" s="1041"/>
      <c r="C139" s="1041"/>
      <c r="D139" s="891"/>
      <c r="E139" s="891"/>
      <c r="F139" s="891"/>
      <c r="G139" s="1111"/>
      <c r="H139" s="1111"/>
      <c r="I139" s="1111"/>
      <c r="J139" s="806"/>
      <c r="K139" s="1046" t="s">
        <v>197</v>
      </c>
      <c r="L139" s="1046" t="s">
        <v>188</v>
      </c>
      <c r="M139" s="1046">
        <v>0</v>
      </c>
      <c r="N139" s="1046" t="s">
        <v>247</v>
      </c>
      <c r="O139" s="1046"/>
      <c r="P139" s="1046" t="s">
        <v>270</v>
      </c>
      <c r="Q139" s="1046" t="s">
        <v>282</v>
      </c>
      <c r="R139" s="1046">
        <v>15</v>
      </c>
      <c r="S139" s="1046">
        <v>15</v>
      </c>
      <c r="T139" s="1164">
        <v>12</v>
      </c>
      <c r="U139" s="1281">
        <v>0</v>
      </c>
      <c r="V139" s="1108">
        <f>+U139/S139</f>
        <v>0</v>
      </c>
      <c r="W139" s="1108">
        <f>+T139/R139</f>
        <v>0.8</v>
      </c>
      <c r="X139" s="1238"/>
      <c r="Y139" s="1247"/>
      <c r="Z139" s="1243"/>
      <c r="AA139" s="1244"/>
      <c r="AB139" s="1188"/>
      <c r="AC139" s="1231"/>
      <c r="AD139" s="891"/>
      <c r="AE139" s="274" t="s">
        <v>561</v>
      </c>
      <c r="AF139" s="51" t="s">
        <v>562</v>
      </c>
      <c r="AG139" s="110">
        <v>230</v>
      </c>
      <c r="AH139" s="339">
        <v>20</v>
      </c>
      <c r="AI139" s="694">
        <v>22</v>
      </c>
      <c r="AJ139" s="541">
        <f t="shared" si="1"/>
        <v>9.5652173913043481E-2</v>
      </c>
      <c r="AK139" s="1296"/>
      <c r="AL139" s="340">
        <v>44987</v>
      </c>
      <c r="AM139" s="340">
        <v>45261</v>
      </c>
      <c r="AN139" s="189">
        <v>274</v>
      </c>
      <c r="AO139" s="75" t="s">
        <v>576</v>
      </c>
      <c r="AP139" s="63"/>
      <c r="AQ139" s="951"/>
      <c r="AR139" s="951"/>
      <c r="AS139" s="951"/>
      <c r="AT139" s="954"/>
      <c r="AU139" s="951"/>
      <c r="AV139" s="951"/>
      <c r="AW139" s="951"/>
      <c r="AX139" s="841"/>
      <c r="AY139" s="841"/>
      <c r="AZ139" s="841"/>
      <c r="BA139" s="841"/>
      <c r="BB139" s="765"/>
      <c r="BC139" s="341" t="s">
        <v>814</v>
      </c>
      <c r="BD139" s="175" t="s">
        <v>559</v>
      </c>
      <c r="BE139" s="342" t="s">
        <v>869</v>
      </c>
      <c r="BF139" s="175" t="s">
        <v>822</v>
      </c>
      <c r="BG139" s="251">
        <v>45047</v>
      </c>
      <c r="BH139" s="526" t="s">
        <v>1162</v>
      </c>
      <c r="BI139" s="63"/>
      <c r="BJ139" s="63"/>
    </row>
    <row r="140" spans="1:62" s="68" customFormat="1" ht="61.5" customHeight="1" x14ac:dyDescent="0.35">
      <c r="A140" s="889"/>
      <c r="B140" s="1041"/>
      <c r="C140" s="1041"/>
      <c r="D140" s="891"/>
      <c r="E140" s="891"/>
      <c r="F140" s="891"/>
      <c r="G140" s="1111"/>
      <c r="H140" s="1111"/>
      <c r="I140" s="1111"/>
      <c r="J140" s="806"/>
      <c r="K140" s="1047"/>
      <c r="L140" s="1047"/>
      <c r="M140" s="1047"/>
      <c r="N140" s="1047"/>
      <c r="O140" s="1047"/>
      <c r="P140" s="1047"/>
      <c r="Q140" s="1047"/>
      <c r="R140" s="1047"/>
      <c r="S140" s="1047"/>
      <c r="T140" s="1166"/>
      <c r="U140" s="1283"/>
      <c r="V140" s="1109"/>
      <c r="W140" s="1109"/>
      <c r="X140" s="1238"/>
      <c r="Y140" s="1247"/>
      <c r="Z140" s="1243"/>
      <c r="AA140" s="1244"/>
      <c r="AB140" s="1188"/>
      <c r="AC140" s="1231"/>
      <c r="AD140" s="891"/>
      <c r="AE140" s="274" t="s">
        <v>563</v>
      </c>
      <c r="AF140" s="51" t="s">
        <v>562</v>
      </c>
      <c r="AG140" s="110">
        <v>250</v>
      </c>
      <c r="AH140" s="339">
        <v>20</v>
      </c>
      <c r="AI140" s="694">
        <v>149</v>
      </c>
      <c r="AJ140" s="541">
        <f t="shared" si="1"/>
        <v>0.59599999999999997</v>
      </c>
      <c r="AK140" s="1296"/>
      <c r="AL140" s="340">
        <v>44987</v>
      </c>
      <c r="AM140" s="340">
        <v>45261</v>
      </c>
      <c r="AN140" s="189">
        <v>274</v>
      </c>
      <c r="AO140" s="107" t="s">
        <v>577</v>
      </c>
      <c r="AP140" s="63"/>
      <c r="AQ140" s="951"/>
      <c r="AR140" s="951"/>
      <c r="AS140" s="951"/>
      <c r="AT140" s="954"/>
      <c r="AU140" s="951"/>
      <c r="AV140" s="951"/>
      <c r="AW140" s="951"/>
      <c r="AX140" s="841"/>
      <c r="AY140" s="841"/>
      <c r="AZ140" s="841"/>
      <c r="BA140" s="841"/>
      <c r="BB140" s="765"/>
      <c r="BC140" s="341" t="s">
        <v>814</v>
      </c>
      <c r="BD140" s="175" t="s">
        <v>873</v>
      </c>
      <c r="BE140" s="175" t="s">
        <v>869</v>
      </c>
      <c r="BF140" s="175" t="s">
        <v>822</v>
      </c>
      <c r="BG140" s="251">
        <v>45047</v>
      </c>
      <c r="BH140" s="527" t="s">
        <v>1163</v>
      </c>
      <c r="BI140" s="63"/>
      <c r="BJ140" s="63"/>
    </row>
    <row r="141" spans="1:62" s="68" customFormat="1" ht="68.25" customHeight="1" x14ac:dyDescent="0.35">
      <c r="A141" s="889"/>
      <c r="B141" s="1041"/>
      <c r="C141" s="1041"/>
      <c r="D141" s="891"/>
      <c r="E141" s="891"/>
      <c r="F141" s="891"/>
      <c r="G141" s="1111"/>
      <c r="H141" s="1111"/>
      <c r="I141" s="1111"/>
      <c r="J141" s="806"/>
      <c r="K141" s="1046" t="s">
        <v>198</v>
      </c>
      <c r="L141" s="1046" t="s">
        <v>188</v>
      </c>
      <c r="M141" s="1046" t="s">
        <v>154</v>
      </c>
      <c r="N141" s="1046" t="s">
        <v>248</v>
      </c>
      <c r="O141" s="1046"/>
      <c r="P141" s="1046" t="s">
        <v>270</v>
      </c>
      <c r="Q141" s="1046" t="s">
        <v>281</v>
      </c>
      <c r="R141" s="1058" t="s">
        <v>298</v>
      </c>
      <c r="S141" s="1058">
        <v>280</v>
      </c>
      <c r="T141" s="1164">
        <v>903</v>
      </c>
      <c r="U141" s="1281">
        <v>0</v>
      </c>
      <c r="V141" s="1108">
        <f>+U141/S141</f>
        <v>0</v>
      </c>
      <c r="W141" s="1108">
        <f>+T141/1500</f>
        <v>0.60199999999999998</v>
      </c>
      <c r="X141" s="1238"/>
      <c r="Y141" s="1247"/>
      <c r="Z141" s="1243"/>
      <c r="AA141" s="1244"/>
      <c r="AB141" s="1188"/>
      <c r="AC141" s="1231"/>
      <c r="AD141" s="891"/>
      <c r="AE141" s="274" t="s">
        <v>564</v>
      </c>
      <c r="AF141" s="51" t="s">
        <v>565</v>
      </c>
      <c r="AG141" s="110">
        <v>15</v>
      </c>
      <c r="AH141" s="110">
        <v>20</v>
      </c>
      <c r="AI141" s="687">
        <v>0</v>
      </c>
      <c r="AJ141" s="541">
        <f t="shared" ref="AJ141:AJ207" si="5">+AI141/AG141</f>
        <v>0</v>
      </c>
      <c r="AK141" s="1296"/>
      <c r="AL141" s="340">
        <v>44987</v>
      </c>
      <c r="AM141" s="340">
        <v>45261</v>
      </c>
      <c r="AN141" s="189">
        <v>274</v>
      </c>
      <c r="AO141" s="107" t="s">
        <v>294</v>
      </c>
      <c r="AP141" s="63"/>
      <c r="AQ141" s="951"/>
      <c r="AR141" s="951"/>
      <c r="AS141" s="951"/>
      <c r="AT141" s="954"/>
      <c r="AU141" s="951"/>
      <c r="AV141" s="951"/>
      <c r="AW141" s="951"/>
      <c r="AX141" s="841"/>
      <c r="AY141" s="841"/>
      <c r="AZ141" s="841"/>
      <c r="BA141" s="841"/>
      <c r="BB141" s="765"/>
      <c r="BC141" s="341" t="s">
        <v>814</v>
      </c>
      <c r="BD141" s="175" t="s">
        <v>874</v>
      </c>
      <c r="BE141" s="175" t="s">
        <v>875</v>
      </c>
      <c r="BF141" s="343" t="s">
        <v>822</v>
      </c>
      <c r="BG141" s="344"/>
      <c r="BH141" s="527" t="s">
        <v>1164</v>
      </c>
      <c r="BI141" s="63"/>
      <c r="BJ141" s="63"/>
    </row>
    <row r="142" spans="1:62" s="68" customFormat="1" ht="74.25" customHeight="1" thickBot="1" x14ac:dyDescent="0.4">
      <c r="A142" s="889"/>
      <c r="B142" s="1041"/>
      <c r="C142" s="1041"/>
      <c r="D142" s="891"/>
      <c r="E142" s="891"/>
      <c r="F142" s="891"/>
      <c r="G142" s="1111"/>
      <c r="H142" s="1111"/>
      <c r="I142" s="1111"/>
      <c r="J142" s="806"/>
      <c r="K142" s="1047"/>
      <c r="L142" s="1047"/>
      <c r="M142" s="1047"/>
      <c r="N142" s="1047"/>
      <c r="O142" s="1047"/>
      <c r="P142" s="1047"/>
      <c r="Q142" s="1047"/>
      <c r="R142" s="1060"/>
      <c r="S142" s="1060"/>
      <c r="T142" s="1166"/>
      <c r="U142" s="1283"/>
      <c r="V142" s="1109"/>
      <c r="W142" s="1109"/>
      <c r="X142" s="1238"/>
      <c r="Y142" s="1247"/>
      <c r="Z142" s="1243"/>
      <c r="AA142" s="1244"/>
      <c r="AB142" s="1189"/>
      <c r="AC142" s="1232"/>
      <c r="AD142" s="1011"/>
      <c r="AE142" s="345" t="s">
        <v>566</v>
      </c>
      <c r="AF142" s="55" t="s">
        <v>562</v>
      </c>
      <c r="AG142" s="69">
        <v>15</v>
      </c>
      <c r="AH142" s="54">
        <v>20</v>
      </c>
      <c r="AI142" s="687">
        <v>0</v>
      </c>
      <c r="AJ142" s="541">
        <f t="shared" si="5"/>
        <v>0</v>
      </c>
      <c r="AK142" s="1294"/>
      <c r="AL142" s="340">
        <v>44987</v>
      </c>
      <c r="AM142" s="340">
        <v>45261</v>
      </c>
      <c r="AN142" s="189">
        <v>274</v>
      </c>
      <c r="AO142" s="346" t="s">
        <v>294</v>
      </c>
      <c r="AP142" s="63"/>
      <c r="AQ142" s="951"/>
      <c r="AR142" s="951"/>
      <c r="AS142" s="951"/>
      <c r="AT142" s="954"/>
      <c r="AU142" s="951"/>
      <c r="AV142" s="951"/>
      <c r="AW142" s="951"/>
      <c r="AX142" s="841"/>
      <c r="AY142" s="841"/>
      <c r="AZ142" s="841"/>
      <c r="BA142" s="841"/>
      <c r="BB142" s="765"/>
      <c r="BC142" s="341" t="s">
        <v>818</v>
      </c>
      <c r="BD142" s="175" t="s">
        <v>653</v>
      </c>
      <c r="BE142" s="175" t="s">
        <v>653</v>
      </c>
      <c r="BF142" s="175" t="s">
        <v>653</v>
      </c>
      <c r="BG142" s="251" t="s">
        <v>653</v>
      </c>
      <c r="BH142" s="518" t="s">
        <v>1165</v>
      </c>
      <c r="BI142" s="63"/>
      <c r="BJ142" s="63"/>
    </row>
    <row r="143" spans="1:62" s="68" customFormat="1" ht="57.75" customHeight="1" x14ac:dyDescent="0.35">
      <c r="A143" s="889"/>
      <c r="B143" s="1041"/>
      <c r="C143" s="1041"/>
      <c r="D143" s="891"/>
      <c r="E143" s="891"/>
      <c r="F143" s="891"/>
      <c r="G143" s="1111"/>
      <c r="H143" s="1111"/>
      <c r="I143" s="1111"/>
      <c r="J143" s="806"/>
      <c r="K143" s="1072" t="s">
        <v>199</v>
      </c>
      <c r="L143" s="1072" t="s">
        <v>188</v>
      </c>
      <c r="M143" s="1072" t="s">
        <v>200</v>
      </c>
      <c r="N143" s="1072" t="s">
        <v>249</v>
      </c>
      <c r="O143" s="1072"/>
      <c r="P143" s="1072" t="s">
        <v>270</v>
      </c>
      <c r="Q143" s="1072" t="s">
        <v>283</v>
      </c>
      <c r="R143" s="1072">
        <f>105-60</f>
        <v>45</v>
      </c>
      <c r="S143" s="1167">
        <v>10</v>
      </c>
      <c r="T143" s="1155">
        <v>54</v>
      </c>
      <c r="U143" s="1264">
        <v>0</v>
      </c>
      <c r="V143" s="1285">
        <f>+U143/S143</f>
        <v>0</v>
      </c>
      <c r="W143" s="1285">
        <v>1</v>
      </c>
      <c r="X143" s="1238"/>
      <c r="Y143" s="1247"/>
      <c r="Z143" s="1243"/>
      <c r="AA143" s="1244"/>
      <c r="AB143" s="1190" t="s">
        <v>317</v>
      </c>
      <c r="AC143" s="1214">
        <v>2020130010185</v>
      </c>
      <c r="AD143" s="1010" t="s">
        <v>344</v>
      </c>
      <c r="AE143" s="56" t="s">
        <v>567</v>
      </c>
      <c r="AF143" s="162" t="s">
        <v>568</v>
      </c>
      <c r="AG143" s="162">
        <v>10</v>
      </c>
      <c r="AH143" s="162">
        <v>25</v>
      </c>
      <c r="AI143" s="695">
        <v>0</v>
      </c>
      <c r="AJ143" s="541">
        <f t="shared" si="5"/>
        <v>0</v>
      </c>
      <c r="AK143" s="1298">
        <f>AVERAGE(AJ143:AJ146)</f>
        <v>0</v>
      </c>
      <c r="AL143" s="320">
        <v>44970</v>
      </c>
      <c r="AM143" s="320">
        <v>45261</v>
      </c>
      <c r="AN143" s="189">
        <v>291</v>
      </c>
      <c r="AO143" s="101" t="s">
        <v>296</v>
      </c>
      <c r="AP143" s="63"/>
      <c r="AQ143" s="950" t="s">
        <v>711</v>
      </c>
      <c r="AR143" s="950" t="s">
        <v>713</v>
      </c>
      <c r="AS143" s="956" t="s">
        <v>733</v>
      </c>
      <c r="AT143" s="972">
        <v>710000000</v>
      </c>
      <c r="AU143" s="956" t="s">
        <v>734</v>
      </c>
      <c r="AV143" s="969" t="s">
        <v>779</v>
      </c>
      <c r="AW143" s="956" t="s">
        <v>780</v>
      </c>
      <c r="AX143" s="849" t="s">
        <v>733</v>
      </c>
      <c r="AY143" s="849">
        <v>710000000</v>
      </c>
      <c r="AZ143" s="849">
        <v>0</v>
      </c>
      <c r="BA143" s="849">
        <v>0</v>
      </c>
      <c r="BB143" s="771">
        <v>0</v>
      </c>
      <c r="BC143" s="918" t="s">
        <v>802</v>
      </c>
      <c r="BD143" s="918" t="s">
        <v>876</v>
      </c>
      <c r="BE143" s="921" t="s">
        <v>808</v>
      </c>
      <c r="BF143" s="921" t="s">
        <v>822</v>
      </c>
      <c r="BG143" s="924"/>
      <c r="BH143" s="528" t="s">
        <v>1166</v>
      </c>
      <c r="BI143" s="63"/>
      <c r="BJ143" s="63"/>
    </row>
    <row r="144" spans="1:62" s="68" customFormat="1" ht="43.5" customHeight="1" x14ac:dyDescent="0.35">
      <c r="A144" s="889"/>
      <c r="B144" s="1041"/>
      <c r="C144" s="1041"/>
      <c r="D144" s="891"/>
      <c r="E144" s="891"/>
      <c r="F144" s="891"/>
      <c r="G144" s="1111"/>
      <c r="H144" s="1111"/>
      <c r="I144" s="1111"/>
      <c r="J144" s="806"/>
      <c r="K144" s="1072"/>
      <c r="L144" s="1072"/>
      <c r="M144" s="1072"/>
      <c r="N144" s="1072"/>
      <c r="O144" s="1072"/>
      <c r="P144" s="1072"/>
      <c r="Q144" s="1072"/>
      <c r="R144" s="1072"/>
      <c r="S144" s="1168"/>
      <c r="T144" s="1156"/>
      <c r="U144" s="1265"/>
      <c r="V144" s="1286"/>
      <c r="W144" s="1286"/>
      <c r="X144" s="1238"/>
      <c r="Y144" s="1247"/>
      <c r="Z144" s="1243"/>
      <c r="AA144" s="1244"/>
      <c r="AB144" s="1191"/>
      <c r="AC144" s="1215"/>
      <c r="AD144" s="891"/>
      <c r="AE144" s="71" t="s">
        <v>569</v>
      </c>
      <c r="AF144" s="110" t="s">
        <v>570</v>
      </c>
      <c r="AG144" s="175">
        <v>10</v>
      </c>
      <c r="AH144" s="175">
        <v>25</v>
      </c>
      <c r="AI144" s="696">
        <v>0</v>
      </c>
      <c r="AJ144" s="541">
        <f t="shared" si="5"/>
        <v>0</v>
      </c>
      <c r="AK144" s="1296"/>
      <c r="AL144" s="325">
        <v>44970</v>
      </c>
      <c r="AM144" s="325">
        <v>45261</v>
      </c>
      <c r="AN144" s="189">
        <v>291</v>
      </c>
      <c r="AO144" s="75" t="s">
        <v>296</v>
      </c>
      <c r="AP144" s="63"/>
      <c r="AQ144" s="951"/>
      <c r="AR144" s="951"/>
      <c r="AS144" s="957"/>
      <c r="AT144" s="973"/>
      <c r="AU144" s="957"/>
      <c r="AV144" s="970"/>
      <c r="AW144" s="957"/>
      <c r="AX144" s="850"/>
      <c r="AY144" s="850"/>
      <c r="AZ144" s="850"/>
      <c r="BA144" s="850"/>
      <c r="BB144" s="774"/>
      <c r="BC144" s="919"/>
      <c r="BD144" s="919"/>
      <c r="BE144" s="922"/>
      <c r="BF144" s="922"/>
      <c r="BG144" s="925"/>
      <c r="BH144" s="529" t="s">
        <v>1167</v>
      </c>
      <c r="BI144" s="63"/>
      <c r="BJ144" s="63"/>
    </row>
    <row r="145" spans="1:62" s="68" customFormat="1" ht="75.75" customHeight="1" x14ac:dyDescent="0.35">
      <c r="A145" s="889"/>
      <c r="B145" s="1041"/>
      <c r="C145" s="1041"/>
      <c r="D145" s="891"/>
      <c r="E145" s="891"/>
      <c r="F145" s="891"/>
      <c r="G145" s="1111"/>
      <c r="H145" s="1111"/>
      <c r="I145" s="1111"/>
      <c r="J145" s="806"/>
      <c r="K145" s="1072"/>
      <c r="L145" s="1072"/>
      <c r="M145" s="1072"/>
      <c r="N145" s="1072"/>
      <c r="O145" s="1072"/>
      <c r="P145" s="1072"/>
      <c r="Q145" s="1072"/>
      <c r="R145" s="1072"/>
      <c r="S145" s="1168"/>
      <c r="T145" s="1156"/>
      <c r="U145" s="1265"/>
      <c r="V145" s="1286"/>
      <c r="W145" s="1286"/>
      <c r="X145" s="1238"/>
      <c r="Y145" s="1247"/>
      <c r="Z145" s="1243"/>
      <c r="AA145" s="1244"/>
      <c r="AB145" s="1191"/>
      <c r="AC145" s="1215"/>
      <c r="AD145" s="891"/>
      <c r="AE145" s="206" t="s">
        <v>571</v>
      </c>
      <c r="AF145" s="175" t="s">
        <v>572</v>
      </c>
      <c r="AG145" s="175">
        <v>10</v>
      </c>
      <c r="AH145" s="175">
        <v>25</v>
      </c>
      <c r="AI145" s="696">
        <v>0</v>
      </c>
      <c r="AJ145" s="541">
        <f t="shared" si="5"/>
        <v>0</v>
      </c>
      <c r="AK145" s="1296"/>
      <c r="AL145" s="325">
        <v>44970</v>
      </c>
      <c r="AM145" s="325">
        <v>45261</v>
      </c>
      <c r="AN145" s="189">
        <v>291</v>
      </c>
      <c r="AO145" s="81">
        <v>1</v>
      </c>
      <c r="AP145" s="63"/>
      <c r="AQ145" s="951"/>
      <c r="AR145" s="951"/>
      <c r="AS145" s="957"/>
      <c r="AT145" s="973"/>
      <c r="AU145" s="957"/>
      <c r="AV145" s="970"/>
      <c r="AW145" s="957"/>
      <c r="AX145" s="850"/>
      <c r="AY145" s="850"/>
      <c r="AZ145" s="850"/>
      <c r="BA145" s="850"/>
      <c r="BB145" s="774"/>
      <c r="BC145" s="919"/>
      <c r="BD145" s="919"/>
      <c r="BE145" s="922"/>
      <c r="BF145" s="922"/>
      <c r="BG145" s="925"/>
      <c r="BH145" s="529" t="s">
        <v>1168</v>
      </c>
      <c r="BI145" s="63"/>
      <c r="BJ145" s="63"/>
    </row>
    <row r="146" spans="1:62" s="68" customFormat="1" ht="60" customHeight="1" thickBot="1" x14ac:dyDescent="0.4">
      <c r="A146" s="889"/>
      <c r="B146" s="1041"/>
      <c r="C146" s="1041"/>
      <c r="D146" s="891"/>
      <c r="E146" s="891"/>
      <c r="F146" s="891"/>
      <c r="G146" s="1111"/>
      <c r="H146" s="1111"/>
      <c r="I146" s="1111"/>
      <c r="J146" s="806"/>
      <c r="K146" s="1072"/>
      <c r="L146" s="1072"/>
      <c r="M146" s="1072"/>
      <c r="N146" s="1072"/>
      <c r="O146" s="1072"/>
      <c r="P146" s="1072"/>
      <c r="Q146" s="1072"/>
      <c r="R146" s="1072"/>
      <c r="S146" s="1169"/>
      <c r="T146" s="1157"/>
      <c r="U146" s="1266"/>
      <c r="V146" s="1287"/>
      <c r="W146" s="1287"/>
      <c r="X146" s="1238"/>
      <c r="Y146" s="1247"/>
      <c r="Z146" s="1243"/>
      <c r="AA146" s="1244"/>
      <c r="AB146" s="1192"/>
      <c r="AC146" s="1216"/>
      <c r="AD146" s="1011"/>
      <c r="AE146" s="88" t="s">
        <v>573</v>
      </c>
      <c r="AF146" s="111" t="s">
        <v>574</v>
      </c>
      <c r="AG146" s="185">
        <v>10</v>
      </c>
      <c r="AH146" s="185">
        <v>25</v>
      </c>
      <c r="AI146" s="697">
        <v>0</v>
      </c>
      <c r="AJ146" s="541">
        <f t="shared" si="5"/>
        <v>0</v>
      </c>
      <c r="AK146" s="1297"/>
      <c r="AL146" s="333">
        <v>44970</v>
      </c>
      <c r="AM146" s="333">
        <v>45261</v>
      </c>
      <c r="AN146" s="189">
        <v>291</v>
      </c>
      <c r="AO146" s="116" t="s">
        <v>296</v>
      </c>
      <c r="AP146" s="63"/>
      <c r="AQ146" s="952"/>
      <c r="AR146" s="952"/>
      <c r="AS146" s="958"/>
      <c r="AT146" s="974"/>
      <c r="AU146" s="958"/>
      <c r="AV146" s="971"/>
      <c r="AW146" s="958"/>
      <c r="AX146" s="851"/>
      <c r="AY146" s="851"/>
      <c r="AZ146" s="851"/>
      <c r="BA146" s="851"/>
      <c r="BB146" s="775"/>
      <c r="BC146" s="920"/>
      <c r="BD146" s="920"/>
      <c r="BE146" s="923"/>
      <c r="BF146" s="923"/>
      <c r="BG146" s="926"/>
      <c r="BH146" s="530" t="s">
        <v>1169</v>
      </c>
      <c r="BI146" s="63"/>
      <c r="BJ146" s="63"/>
    </row>
    <row r="147" spans="1:62" s="68" customFormat="1" ht="73.5" customHeight="1" thickBot="1" x14ac:dyDescent="0.4">
      <c r="A147" s="889"/>
      <c r="B147" s="1041"/>
      <c r="C147" s="1041"/>
      <c r="D147" s="891"/>
      <c r="E147" s="891"/>
      <c r="F147" s="891"/>
      <c r="G147" s="1111"/>
      <c r="H147" s="1111"/>
      <c r="I147" s="1111"/>
      <c r="J147" s="807"/>
      <c r="K147" s="828" t="s">
        <v>1186</v>
      </c>
      <c r="L147" s="829"/>
      <c r="M147" s="829"/>
      <c r="N147" s="829"/>
      <c r="O147" s="829"/>
      <c r="P147" s="829"/>
      <c r="Q147" s="829"/>
      <c r="R147" s="829"/>
      <c r="S147" s="829"/>
      <c r="T147" s="829"/>
      <c r="U147" s="829"/>
      <c r="V147" s="589">
        <f>AVERAGE(V138:V146)</f>
        <v>0.14899999999999999</v>
      </c>
      <c r="W147" s="589">
        <f>AVERAGE(W138:W146)</f>
        <v>0.78700000000000003</v>
      </c>
      <c r="X147" s="1238"/>
      <c r="Y147" s="1247"/>
      <c r="Z147" s="1243"/>
      <c r="AA147" s="1244"/>
      <c r="AB147" s="808" t="s">
        <v>1198</v>
      </c>
      <c r="AC147" s="809"/>
      <c r="AD147" s="809"/>
      <c r="AE147" s="809"/>
      <c r="AF147" s="809"/>
      <c r="AG147" s="809"/>
      <c r="AH147" s="809"/>
      <c r="AI147" s="809"/>
      <c r="AJ147" s="810"/>
      <c r="AK147" s="600">
        <f>AVERAGE(AK138:AK146)</f>
        <v>6.9165217391304351E-2</v>
      </c>
      <c r="AL147" s="353"/>
      <c r="AM147" s="354"/>
      <c r="AS147" s="800" t="s">
        <v>1208</v>
      </c>
      <c r="AT147" s="801"/>
      <c r="AU147" s="801"/>
      <c r="AV147" s="801"/>
      <c r="AW147" s="801"/>
      <c r="AX147" s="802"/>
      <c r="AY147" s="619">
        <f>+AY138+AY143</f>
        <v>4449107200</v>
      </c>
      <c r="AZ147" s="619">
        <f t="shared" ref="AZ147:BA147" si="6">+AZ138+AZ143</f>
        <v>0</v>
      </c>
      <c r="BA147" s="619">
        <f t="shared" si="6"/>
        <v>0</v>
      </c>
      <c r="BB147" s="631">
        <v>0</v>
      </c>
      <c r="BH147" s="355"/>
    </row>
    <row r="148" spans="1:62" s="68" customFormat="1" ht="40.5" customHeight="1" x14ac:dyDescent="0.35">
      <c r="A148" s="889"/>
      <c r="B148" s="1041"/>
      <c r="C148" s="1041"/>
      <c r="D148" s="891"/>
      <c r="E148" s="891"/>
      <c r="F148" s="891"/>
      <c r="G148" s="1111"/>
      <c r="H148" s="1111"/>
      <c r="I148" s="1111"/>
      <c r="J148" s="805" t="s">
        <v>166</v>
      </c>
      <c r="K148" s="1046" t="s">
        <v>201</v>
      </c>
      <c r="L148" s="1046" t="s">
        <v>177</v>
      </c>
      <c r="M148" s="1046" t="s">
        <v>202</v>
      </c>
      <c r="N148" s="1061" t="s">
        <v>250</v>
      </c>
      <c r="O148" s="1061"/>
      <c r="P148" s="1061" t="s">
        <v>270</v>
      </c>
      <c r="Q148" s="1061" t="s">
        <v>284</v>
      </c>
      <c r="R148" s="1061">
        <v>100</v>
      </c>
      <c r="S148" s="1167">
        <v>35</v>
      </c>
      <c r="T148" s="1155">
        <v>80</v>
      </c>
      <c r="U148" s="1264">
        <v>7</v>
      </c>
      <c r="V148" s="1285">
        <f>+U148/S148</f>
        <v>0.2</v>
      </c>
      <c r="W148" s="1285">
        <f>+(T148+U148)/R148</f>
        <v>0.87</v>
      </c>
      <c r="X148" s="1238"/>
      <c r="Y148" s="1247"/>
      <c r="Z148" s="1243"/>
      <c r="AA148" s="1244"/>
      <c r="AB148" s="1193" t="s">
        <v>318</v>
      </c>
      <c r="AC148" s="1208">
        <v>2021130010224</v>
      </c>
      <c r="AD148" s="1028" t="s">
        <v>345</v>
      </c>
      <c r="AE148" s="356" t="s">
        <v>578</v>
      </c>
      <c r="AF148" s="162" t="s">
        <v>568</v>
      </c>
      <c r="AG148" s="357">
        <v>13</v>
      </c>
      <c r="AH148" s="336">
        <v>15</v>
      </c>
      <c r="AI148" s="698">
        <v>0</v>
      </c>
      <c r="AJ148" s="541">
        <f t="shared" si="5"/>
        <v>0</v>
      </c>
      <c r="AK148" s="1294">
        <f>AVERAGE(AJ148:AJ154)</f>
        <v>0.20238095238095236</v>
      </c>
      <c r="AL148" s="303">
        <v>44963</v>
      </c>
      <c r="AM148" s="303">
        <v>45261</v>
      </c>
      <c r="AN148" s="190">
        <v>298</v>
      </c>
      <c r="AO148" s="110" t="s">
        <v>295</v>
      </c>
      <c r="AP148" s="63"/>
      <c r="AQ148" s="950" t="s">
        <v>711</v>
      </c>
      <c r="AR148" s="950" t="s">
        <v>713</v>
      </c>
      <c r="AS148" s="934" t="s">
        <v>722</v>
      </c>
      <c r="AT148" s="963">
        <v>945693727</v>
      </c>
      <c r="AU148" s="934" t="s">
        <v>730</v>
      </c>
      <c r="AV148" s="934" t="s">
        <v>781</v>
      </c>
      <c r="AW148" s="934" t="s">
        <v>782</v>
      </c>
      <c r="AX148" s="872" t="s">
        <v>722</v>
      </c>
      <c r="AY148" s="872">
        <v>945693727</v>
      </c>
      <c r="AZ148" s="872">
        <v>116416200</v>
      </c>
      <c r="BA148" s="872">
        <v>15450000</v>
      </c>
      <c r="BB148" s="776">
        <f>+BA148/AY148</f>
        <v>1.6337213157807062E-2</v>
      </c>
      <c r="BC148" s="930" t="s">
        <v>814</v>
      </c>
      <c r="BD148" s="932" t="s">
        <v>877</v>
      </c>
      <c r="BE148" s="934" t="s">
        <v>872</v>
      </c>
      <c r="BF148" s="934" t="s">
        <v>722</v>
      </c>
      <c r="BG148" s="936">
        <v>44958</v>
      </c>
      <c r="BH148" s="531" t="s">
        <v>1170</v>
      </c>
      <c r="BI148" s="63"/>
      <c r="BJ148" s="63"/>
    </row>
    <row r="149" spans="1:62" s="68" customFormat="1" ht="43.5" customHeight="1" x14ac:dyDescent="0.35">
      <c r="A149" s="889"/>
      <c r="B149" s="1041"/>
      <c r="C149" s="1041"/>
      <c r="D149" s="891"/>
      <c r="E149" s="891"/>
      <c r="F149" s="891"/>
      <c r="G149" s="1111"/>
      <c r="H149" s="1111"/>
      <c r="I149" s="1111"/>
      <c r="J149" s="806"/>
      <c r="K149" s="1029"/>
      <c r="L149" s="1029"/>
      <c r="M149" s="1029"/>
      <c r="N149" s="904"/>
      <c r="O149" s="904"/>
      <c r="P149" s="904"/>
      <c r="Q149" s="904"/>
      <c r="R149" s="904"/>
      <c r="S149" s="1168"/>
      <c r="T149" s="1156"/>
      <c r="U149" s="1265"/>
      <c r="V149" s="1286"/>
      <c r="W149" s="1286"/>
      <c r="X149" s="1238"/>
      <c r="Y149" s="1247"/>
      <c r="Z149" s="1243"/>
      <c r="AA149" s="1244"/>
      <c r="AB149" s="1188"/>
      <c r="AC149" s="1209"/>
      <c r="AD149" s="1029"/>
      <c r="AE149" s="358" t="s">
        <v>579</v>
      </c>
      <c r="AF149" s="179" t="s">
        <v>568</v>
      </c>
      <c r="AG149" s="54">
        <v>12</v>
      </c>
      <c r="AH149" s="359">
        <v>15</v>
      </c>
      <c r="AI149" s="699">
        <v>1</v>
      </c>
      <c r="AJ149" s="541">
        <f t="shared" si="5"/>
        <v>8.3333333333333329E-2</v>
      </c>
      <c r="AK149" s="1295"/>
      <c r="AL149" s="309">
        <v>44963</v>
      </c>
      <c r="AM149" s="309">
        <v>45261</v>
      </c>
      <c r="AN149" s="346">
        <v>298</v>
      </c>
      <c r="AO149" s="110" t="s">
        <v>592</v>
      </c>
      <c r="AP149" s="63"/>
      <c r="AQ149" s="951"/>
      <c r="AR149" s="951"/>
      <c r="AS149" s="935"/>
      <c r="AT149" s="964"/>
      <c r="AU149" s="935"/>
      <c r="AV149" s="935"/>
      <c r="AW149" s="935"/>
      <c r="AX149" s="873"/>
      <c r="AY149" s="873"/>
      <c r="AZ149" s="873"/>
      <c r="BA149" s="873"/>
      <c r="BB149" s="777"/>
      <c r="BC149" s="931"/>
      <c r="BD149" s="933"/>
      <c r="BE149" s="935"/>
      <c r="BF149" s="935"/>
      <c r="BG149" s="937"/>
      <c r="BH149" s="522" t="s">
        <v>1171</v>
      </c>
      <c r="BI149" s="63"/>
      <c r="BJ149" s="63"/>
    </row>
    <row r="150" spans="1:62" s="68" customFormat="1" ht="51" customHeight="1" x14ac:dyDescent="0.35">
      <c r="A150" s="889"/>
      <c r="B150" s="1041"/>
      <c r="C150" s="1041"/>
      <c r="D150" s="891"/>
      <c r="E150" s="891"/>
      <c r="F150" s="891"/>
      <c r="G150" s="1111"/>
      <c r="H150" s="1111"/>
      <c r="I150" s="1111"/>
      <c r="J150" s="806"/>
      <c r="K150" s="1047"/>
      <c r="L150" s="1047"/>
      <c r="M150" s="1047"/>
      <c r="N150" s="1062"/>
      <c r="O150" s="1062"/>
      <c r="P150" s="1062"/>
      <c r="Q150" s="1062"/>
      <c r="R150" s="1062"/>
      <c r="S150" s="1169"/>
      <c r="T150" s="1157"/>
      <c r="U150" s="1266"/>
      <c r="V150" s="1287"/>
      <c r="W150" s="1287"/>
      <c r="X150" s="1238"/>
      <c r="Y150" s="1247"/>
      <c r="Z150" s="1243"/>
      <c r="AA150" s="1244"/>
      <c r="AB150" s="1188"/>
      <c r="AC150" s="1209"/>
      <c r="AD150" s="1029"/>
      <c r="AE150" s="358" t="s">
        <v>580</v>
      </c>
      <c r="AF150" s="110" t="s">
        <v>570</v>
      </c>
      <c r="AG150" s="54">
        <v>10</v>
      </c>
      <c r="AH150" s="359">
        <v>10</v>
      </c>
      <c r="AI150" s="699">
        <v>0</v>
      </c>
      <c r="AJ150" s="541">
        <f t="shared" si="5"/>
        <v>0</v>
      </c>
      <c r="AK150" s="1295"/>
      <c r="AL150" s="309">
        <v>44963</v>
      </c>
      <c r="AM150" s="309">
        <v>45261</v>
      </c>
      <c r="AN150" s="346">
        <v>298</v>
      </c>
      <c r="AO150" s="110" t="s">
        <v>296</v>
      </c>
      <c r="AP150" s="63"/>
      <c r="AQ150" s="951"/>
      <c r="AR150" s="951"/>
      <c r="AS150" s="935"/>
      <c r="AT150" s="964"/>
      <c r="AU150" s="935"/>
      <c r="AV150" s="935"/>
      <c r="AW150" s="935"/>
      <c r="AX150" s="873"/>
      <c r="AY150" s="873"/>
      <c r="AZ150" s="873"/>
      <c r="BA150" s="873"/>
      <c r="BB150" s="777"/>
      <c r="BC150" s="341" t="s">
        <v>818</v>
      </c>
      <c r="BD150" s="175" t="s">
        <v>653</v>
      </c>
      <c r="BE150" s="75" t="s">
        <v>653</v>
      </c>
      <c r="BF150" s="75" t="s">
        <v>653</v>
      </c>
      <c r="BG150" s="360" t="s">
        <v>653</v>
      </c>
      <c r="BH150" s="520" t="s">
        <v>1172</v>
      </c>
      <c r="BI150" s="63"/>
      <c r="BJ150" s="63"/>
    </row>
    <row r="151" spans="1:62" s="68" customFormat="1" ht="47.25" customHeight="1" x14ac:dyDescent="0.35">
      <c r="A151" s="889"/>
      <c r="B151" s="1041"/>
      <c r="C151" s="1041"/>
      <c r="D151" s="891"/>
      <c r="E151" s="891"/>
      <c r="F151" s="891"/>
      <c r="G151" s="1111"/>
      <c r="H151" s="1111"/>
      <c r="I151" s="1111"/>
      <c r="J151" s="806"/>
      <c r="K151" s="1046" t="s">
        <v>203</v>
      </c>
      <c r="L151" s="1046" t="s">
        <v>188</v>
      </c>
      <c r="M151" s="1046" t="s">
        <v>204</v>
      </c>
      <c r="N151" s="1046" t="s">
        <v>251</v>
      </c>
      <c r="O151" s="1061"/>
      <c r="P151" s="1061" t="s">
        <v>270</v>
      </c>
      <c r="Q151" s="1061" t="s">
        <v>285</v>
      </c>
      <c r="R151" s="1046">
        <v>57</v>
      </c>
      <c r="S151" s="1167">
        <v>15</v>
      </c>
      <c r="T151" s="1155">
        <v>63</v>
      </c>
      <c r="U151" s="1264">
        <v>15</v>
      </c>
      <c r="V151" s="1285">
        <f>+U151/S151</f>
        <v>1</v>
      </c>
      <c r="W151" s="1285">
        <v>1</v>
      </c>
      <c r="X151" s="1238"/>
      <c r="Y151" s="1247"/>
      <c r="Z151" s="1243"/>
      <c r="AA151" s="1244"/>
      <c r="AB151" s="1188"/>
      <c r="AC151" s="1209"/>
      <c r="AD151" s="1029"/>
      <c r="AE151" s="361" t="s">
        <v>581</v>
      </c>
      <c r="AF151" s="110" t="s">
        <v>570</v>
      </c>
      <c r="AG151" s="110">
        <v>15</v>
      </c>
      <c r="AH151" s="339">
        <v>15</v>
      </c>
      <c r="AI151" s="700">
        <v>10</v>
      </c>
      <c r="AJ151" s="541">
        <f t="shared" si="5"/>
        <v>0.66666666666666663</v>
      </c>
      <c r="AK151" s="1295"/>
      <c r="AL151" s="309">
        <v>44963</v>
      </c>
      <c r="AM151" s="309">
        <v>45261</v>
      </c>
      <c r="AN151" s="346">
        <v>298</v>
      </c>
      <c r="AO151" s="110" t="s">
        <v>593</v>
      </c>
      <c r="AP151" s="63"/>
      <c r="AQ151" s="951"/>
      <c r="AR151" s="951"/>
      <c r="AS151" s="935"/>
      <c r="AT151" s="964"/>
      <c r="AU151" s="935"/>
      <c r="AV151" s="935"/>
      <c r="AW151" s="935"/>
      <c r="AX151" s="873"/>
      <c r="AY151" s="873"/>
      <c r="AZ151" s="873"/>
      <c r="BA151" s="873"/>
      <c r="BB151" s="777"/>
      <c r="BC151" s="341" t="s">
        <v>818</v>
      </c>
      <c r="BD151" s="175" t="s">
        <v>653</v>
      </c>
      <c r="BE151" s="75" t="s">
        <v>653</v>
      </c>
      <c r="BF151" s="75" t="s">
        <v>653</v>
      </c>
      <c r="BG151" s="173" t="s">
        <v>653</v>
      </c>
      <c r="BH151" s="927" t="s">
        <v>1173</v>
      </c>
      <c r="BI151" s="63"/>
      <c r="BJ151" s="63"/>
    </row>
    <row r="152" spans="1:62" s="68" customFormat="1" ht="42" customHeight="1" x14ac:dyDescent="0.35">
      <c r="A152" s="889"/>
      <c r="B152" s="1041"/>
      <c r="C152" s="1041"/>
      <c r="D152" s="891"/>
      <c r="E152" s="891"/>
      <c r="F152" s="891"/>
      <c r="G152" s="1111"/>
      <c r="H152" s="1111"/>
      <c r="I152" s="1111"/>
      <c r="J152" s="806"/>
      <c r="K152" s="1047"/>
      <c r="L152" s="1047"/>
      <c r="M152" s="1047"/>
      <c r="N152" s="1047"/>
      <c r="O152" s="1062"/>
      <c r="P152" s="1062"/>
      <c r="Q152" s="1062"/>
      <c r="R152" s="1047"/>
      <c r="S152" s="1169"/>
      <c r="T152" s="1157"/>
      <c r="U152" s="1266"/>
      <c r="V152" s="1287"/>
      <c r="W152" s="1287"/>
      <c r="X152" s="1238"/>
      <c r="Y152" s="1247"/>
      <c r="Z152" s="1243"/>
      <c r="AA152" s="1244"/>
      <c r="AB152" s="1188"/>
      <c r="AC152" s="1209"/>
      <c r="AD152" s="1029"/>
      <c r="AE152" s="206" t="s">
        <v>582</v>
      </c>
      <c r="AF152" s="110" t="s">
        <v>583</v>
      </c>
      <c r="AG152" s="110">
        <v>15</v>
      </c>
      <c r="AH152" s="339">
        <v>15</v>
      </c>
      <c r="AI152" s="700">
        <v>10</v>
      </c>
      <c r="AJ152" s="541">
        <f t="shared" si="5"/>
        <v>0.66666666666666663</v>
      </c>
      <c r="AK152" s="1295"/>
      <c r="AL152" s="309">
        <v>44963</v>
      </c>
      <c r="AM152" s="309">
        <v>45261</v>
      </c>
      <c r="AN152" s="346">
        <v>298</v>
      </c>
      <c r="AO152" s="110" t="s">
        <v>294</v>
      </c>
      <c r="AP152" s="63"/>
      <c r="AQ152" s="951"/>
      <c r="AR152" s="951"/>
      <c r="AS152" s="935"/>
      <c r="AT152" s="964"/>
      <c r="AU152" s="935"/>
      <c r="AV152" s="935"/>
      <c r="AW152" s="935"/>
      <c r="AX152" s="873"/>
      <c r="AY152" s="873"/>
      <c r="AZ152" s="873"/>
      <c r="BA152" s="873"/>
      <c r="BB152" s="777"/>
      <c r="BC152" s="341" t="s">
        <v>814</v>
      </c>
      <c r="BD152" s="277" t="s">
        <v>878</v>
      </c>
      <c r="BE152" s="75" t="s">
        <v>872</v>
      </c>
      <c r="BF152" s="75" t="s">
        <v>722</v>
      </c>
      <c r="BG152" s="251">
        <v>44958</v>
      </c>
      <c r="BH152" s="928"/>
      <c r="BI152" s="63"/>
      <c r="BJ152" s="63"/>
    </row>
    <row r="153" spans="1:62" s="68" customFormat="1" ht="36.75" customHeight="1" x14ac:dyDescent="0.35">
      <c r="A153" s="889"/>
      <c r="B153" s="1041"/>
      <c r="C153" s="1041"/>
      <c r="D153" s="891"/>
      <c r="E153" s="891"/>
      <c r="F153" s="891"/>
      <c r="G153" s="1111"/>
      <c r="H153" s="1111"/>
      <c r="I153" s="1111"/>
      <c r="J153" s="806"/>
      <c r="K153" s="1046" t="s">
        <v>205</v>
      </c>
      <c r="L153" s="1046" t="s">
        <v>188</v>
      </c>
      <c r="M153" s="1046" t="s">
        <v>206</v>
      </c>
      <c r="N153" s="1046" t="s">
        <v>252</v>
      </c>
      <c r="O153" s="1046"/>
      <c r="P153" s="1046" t="s">
        <v>270</v>
      </c>
      <c r="Q153" s="1046" t="s">
        <v>286</v>
      </c>
      <c r="R153" s="1046">
        <v>4</v>
      </c>
      <c r="S153" s="1167">
        <v>1</v>
      </c>
      <c r="T153" s="1155">
        <v>3</v>
      </c>
      <c r="U153" s="1271" t="s">
        <v>653</v>
      </c>
      <c r="V153" s="1285" t="s">
        <v>653</v>
      </c>
      <c r="W153" s="1285">
        <f>+T153/R153</f>
        <v>0.75</v>
      </c>
      <c r="X153" s="1238"/>
      <c r="Y153" s="1247"/>
      <c r="Z153" s="1243"/>
      <c r="AA153" s="1244"/>
      <c r="AB153" s="1188"/>
      <c r="AC153" s="1209"/>
      <c r="AD153" s="1029"/>
      <c r="AE153" s="362" t="s">
        <v>584</v>
      </c>
      <c r="AF153" s="179" t="s">
        <v>585</v>
      </c>
      <c r="AG153" s="363">
        <v>1</v>
      </c>
      <c r="AH153" s="359">
        <v>10</v>
      </c>
      <c r="AI153" s="700">
        <v>0</v>
      </c>
      <c r="AJ153" s="541">
        <f t="shared" si="5"/>
        <v>0</v>
      </c>
      <c r="AK153" s="1295"/>
      <c r="AL153" s="309">
        <v>44963</v>
      </c>
      <c r="AM153" s="309">
        <v>45261</v>
      </c>
      <c r="AN153" s="346">
        <v>298</v>
      </c>
      <c r="AO153" s="51">
        <v>1</v>
      </c>
      <c r="AP153" s="63"/>
      <c r="AQ153" s="951"/>
      <c r="AR153" s="951"/>
      <c r="AS153" s="935"/>
      <c r="AT153" s="964"/>
      <c r="AU153" s="935"/>
      <c r="AV153" s="935"/>
      <c r="AW153" s="935"/>
      <c r="AX153" s="873"/>
      <c r="AY153" s="873"/>
      <c r="AZ153" s="873"/>
      <c r="BA153" s="873"/>
      <c r="BB153" s="777"/>
      <c r="BC153" s="341" t="s">
        <v>818</v>
      </c>
      <c r="BD153" s="175" t="s">
        <v>653</v>
      </c>
      <c r="BE153" s="364" t="s">
        <v>653</v>
      </c>
      <c r="BF153" s="75" t="s">
        <v>653</v>
      </c>
      <c r="BG153" s="360" t="s">
        <v>653</v>
      </c>
      <c r="BH153" s="532" t="s">
        <v>1174</v>
      </c>
      <c r="BI153" s="63"/>
      <c r="BJ153" s="63"/>
    </row>
    <row r="154" spans="1:62" s="68" customFormat="1" ht="49.5" customHeight="1" thickBot="1" x14ac:dyDescent="0.4">
      <c r="A154" s="889"/>
      <c r="B154" s="1041"/>
      <c r="C154" s="1041"/>
      <c r="D154" s="891"/>
      <c r="E154" s="891"/>
      <c r="F154" s="891"/>
      <c r="G154" s="1111"/>
      <c r="H154" s="1111"/>
      <c r="I154" s="1111"/>
      <c r="J154" s="806"/>
      <c r="K154" s="1047"/>
      <c r="L154" s="1047"/>
      <c r="M154" s="1047"/>
      <c r="N154" s="1047"/>
      <c r="O154" s="1047"/>
      <c r="P154" s="1047"/>
      <c r="Q154" s="1047"/>
      <c r="R154" s="1047"/>
      <c r="S154" s="1169"/>
      <c r="T154" s="1157"/>
      <c r="U154" s="1273"/>
      <c r="V154" s="1287"/>
      <c r="W154" s="1287"/>
      <c r="X154" s="1238"/>
      <c r="Y154" s="1247"/>
      <c r="Z154" s="1243"/>
      <c r="AA154" s="1244"/>
      <c r="AB154" s="1189"/>
      <c r="AC154" s="1210"/>
      <c r="AD154" s="1030"/>
      <c r="AE154" s="365" t="s">
        <v>586</v>
      </c>
      <c r="AF154" s="111" t="s">
        <v>587</v>
      </c>
      <c r="AG154" s="366">
        <v>1</v>
      </c>
      <c r="AH154" s="367">
        <v>20</v>
      </c>
      <c r="AI154" s="700">
        <v>0</v>
      </c>
      <c r="AJ154" s="541">
        <f t="shared" si="5"/>
        <v>0</v>
      </c>
      <c r="AK154" s="1295"/>
      <c r="AL154" s="368">
        <v>44942</v>
      </c>
      <c r="AM154" s="315">
        <v>45016</v>
      </c>
      <c r="AN154" s="115">
        <v>74</v>
      </c>
      <c r="AO154" s="51">
        <v>1</v>
      </c>
      <c r="AP154" s="63"/>
      <c r="AQ154" s="952"/>
      <c r="AR154" s="952"/>
      <c r="AS154" s="943"/>
      <c r="AT154" s="965"/>
      <c r="AU154" s="943"/>
      <c r="AV154" s="943"/>
      <c r="AW154" s="943"/>
      <c r="AX154" s="929"/>
      <c r="AY154" s="929"/>
      <c r="AZ154" s="929"/>
      <c r="BA154" s="929"/>
      <c r="BB154" s="778"/>
      <c r="BC154" s="369" t="s">
        <v>814</v>
      </c>
      <c r="BD154" s="278" t="s">
        <v>879</v>
      </c>
      <c r="BE154" s="370" t="s">
        <v>872</v>
      </c>
      <c r="BF154" s="116" t="s">
        <v>722</v>
      </c>
      <c r="BG154" s="265">
        <v>45079</v>
      </c>
      <c r="BH154" s="533" t="s">
        <v>1175</v>
      </c>
      <c r="BI154" s="63"/>
      <c r="BJ154" s="63"/>
    </row>
    <row r="155" spans="1:62" s="68" customFormat="1" ht="56.25" customHeight="1" x14ac:dyDescent="0.35">
      <c r="A155" s="889"/>
      <c r="B155" s="1041"/>
      <c r="C155" s="1041"/>
      <c r="D155" s="891"/>
      <c r="E155" s="891"/>
      <c r="F155" s="891"/>
      <c r="G155" s="1111"/>
      <c r="H155" s="1111"/>
      <c r="I155" s="1111"/>
      <c r="J155" s="806"/>
      <c r="K155" s="1046" t="s">
        <v>207</v>
      </c>
      <c r="L155" s="1046" t="s">
        <v>188</v>
      </c>
      <c r="M155" s="1046" t="s">
        <v>208</v>
      </c>
      <c r="N155" s="1046" t="s">
        <v>253</v>
      </c>
      <c r="O155" s="1046"/>
      <c r="P155" s="1046" t="s">
        <v>270</v>
      </c>
      <c r="Q155" s="1046" t="s">
        <v>287</v>
      </c>
      <c r="R155" s="1046">
        <v>105</v>
      </c>
      <c r="S155" s="1173">
        <v>35</v>
      </c>
      <c r="T155" s="1176">
        <v>30</v>
      </c>
      <c r="U155" s="1264">
        <v>26</v>
      </c>
      <c r="V155" s="1285">
        <f>+U155/S155</f>
        <v>0.74285714285714288</v>
      </c>
      <c r="W155" s="1285">
        <f>+(T155+U155)/R155</f>
        <v>0.53333333333333333</v>
      </c>
      <c r="X155" s="1238"/>
      <c r="Y155" s="1247"/>
      <c r="Z155" s="1243"/>
      <c r="AA155" s="1244"/>
      <c r="AB155" s="1193" t="s">
        <v>319</v>
      </c>
      <c r="AC155" s="1214">
        <v>2020130010240</v>
      </c>
      <c r="AD155" s="1010" t="s">
        <v>346</v>
      </c>
      <c r="AE155" s="56" t="s">
        <v>588</v>
      </c>
      <c r="AF155" s="162" t="s">
        <v>570</v>
      </c>
      <c r="AG155" s="371">
        <v>35</v>
      </c>
      <c r="AH155" s="336">
        <v>40</v>
      </c>
      <c r="AI155" s="701">
        <v>27</v>
      </c>
      <c r="AJ155" s="541">
        <f t="shared" si="5"/>
        <v>0.77142857142857146</v>
      </c>
      <c r="AK155" s="1296">
        <f>AVERAGE(AJ155:AJ157)</f>
        <v>0.25714285714285717</v>
      </c>
      <c r="AL155" s="303">
        <v>44963</v>
      </c>
      <c r="AM155" s="303">
        <v>45261</v>
      </c>
      <c r="AN155" s="190">
        <v>298</v>
      </c>
      <c r="AO155" s="202" t="s">
        <v>594</v>
      </c>
      <c r="AP155" s="63"/>
      <c r="AQ155" s="1018" t="s">
        <v>711</v>
      </c>
      <c r="AR155" s="1018" t="s">
        <v>713</v>
      </c>
      <c r="AS155" s="934" t="s">
        <v>722</v>
      </c>
      <c r="AT155" s="963">
        <v>262152000</v>
      </c>
      <c r="AU155" s="934" t="s">
        <v>730</v>
      </c>
      <c r="AV155" s="934" t="s">
        <v>783</v>
      </c>
      <c r="AW155" s="934" t="s">
        <v>784</v>
      </c>
      <c r="AX155" s="872" t="s">
        <v>722</v>
      </c>
      <c r="AY155" s="872">
        <v>262152000</v>
      </c>
      <c r="AZ155" s="872">
        <v>253682000</v>
      </c>
      <c r="BA155" s="872">
        <v>38298000</v>
      </c>
      <c r="BB155" s="776">
        <f>+BA155/AY155</f>
        <v>0.14609081754096859</v>
      </c>
      <c r="BC155" s="938" t="s">
        <v>802</v>
      </c>
      <c r="BD155" s="941" t="s">
        <v>880</v>
      </c>
      <c r="BE155" s="934" t="s">
        <v>872</v>
      </c>
      <c r="BF155" s="934" t="s">
        <v>722</v>
      </c>
      <c r="BG155" s="944">
        <v>44959</v>
      </c>
      <c r="BH155" s="915" t="s">
        <v>1176</v>
      </c>
      <c r="BI155" s="63"/>
      <c r="BJ155" s="63"/>
    </row>
    <row r="156" spans="1:62" s="68" customFormat="1" ht="48.75" customHeight="1" x14ac:dyDescent="0.35">
      <c r="A156" s="889"/>
      <c r="B156" s="1041"/>
      <c r="C156" s="1041"/>
      <c r="D156" s="891"/>
      <c r="E156" s="891"/>
      <c r="F156" s="891"/>
      <c r="G156" s="1111"/>
      <c r="H156" s="1111"/>
      <c r="I156" s="1111"/>
      <c r="J156" s="806"/>
      <c r="K156" s="1029"/>
      <c r="L156" s="1029"/>
      <c r="M156" s="1029"/>
      <c r="N156" s="1029"/>
      <c r="O156" s="1029"/>
      <c r="P156" s="1029"/>
      <c r="Q156" s="1029"/>
      <c r="R156" s="1029"/>
      <c r="S156" s="1174"/>
      <c r="T156" s="1176"/>
      <c r="U156" s="1265"/>
      <c r="V156" s="1286"/>
      <c r="W156" s="1286"/>
      <c r="X156" s="1238"/>
      <c r="Y156" s="1247"/>
      <c r="Z156" s="1243"/>
      <c r="AA156" s="1244"/>
      <c r="AB156" s="1188"/>
      <c r="AC156" s="1215"/>
      <c r="AD156" s="891"/>
      <c r="AE156" s="71" t="s">
        <v>589</v>
      </c>
      <c r="AF156" s="372" t="s">
        <v>590</v>
      </c>
      <c r="AG156" s="372">
        <v>35</v>
      </c>
      <c r="AH156" s="339">
        <v>30</v>
      </c>
      <c r="AI156" s="700">
        <v>0</v>
      </c>
      <c r="AJ156" s="541">
        <f t="shared" si="5"/>
        <v>0</v>
      </c>
      <c r="AK156" s="1296"/>
      <c r="AL156" s="309">
        <v>44963</v>
      </c>
      <c r="AM156" s="309">
        <v>45261</v>
      </c>
      <c r="AN156" s="346">
        <v>298</v>
      </c>
      <c r="AO156" s="372" t="s">
        <v>299</v>
      </c>
      <c r="AP156" s="63"/>
      <c r="AQ156" s="1019"/>
      <c r="AR156" s="1019"/>
      <c r="AS156" s="935"/>
      <c r="AT156" s="964"/>
      <c r="AU156" s="935"/>
      <c r="AV156" s="935"/>
      <c r="AW156" s="935"/>
      <c r="AX156" s="873"/>
      <c r="AY156" s="873"/>
      <c r="AZ156" s="873"/>
      <c r="BA156" s="873"/>
      <c r="BB156" s="777"/>
      <c r="BC156" s="939"/>
      <c r="BD156" s="819"/>
      <c r="BE156" s="935"/>
      <c r="BF156" s="935"/>
      <c r="BG156" s="945"/>
      <c r="BH156" s="916"/>
      <c r="BI156" s="63"/>
      <c r="BJ156" s="63"/>
    </row>
    <row r="157" spans="1:62" s="68" customFormat="1" ht="68.25" customHeight="1" thickBot="1" x14ac:dyDescent="0.4">
      <c r="A157" s="889"/>
      <c r="B157" s="1041"/>
      <c r="C157" s="1041"/>
      <c r="D157" s="891"/>
      <c r="E157" s="891"/>
      <c r="F157" s="891"/>
      <c r="G157" s="1111"/>
      <c r="H157" s="1111"/>
      <c r="I157" s="1111"/>
      <c r="J157" s="806"/>
      <c r="K157" s="1047"/>
      <c r="L157" s="1047"/>
      <c r="M157" s="1047"/>
      <c r="N157" s="1047"/>
      <c r="O157" s="1047"/>
      <c r="P157" s="1047"/>
      <c r="Q157" s="1047"/>
      <c r="R157" s="1047"/>
      <c r="S157" s="1175"/>
      <c r="T157" s="1176"/>
      <c r="U157" s="1266"/>
      <c r="V157" s="1287"/>
      <c r="W157" s="1287"/>
      <c r="X157" s="1238"/>
      <c r="Y157" s="1247"/>
      <c r="Z157" s="1243"/>
      <c r="AA157" s="1244"/>
      <c r="AB157" s="1219"/>
      <c r="AC157" s="1218"/>
      <c r="AD157" s="892"/>
      <c r="AE157" s="88" t="s">
        <v>591</v>
      </c>
      <c r="AF157" s="373" t="s">
        <v>590</v>
      </c>
      <c r="AG157" s="373">
        <v>35</v>
      </c>
      <c r="AH157" s="367">
        <v>30</v>
      </c>
      <c r="AI157" s="702">
        <v>0</v>
      </c>
      <c r="AJ157" s="541">
        <f t="shared" si="5"/>
        <v>0</v>
      </c>
      <c r="AK157" s="1297"/>
      <c r="AL157" s="315">
        <v>44963</v>
      </c>
      <c r="AM157" s="315">
        <v>45261</v>
      </c>
      <c r="AN157" s="346">
        <v>298</v>
      </c>
      <c r="AO157" s="374" t="s">
        <v>299</v>
      </c>
      <c r="AP157" s="63"/>
      <c r="AQ157" s="1019"/>
      <c r="AR157" s="1019"/>
      <c r="AS157" s="943"/>
      <c r="AT157" s="965"/>
      <c r="AU157" s="943"/>
      <c r="AV157" s="943"/>
      <c r="AW157" s="943"/>
      <c r="AX157" s="929"/>
      <c r="AY157" s="929"/>
      <c r="AZ157" s="929"/>
      <c r="BA157" s="929"/>
      <c r="BB157" s="778"/>
      <c r="BC157" s="940"/>
      <c r="BD157" s="942"/>
      <c r="BE157" s="943"/>
      <c r="BF157" s="943"/>
      <c r="BG157" s="946"/>
      <c r="BH157" s="917"/>
      <c r="BI157" s="63"/>
      <c r="BJ157" s="63"/>
    </row>
    <row r="158" spans="1:62" s="68" customFormat="1" ht="68.25" customHeight="1" thickBot="1" x14ac:dyDescent="0.4">
      <c r="A158" s="889"/>
      <c r="B158" s="1041"/>
      <c r="C158" s="1041"/>
      <c r="D158" s="891"/>
      <c r="E158" s="891"/>
      <c r="F158" s="891"/>
      <c r="G158" s="1111"/>
      <c r="H158" s="1111"/>
      <c r="I158" s="1111"/>
      <c r="J158" s="807"/>
      <c r="K158" s="822" t="s">
        <v>1187</v>
      </c>
      <c r="L158" s="823"/>
      <c r="M158" s="823"/>
      <c r="N158" s="823"/>
      <c r="O158" s="823"/>
      <c r="P158" s="823"/>
      <c r="Q158" s="823"/>
      <c r="R158" s="823"/>
      <c r="S158" s="823"/>
      <c r="T158" s="823"/>
      <c r="U158" s="824"/>
      <c r="V158" s="593">
        <f>AVERAGE(V148:V157)</f>
        <v>0.64761904761904765</v>
      </c>
      <c r="W158" s="593">
        <f>AVERAGE(W148:W157)</f>
        <v>0.78833333333333333</v>
      </c>
      <c r="X158" s="1238"/>
      <c r="Y158" s="1247"/>
      <c r="Z158" s="571"/>
      <c r="AA158" s="572"/>
      <c r="AB158" s="808" t="s">
        <v>1199</v>
      </c>
      <c r="AC158" s="809"/>
      <c r="AD158" s="809"/>
      <c r="AE158" s="809"/>
      <c r="AF158" s="809"/>
      <c r="AG158" s="809"/>
      <c r="AH158" s="809"/>
      <c r="AI158" s="809"/>
      <c r="AJ158" s="810"/>
      <c r="AK158" s="600">
        <f>AVERAGE(AK148:AK157)</f>
        <v>0.22976190476190478</v>
      </c>
      <c r="AL158" s="603"/>
      <c r="AM158" s="573"/>
      <c r="AN158" s="346"/>
      <c r="AO158" s="374"/>
      <c r="AP158" s="63"/>
      <c r="AQ158" s="476"/>
      <c r="AR158" s="476"/>
      <c r="AS158" s="800" t="s">
        <v>1209</v>
      </c>
      <c r="AT158" s="801"/>
      <c r="AU158" s="801"/>
      <c r="AV158" s="801"/>
      <c r="AW158" s="801"/>
      <c r="AX158" s="802"/>
      <c r="AY158" s="620">
        <f>+AY148+AY155</f>
        <v>1207845727</v>
      </c>
      <c r="AZ158" s="620">
        <f t="shared" ref="AZ158:BA158" si="7">+AZ148+AZ155</f>
        <v>370098200</v>
      </c>
      <c r="BA158" s="620">
        <f t="shared" si="7"/>
        <v>53748000</v>
      </c>
      <c r="BB158" s="632">
        <f>+BA158/AY158</f>
        <v>4.4499060433402515E-2</v>
      </c>
      <c r="BC158" s="574"/>
      <c r="BD158" s="484"/>
      <c r="BE158" s="467"/>
      <c r="BF158" s="467"/>
      <c r="BG158" s="559"/>
      <c r="BH158" s="534"/>
      <c r="BI158" s="63"/>
      <c r="BJ158" s="63"/>
    </row>
    <row r="159" spans="1:62" s="68" customFormat="1" ht="51" customHeight="1" x14ac:dyDescent="0.35">
      <c r="A159" s="889"/>
      <c r="B159" s="1041"/>
      <c r="C159" s="1041"/>
      <c r="D159" s="891"/>
      <c r="E159" s="891"/>
      <c r="F159" s="891"/>
      <c r="G159" s="1111"/>
      <c r="H159" s="1111"/>
      <c r="I159" s="1111"/>
      <c r="J159" s="805" t="s">
        <v>167</v>
      </c>
      <c r="K159" s="1046" t="s">
        <v>209</v>
      </c>
      <c r="L159" s="1046" t="s">
        <v>177</v>
      </c>
      <c r="M159" s="1046">
        <v>0</v>
      </c>
      <c r="N159" s="1046" t="s">
        <v>254</v>
      </c>
      <c r="O159" s="1046"/>
      <c r="P159" s="1046" t="s">
        <v>270</v>
      </c>
      <c r="Q159" s="1046" t="s">
        <v>288</v>
      </c>
      <c r="R159" s="1046">
        <v>105</v>
      </c>
      <c r="S159" s="1046">
        <v>105</v>
      </c>
      <c r="T159" s="1170">
        <v>97</v>
      </c>
      <c r="U159" s="833">
        <v>97</v>
      </c>
      <c r="V159" s="1108">
        <f>+U159/S159</f>
        <v>0.92380952380952386</v>
      </c>
      <c r="W159" s="1108">
        <f>+T159/R159</f>
        <v>0.92380952380952386</v>
      </c>
      <c r="X159" s="1238"/>
      <c r="Y159" s="1247"/>
      <c r="Z159" s="1239" t="s">
        <v>921</v>
      </c>
      <c r="AA159" s="1069" t="s">
        <v>922</v>
      </c>
      <c r="AB159" s="833" t="s">
        <v>320</v>
      </c>
      <c r="AC159" s="1217">
        <v>2021130010226</v>
      </c>
      <c r="AD159" s="890" t="s">
        <v>347</v>
      </c>
      <c r="AE159" s="56" t="s">
        <v>595</v>
      </c>
      <c r="AF159" s="56" t="s">
        <v>596</v>
      </c>
      <c r="AG159" s="155">
        <v>1</v>
      </c>
      <c r="AH159" s="375">
        <v>0.05</v>
      </c>
      <c r="AI159" s="703">
        <v>1</v>
      </c>
      <c r="AJ159" s="541">
        <f t="shared" si="5"/>
        <v>1</v>
      </c>
      <c r="AK159" s="812">
        <f>AVERAGE(AJ159:AJ172)</f>
        <v>0.43955782312925162</v>
      </c>
      <c r="AL159" s="376">
        <v>44963</v>
      </c>
      <c r="AM159" s="376">
        <v>45263</v>
      </c>
      <c r="AN159" s="189">
        <v>300</v>
      </c>
      <c r="AO159" s="189">
        <v>105</v>
      </c>
      <c r="AP159" s="63"/>
      <c r="AQ159" s="1020" t="s">
        <v>714</v>
      </c>
      <c r="AR159" s="1020" t="s">
        <v>715</v>
      </c>
      <c r="AS159" s="950" t="s">
        <v>722</v>
      </c>
      <c r="AT159" s="953">
        <v>500000000</v>
      </c>
      <c r="AU159" s="950" t="s">
        <v>730</v>
      </c>
      <c r="AV159" s="956" t="s">
        <v>785</v>
      </c>
      <c r="AW159" s="956" t="s">
        <v>786</v>
      </c>
      <c r="AX159" s="840" t="s">
        <v>722</v>
      </c>
      <c r="AY159" s="840">
        <v>500000000</v>
      </c>
      <c r="AZ159" s="840">
        <v>449735792</v>
      </c>
      <c r="BA159" s="840">
        <v>3605000</v>
      </c>
      <c r="BB159" s="764">
        <f>+BA159/AY159</f>
        <v>7.2100000000000003E-3</v>
      </c>
      <c r="BC159" s="155" t="s">
        <v>825</v>
      </c>
      <c r="BD159" s="155" t="s">
        <v>653</v>
      </c>
      <c r="BE159" s="118" t="s">
        <v>653</v>
      </c>
      <c r="BF159" s="155" t="s">
        <v>653</v>
      </c>
      <c r="BG159" s="155" t="s">
        <v>653</v>
      </c>
      <c r="BH159" s="377" t="s">
        <v>938</v>
      </c>
      <c r="BI159" s="63"/>
      <c r="BJ159" s="63"/>
    </row>
    <row r="160" spans="1:62" s="68" customFormat="1" ht="70.5" customHeight="1" x14ac:dyDescent="0.35">
      <c r="A160" s="889"/>
      <c r="B160" s="1041"/>
      <c r="C160" s="1041"/>
      <c r="D160" s="891"/>
      <c r="E160" s="891"/>
      <c r="F160" s="891"/>
      <c r="G160" s="1111"/>
      <c r="H160" s="1111"/>
      <c r="I160" s="1111"/>
      <c r="J160" s="806"/>
      <c r="K160" s="1029"/>
      <c r="L160" s="1029"/>
      <c r="M160" s="1029"/>
      <c r="N160" s="1029"/>
      <c r="O160" s="1029"/>
      <c r="P160" s="1029"/>
      <c r="Q160" s="1029"/>
      <c r="R160" s="1029"/>
      <c r="S160" s="1029"/>
      <c r="T160" s="1171"/>
      <c r="U160" s="1220"/>
      <c r="V160" s="1284"/>
      <c r="W160" s="1284"/>
      <c r="X160" s="1238"/>
      <c r="Y160" s="1247"/>
      <c r="Z160" s="1240"/>
      <c r="AA160" s="1245"/>
      <c r="AB160" s="1220"/>
      <c r="AC160" s="1215"/>
      <c r="AD160" s="891"/>
      <c r="AE160" s="71" t="s">
        <v>597</v>
      </c>
      <c r="AF160" s="71" t="s">
        <v>598</v>
      </c>
      <c r="AG160" s="51">
        <v>105</v>
      </c>
      <c r="AH160" s="378">
        <v>0.05</v>
      </c>
      <c r="AI160" s="704">
        <v>97</v>
      </c>
      <c r="AJ160" s="541">
        <f t="shared" si="5"/>
        <v>0.92380952380952386</v>
      </c>
      <c r="AK160" s="785"/>
      <c r="AL160" s="379">
        <v>44963</v>
      </c>
      <c r="AM160" s="379">
        <v>45263</v>
      </c>
      <c r="AN160" s="189">
        <v>300</v>
      </c>
      <c r="AO160" s="189">
        <v>105</v>
      </c>
      <c r="AP160" s="63"/>
      <c r="AQ160" s="1020"/>
      <c r="AR160" s="1021"/>
      <c r="AS160" s="951"/>
      <c r="AT160" s="954"/>
      <c r="AU160" s="951"/>
      <c r="AV160" s="957"/>
      <c r="AW160" s="957"/>
      <c r="AX160" s="841"/>
      <c r="AY160" s="841"/>
      <c r="AZ160" s="841"/>
      <c r="BA160" s="841"/>
      <c r="BB160" s="765"/>
      <c r="BC160" s="51" t="s">
        <v>825</v>
      </c>
      <c r="BD160" s="51" t="s">
        <v>653</v>
      </c>
      <c r="BE160" s="131" t="s">
        <v>653</v>
      </c>
      <c r="BF160" s="51" t="s">
        <v>653</v>
      </c>
      <c r="BG160" s="51" t="s">
        <v>653</v>
      </c>
      <c r="BH160" s="377" t="s">
        <v>938</v>
      </c>
      <c r="BI160" s="63"/>
      <c r="BJ160" s="63"/>
    </row>
    <row r="161" spans="1:62" s="68" customFormat="1" ht="69" customHeight="1" x14ac:dyDescent="0.35">
      <c r="A161" s="889"/>
      <c r="B161" s="1041"/>
      <c r="C161" s="1041"/>
      <c r="D161" s="891"/>
      <c r="E161" s="891"/>
      <c r="F161" s="891"/>
      <c r="G161" s="1111"/>
      <c r="H161" s="1111"/>
      <c r="I161" s="1111"/>
      <c r="J161" s="806"/>
      <c r="K161" s="1029"/>
      <c r="L161" s="1029"/>
      <c r="M161" s="1029"/>
      <c r="N161" s="1029"/>
      <c r="O161" s="1029"/>
      <c r="P161" s="1029"/>
      <c r="Q161" s="1029"/>
      <c r="R161" s="1029"/>
      <c r="S161" s="1029"/>
      <c r="T161" s="1171"/>
      <c r="U161" s="1220"/>
      <c r="V161" s="1284"/>
      <c r="W161" s="1284"/>
      <c r="X161" s="1238"/>
      <c r="Y161" s="1247"/>
      <c r="Z161" s="1240"/>
      <c r="AA161" s="1245"/>
      <c r="AB161" s="1220"/>
      <c r="AC161" s="1215"/>
      <c r="AD161" s="891"/>
      <c r="AE161" s="71" t="s">
        <v>599</v>
      </c>
      <c r="AF161" s="71" t="s">
        <v>600</v>
      </c>
      <c r="AG161" s="51">
        <v>1</v>
      </c>
      <c r="AH161" s="378">
        <v>0.1</v>
      </c>
      <c r="AI161" s="704">
        <v>0.01</v>
      </c>
      <c r="AJ161" s="541">
        <f t="shared" si="5"/>
        <v>0.01</v>
      </c>
      <c r="AK161" s="785"/>
      <c r="AL161" s="379">
        <v>44963</v>
      </c>
      <c r="AM161" s="379">
        <v>45263</v>
      </c>
      <c r="AN161" s="189">
        <v>300</v>
      </c>
      <c r="AO161" s="189">
        <v>50</v>
      </c>
      <c r="AP161" s="63"/>
      <c r="AQ161" s="1020"/>
      <c r="AR161" s="1021"/>
      <c r="AS161" s="951"/>
      <c r="AT161" s="954"/>
      <c r="AU161" s="951"/>
      <c r="AV161" s="957"/>
      <c r="AW161" s="957"/>
      <c r="AX161" s="841"/>
      <c r="AY161" s="841"/>
      <c r="AZ161" s="841"/>
      <c r="BA161" s="841"/>
      <c r="BB161" s="765"/>
      <c r="BC161" s="51" t="s">
        <v>802</v>
      </c>
      <c r="BD161" s="71" t="s">
        <v>881</v>
      </c>
      <c r="BE161" s="131" t="s">
        <v>882</v>
      </c>
      <c r="BF161" s="51" t="s">
        <v>883</v>
      </c>
      <c r="BG161" s="380">
        <v>45083</v>
      </c>
      <c r="BH161" s="377" t="s">
        <v>939</v>
      </c>
      <c r="BI161" s="63"/>
      <c r="BJ161" s="63"/>
    </row>
    <row r="162" spans="1:62" s="68" customFormat="1" ht="47.25" customHeight="1" x14ac:dyDescent="0.35">
      <c r="A162" s="889"/>
      <c r="B162" s="1041"/>
      <c r="C162" s="1041"/>
      <c r="D162" s="891"/>
      <c r="E162" s="891"/>
      <c r="F162" s="891"/>
      <c r="G162" s="1111"/>
      <c r="H162" s="1111"/>
      <c r="I162" s="1111"/>
      <c r="J162" s="806"/>
      <c r="K162" s="1047"/>
      <c r="L162" s="1047"/>
      <c r="M162" s="1047"/>
      <c r="N162" s="1047"/>
      <c r="O162" s="1047"/>
      <c r="P162" s="1047"/>
      <c r="Q162" s="1029"/>
      <c r="R162" s="1047"/>
      <c r="S162" s="1047"/>
      <c r="T162" s="1172"/>
      <c r="U162" s="834"/>
      <c r="V162" s="1109"/>
      <c r="W162" s="1109"/>
      <c r="X162" s="1238"/>
      <c r="Y162" s="1247"/>
      <c r="Z162" s="1240"/>
      <c r="AA162" s="1245"/>
      <c r="AB162" s="1220"/>
      <c r="AC162" s="1215"/>
      <c r="AD162" s="891"/>
      <c r="AE162" s="71" t="s">
        <v>601</v>
      </c>
      <c r="AF162" s="71" t="s">
        <v>602</v>
      </c>
      <c r="AG162" s="51">
        <v>1</v>
      </c>
      <c r="AH162" s="378">
        <v>0.15</v>
      </c>
      <c r="AI162" s="704">
        <v>0</v>
      </c>
      <c r="AJ162" s="541">
        <f t="shared" si="5"/>
        <v>0</v>
      </c>
      <c r="AK162" s="785"/>
      <c r="AL162" s="379">
        <v>44963</v>
      </c>
      <c r="AM162" s="379">
        <v>45263</v>
      </c>
      <c r="AN162" s="189">
        <v>300</v>
      </c>
      <c r="AO162" s="189">
        <v>105</v>
      </c>
      <c r="AP162" s="63"/>
      <c r="AQ162" s="1020"/>
      <c r="AR162" s="1021"/>
      <c r="AS162" s="951"/>
      <c r="AT162" s="954"/>
      <c r="AU162" s="951"/>
      <c r="AV162" s="957"/>
      <c r="AW162" s="957"/>
      <c r="AX162" s="841"/>
      <c r="AY162" s="841"/>
      <c r="AZ162" s="841"/>
      <c r="BA162" s="841"/>
      <c r="BB162" s="765"/>
      <c r="BC162" s="51" t="s">
        <v>825</v>
      </c>
      <c r="BD162" s="51" t="s">
        <v>653</v>
      </c>
      <c r="BE162" s="51" t="s">
        <v>653</v>
      </c>
      <c r="BF162" s="51" t="s">
        <v>653</v>
      </c>
      <c r="BG162" s="51" t="s">
        <v>653</v>
      </c>
      <c r="BH162" s="377" t="s">
        <v>940</v>
      </c>
      <c r="BI162" s="63"/>
      <c r="BJ162" s="63"/>
    </row>
    <row r="163" spans="1:62" s="68" customFormat="1" ht="54.75" customHeight="1" x14ac:dyDescent="0.35">
      <c r="A163" s="889"/>
      <c r="B163" s="1041"/>
      <c r="C163" s="1041"/>
      <c r="D163" s="891"/>
      <c r="E163" s="891"/>
      <c r="F163" s="891"/>
      <c r="G163" s="1111"/>
      <c r="H163" s="1111"/>
      <c r="I163" s="1111"/>
      <c r="J163" s="806"/>
      <c r="K163" s="1046" t="s">
        <v>210</v>
      </c>
      <c r="L163" s="1046" t="s">
        <v>177</v>
      </c>
      <c r="M163" s="1046" t="s">
        <v>211</v>
      </c>
      <c r="N163" s="1046" t="s">
        <v>255</v>
      </c>
      <c r="O163" s="1046"/>
      <c r="P163" s="1046" t="s">
        <v>270</v>
      </c>
      <c r="Q163" s="1029"/>
      <c r="R163" s="1046">
        <v>50</v>
      </c>
      <c r="S163" s="1167">
        <v>15</v>
      </c>
      <c r="T163" s="1170">
        <v>220</v>
      </c>
      <c r="U163" s="1267">
        <v>0</v>
      </c>
      <c r="V163" s="1108">
        <f>+U163/S163</f>
        <v>0</v>
      </c>
      <c r="W163" s="1108">
        <v>1</v>
      </c>
      <c r="X163" s="1238"/>
      <c r="Y163" s="1247"/>
      <c r="Z163" s="1240"/>
      <c r="AA163" s="1245"/>
      <c r="AB163" s="1220"/>
      <c r="AC163" s="1215"/>
      <c r="AD163" s="891"/>
      <c r="AE163" s="71" t="s">
        <v>603</v>
      </c>
      <c r="AF163" s="131" t="s">
        <v>604</v>
      </c>
      <c r="AG163" s="51">
        <v>1</v>
      </c>
      <c r="AH163" s="378">
        <v>0.1</v>
      </c>
      <c r="AI163" s="704">
        <v>0.01</v>
      </c>
      <c r="AJ163" s="541">
        <f t="shared" si="5"/>
        <v>0.01</v>
      </c>
      <c r="AK163" s="785"/>
      <c r="AL163" s="379">
        <v>44963</v>
      </c>
      <c r="AM163" s="379">
        <v>45263</v>
      </c>
      <c r="AN163" s="189">
        <v>300</v>
      </c>
      <c r="AO163" s="189">
        <v>15</v>
      </c>
      <c r="AP163" s="63"/>
      <c r="AQ163" s="1020"/>
      <c r="AR163" s="1021"/>
      <c r="AS163" s="951"/>
      <c r="AT163" s="954"/>
      <c r="AU163" s="951"/>
      <c r="AV163" s="957"/>
      <c r="AW163" s="957"/>
      <c r="AX163" s="841"/>
      <c r="AY163" s="841"/>
      <c r="AZ163" s="841"/>
      <c r="BA163" s="841"/>
      <c r="BB163" s="765"/>
      <c r="BC163" s="51" t="s">
        <v>802</v>
      </c>
      <c r="BD163" s="71" t="s">
        <v>884</v>
      </c>
      <c r="BE163" s="131" t="s">
        <v>885</v>
      </c>
      <c r="BF163" s="51" t="s">
        <v>822</v>
      </c>
      <c r="BG163" s="380">
        <v>45083</v>
      </c>
      <c r="BH163" s="377" t="s">
        <v>941</v>
      </c>
      <c r="BI163" s="63"/>
      <c r="BJ163" s="63"/>
    </row>
    <row r="164" spans="1:62" s="68" customFormat="1" ht="54" customHeight="1" x14ac:dyDescent="0.35">
      <c r="A164" s="889"/>
      <c r="B164" s="1041"/>
      <c r="C164" s="1041"/>
      <c r="D164" s="891"/>
      <c r="E164" s="891"/>
      <c r="F164" s="891"/>
      <c r="G164" s="1111"/>
      <c r="H164" s="1111"/>
      <c r="I164" s="1111"/>
      <c r="J164" s="806"/>
      <c r="K164" s="1029"/>
      <c r="L164" s="1029"/>
      <c r="M164" s="1029"/>
      <c r="N164" s="1029"/>
      <c r="O164" s="1029"/>
      <c r="P164" s="1029"/>
      <c r="Q164" s="1029"/>
      <c r="R164" s="1029"/>
      <c r="S164" s="1168"/>
      <c r="T164" s="1171"/>
      <c r="U164" s="1268"/>
      <c r="V164" s="1284"/>
      <c r="W164" s="1284"/>
      <c r="X164" s="1238"/>
      <c r="Y164" s="1247"/>
      <c r="Z164" s="1240"/>
      <c r="AA164" s="1245"/>
      <c r="AB164" s="1220"/>
      <c r="AC164" s="1215"/>
      <c r="AD164" s="891"/>
      <c r="AE164" s="71" t="s">
        <v>605</v>
      </c>
      <c r="AF164" s="131" t="s">
        <v>606</v>
      </c>
      <c r="AG164" s="51">
        <v>1</v>
      </c>
      <c r="AH164" s="378">
        <v>0.05</v>
      </c>
      <c r="AI164" s="704">
        <v>1</v>
      </c>
      <c r="AJ164" s="541">
        <f t="shared" si="5"/>
        <v>1</v>
      </c>
      <c r="AK164" s="785"/>
      <c r="AL164" s="379">
        <v>44963</v>
      </c>
      <c r="AM164" s="379">
        <v>45263</v>
      </c>
      <c r="AN164" s="189">
        <v>300</v>
      </c>
      <c r="AO164" s="189">
        <v>137</v>
      </c>
      <c r="AP164" s="63"/>
      <c r="AQ164" s="1020"/>
      <c r="AR164" s="1021"/>
      <c r="AS164" s="951"/>
      <c r="AT164" s="954"/>
      <c r="AU164" s="951"/>
      <c r="AV164" s="957"/>
      <c r="AW164" s="957"/>
      <c r="AX164" s="841"/>
      <c r="AY164" s="841"/>
      <c r="AZ164" s="841"/>
      <c r="BA164" s="841"/>
      <c r="BB164" s="765"/>
      <c r="BC164" s="51" t="s">
        <v>802</v>
      </c>
      <c r="BD164" s="71" t="s">
        <v>886</v>
      </c>
      <c r="BE164" s="131" t="s">
        <v>885</v>
      </c>
      <c r="BF164" s="51" t="s">
        <v>822</v>
      </c>
      <c r="BG164" s="380">
        <v>44963</v>
      </c>
      <c r="BH164" s="377" t="s">
        <v>942</v>
      </c>
      <c r="BI164" s="63"/>
      <c r="BJ164" s="63"/>
    </row>
    <row r="165" spans="1:62" s="68" customFormat="1" ht="48.75" customHeight="1" x14ac:dyDescent="0.35">
      <c r="A165" s="889"/>
      <c r="B165" s="1041"/>
      <c r="C165" s="1041"/>
      <c r="D165" s="891"/>
      <c r="E165" s="891"/>
      <c r="F165" s="891"/>
      <c r="G165" s="1111"/>
      <c r="H165" s="1111"/>
      <c r="I165" s="1111"/>
      <c r="J165" s="806"/>
      <c r="K165" s="1029"/>
      <c r="L165" s="1029"/>
      <c r="M165" s="1029"/>
      <c r="N165" s="1029"/>
      <c r="O165" s="1029"/>
      <c r="P165" s="1029"/>
      <c r="Q165" s="1029"/>
      <c r="R165" s="1029"/>
      <c r="S165" s="1168"/>
      <c r="T165" s="1171"/>
      <c r="U165" s="1268"/>
      <c r="V165" s="1284"/>
      <c r="W165" s="1284"/>
      <c r="X165" s="1238"/>
      <c r="Y165" s="1247"/>
      <c r="Z165" s="1240"/>
      <c r="AA165" s="1245"/>
      <c r="AB165" s="1220"/>
      <c r="AC165" s="1215"/>
      <c r="AD165" s="891"/>
      <c r="AE165" s="71" t="s">
        <v>607</v>
      </c>
      <c r="AF165" s="131" t="s">
        <v>608</v>
      </c>
      <c r="AG165" s="51">
        <v>1</v>
      </c>
      <c r="AH165" s="378">
        <v>0.1</v>
      </c>
      <c r="AI165" s="704">
        <v>1</v>
      </c>
      <c r="AJ165" s="541">
        <f t="shared" si="5"/>
        <v>1</v>
      </c>
      <c r="AK165" s="785"/>
      <c r="AL165" s="379">
        <v>44963</v>
      </c>
      <c r="AM165" s="379">
        <v>45263</v>
      </c>
      <c r="AN165" s="189">
        <v>300</v>
      </c>
      <c r="AO165" s="189">
        <v>1</v>
      </c>
      <c r="AP165" s="63"/>
      <c r="AQ165" s="1020"/>
      <c r="AR165" s="1021"/>
      <c r="AS165" s="951"/>
      <c r="AT165" s="954"/>
      <c r="AU165" s="951"/>
      <c r="AV165" s="957"/>
      <c r="AW165" s="957"/>
      <c r="AX165" s="841"/>
      <c r="AY165" s="841"/>
      <c r="AZ165" s="841"/>
      <c r="BA165" s="841"/>
      <c r="BB165" s="765"/>
      <c r="BC165" s="51" t="s">
        <v>802</v>
      </c>
      <c r="BD165" s="71" t="s">
        <v>887</v>
      </c>
      <c r="BE165" s="131" t="s">
        <v>888</v>
      </c>
      <c r="BF165" s="51" t="s">
        <v>883</v>
      </c>
      <c r="BG165" s="380">
        <v>44963</v>
      </c>
      <c r="BH165" s="377" t="s">
        <v>940</v>
      </c>
      <c r="BI165" s="63"/>
      <c r="BJ165" s="63"/>
    </row>
    <row r="166" spans="1:62" s="68" customFormat="1" ht="42" customHeight="1" x14ac:dyDescent="0.35">
      <c r="A166" s="889"/>
      <c r="B166" s="1041"/>
      <c r="C166" s="1041"/>
      <c r="D166" s="891"/>
      <c r="E166" s="891"/>
      <c r="F166" s="891"/>
      <c r="G166" s="1111"/>
      <c r="H166" s="1111"/>
      <c r="I166" s="1111"/>
      <c r="J166" s="806"/>
      <c r="K166" s="1029"/>
      <c r="L166" s="1029"/>
      <c r="M166" s="1029"/>
      <c r="N166" s="1029"/>
      <c r="O166" s="1029"/>
      <c r="P166" s="1029"/>
      <c r="Q166" s="1029"/>
      <c r="R166" s="1029"/>
      <c r="S166" s="1168"/>
      <c r="T166" s="1171"/>
      <c r="U166" s="1268"/>
      <c r="V166" s="1284"/>
      <c r="W166" s="1284"/>
      <c r="X166" s="1238"/>
      <c r="Y166" s="1247"/>
      <c r="Z166" s="1240"/>
      <c r="AA166" s="1245"/>
      <c r="AB166" s="1220"/>
      <c r="AC166" s="1215"/>
      <c r="AD166" s="891"/>
      <c r="AE166" s="71" t="s">
        <v>609</v>
      </c>
      <c r="AF166" s="131" t="s">
        <v>610</v>
      </c>
      <c r="AG166" s="51">
        <v>1</v>
      </c>
      <c r="AH166" s="378">
        <v>0.05</v>
      </c>
      <c r="AI166" s="704">
        <v>0</v>
      </c>
      <c r="AJ166" s="541">
        <f t="shared" si="5"/>
        <v>0</v>
      </c>
      <c r="AK166" s="785"/>
      <c r="AL166" s="379">
        <v>44963</v>
      </c>
      <c r="AM166" s="379">
        <v>45263</v>
      </c>
      <c r="AN166" s="189">
        <v>300</v>
      </c>
      <c r="AO166" s="189">
        <v>1000</v>
      </c>
      <c r="AP166" s="63"/>
      <c r="AQ166" s="1020"/>
      <c r="AR166" s="1021"/>
      <c r="AS166" s="959"/>
      <c r="AT166" s="960"/>
      <c r="AU166" s="959"/>
      <c r="AV166" s="957"/>
      <c r="AW166" s="957"/>
      <c r="AX166" s="871"/>
      <c r="AY166" s="871"/>
      <c r="AZ166" s="871"/>
      <c r="BA166" s="871"/>
      <c r="BB166" s="779"/>
      <c r="BC166" s="51" t="s">
        <v>825</v>
      </c>
      <c r="BD166" s="51" t="s">
        <v>653</v>
      </c>
      <c r="BE166" s="51" t="s">
        <v>653</v>
      </c>
      <c r="BF166" s="51" t="s">
        <v>653</v>
      </c>
      <c r="BG166" s="51" t="s">
        <v>653</v>
      </c>
      <c r="BH166" s="377" t="s">
        <v>941</v>
      </c>
      <c r="BI166" s="63"/>
      <c r="BJ166" s="63"/>
    </row>
    <row r="167" spans="1:62" s="68" customFormat="1" ht="47.25" customHeight="1" x14ac:dyDescent="0.35">
      <c r="A167" s="889"/>
      <c r="B167" s="1041"/>
      <c r="C167" s="1041"/>
      <c r="D167" s="891"/>
      <c r="E167" s="891"/>
      <c r="F167" s="891"/>
      <c r="G167" s="1111"/>
      <c r="H167" s="1111"/>
      <c r="I167" s="1111"/>
      <c r="J167" s="806"/>
      <c r="K167" s="1029"/>
      <c r="L167" s="1029"/>
      <c r="M167" s="1029"/>
      <c r="N167" s="1029"/>
      <c r="O167" s="1029"/>
      <c r="P167" s="1029"/>
      <c r="Q167" s="1029"/>
      <c r="R167" s="1029"/>
      <c r="S167" s="1168"/>
      <c r="T167" s="1171"/>
      <c r="U167" s="1268"/>
      <c r="V167" s="1284"/>
      <c r="W167" s="1284"/>
      <c r="X167" s="1238"/>
      <c r="Y167" s="1247"/>
      <c r="Z167" s="1240"/>
      <c r="AA167" s="1245"/>
      <c r="AB167" s="1220"/>
      <c r="AC167" s="1215"/>
      <c r="AD167" s="891"/>
      <c r="AE167" s="206" t="s">
        <v>611</v>
      </c>
      <c r="AF167" s="131" t="s">
        <v>612</v>
      </c>
      <c r="AG167" s="51">
        <v>1</v>
      </c>
      <c r="AH167" s="378">
        <v>0.1</v>
      </c>
      <c r="AI167" s="704">
        <v>0</v>
      </c>
      <c r="AJ167" s="541">
        <f t="shared" si="5"/>
        <v>0</v>
      </c>
      <c r="AK167" s="785"/>
      <c r="AL167" s="379">
        <v>44963</v>
      </c>
      <c r="AM167" s="379">
        <v>45263</v>
      </c>
      <c r="AN167" s="189">
        <v>300</v>
      </c>
      <c r="AO167" s="189">
        <v>1000</v>
      </c>
      <c r="AP167" s="63"/>
      <c r="AQ167" s="1020"/>
      <c r="AR167" s="1021"/>
      <c r="AS167" s="961" t="s">
        <v>724</v>
      </c>
      <c r="AT167" s="962">
        <v>2666006944</v>
      </c>
      <c r="AU167" s="961" t="s">
        <v>725</v>
      </c>
      <c r="AV167" s="957"/>
      <c r="AW167" s="957"/>
      <c r="AX167" s="859" t="s">
        <v>724</v>
      </c>
      <c r="AY167" s="859">
        <v>2666006944</v>
      </c>
      <c r="AZ167" s="859">
        <v>699720000</v>
      </c>
      <c r="BA167" s="859">
        <v>0</v>
      </c>
      <c r="BB167" s="780">
        <v>0</v>
      </c>
      <c r="BC167" s="51" t="s">
        <v>825</v>
      </c>
      <c r="BD167" s="51" t="s">
        <v>653</v>
      </c>
      <c r="BE167" s="51" t="s">
        <v>653</v>
      </c>
      <c r="BF167" s="51" t="s">
        <v>653</v>
      </c>
      <c r="BG167" s="51" t="s">
        <v>653</v>
      </c>
      <c r="BH167" s="377" t="s">
        <v>941</v>
      </c>
      <c r="BI167" s="63"/>
      <c r="BJ167" s="63"/>
    </row>
    <row r="168" spans="1:62" s="68" customFormat="1" ht="95.25" customHeight="1" x14ac:dyDescent="0.35">
      <c r="A168" s="889"/>
      <c r="B168" s="1041"/>
      <c r="C168" s="1041"/>
      <c r="D168" s="891"/>
      <c r="E168" s="891"/>
      <c r="F168" s="891"/>
      <c r="G168" s="1111"/>
      <c r="H168" s="1111"/>
      <c r="I168" s="1111"/>
      <c r="J168" s="806"/>
      <c r="K168" s="1047"/>
      <c r="L168" s="1047"/>
      <c r="M168" s="1047"/>
      <c r="N168" s="1047"/>
      <c r="O168" s="1047"/>
      <c r="P168" s="1047"/>
      <c r="Q168" s="1029"/>
      <c r="R168" s="1047"/>
      <c r="S168" s="1169"/>
      <c r="T168" s="1172"/>
      <c r="U168" s="1269"/>
      <c r="V168" s="1109"/>
      <c r="W168" s="1109"/>
      <c r="X168" s="1238"/>
      <c r="Y168" s="1247"/>
      <c r="Z168" s="1240"/>
      <c r="AA168" s="1245"/>
      <c r="AB168" s="1220"/>
      <c r="AC168" s="1215"/>
      <c r="AD168" s="891"/>
      <c r="AE168" s="206" t="s">
        <v>613</v>
      </c>
      <c r="AF168" s="131" t="s">
        <v>614</v>
      </c>
      <c r="AG168" s="170">
        <v>1</v>
      </c>
      <c r="AH168" s="378">
        <v>0.05</v>
      </c>
      <c r="AI168" s="704">
        <v>1</v>
      </c>
      <c r="AJ168" s="541">
        <f t="shared" si="5"/>
        <v>1</v>
      </c>
      <c r="AK168" s="785"/>
      <c r="AL168" s="379">
        <v>44963</v>
      </c>
      <c r="AM168" s="379">
        <v>45263</v>
      </c>
      <c r="AN168" s="189">
        <v>300</v>
      </c>
      <c r="AO168" s="189">
        <v>1</v>
      </c>
      <c r="AP168" s="63"/>
      <c r="AQ168" s="1020"/>
      <c r="AR168" s="1021"/>
      <c r="AS168" s="951"/>
      <c r="AT168" s="954"/>
      <c r="AU168" s="951"/>
      <c r="AV168" s="957"/>
      <c r="AW168" s="957"/>
      <c r="AX168" s="841"/>
      <c r="AY168" s="841"/>
      <c r="AZ168" s="841"/>
      <c r="BA168" s="841"/>
      <c r="BB168" s="765"/>
      <c r="BC168" s="51" t="s">
        <v>802</v>
      </c>
      <c r="BD168" s="71" t="s">
        <v>889</v>
      </c>
      <c r="BE168" s="131" t="s">
        <v>888</v>
      </c>
      <c r="BF168" s="51" t="s">
        <v>883</v>
      </c>
      <c r="BG168" s="380">
        <v>44963</v>
      </c>
      <c r="BH168" s="377" t="s">
        <v>940</v>
      </c>
      <c r="BI168" s="63"/>
      <c r="BJ168" s="63"/>
    </row>
    <row r="169" spans="1:62" s="68" customFormat="1" ht="60" customHeight="1" x14ac:dyDescent="0.35">
      <c r="A169" s="889"/>
      <c r="B169" s="1041"/>
      <c r="C169" s="1041"/>
      <c r="D169" s="891"/>
      <c r="E169" s="891"/>
      <c r="F169" s="891"/>
      <c r="G169" s="1111"/>
      <c r="H169" s="1111"/>
      <c r="I169" s="1111"/>
      <c r="J169" s="806"/>
      <c r="K169" s="1046" t="s">
        <v>212</v>
      </c>
      <c r="L169" s="1046" t="s">
        <v>177</v>
      </c>
      <c r="M169" s="1046" t="s">
        <v>213</v>
      </c>
      <c r="N169" s="1046" t="s">
        <v>256</v>
      </c>
      <c r="O169" s="1046"/>
      <c r="P169" s="1046" t="s">
        <v>270</v>
      </c>
      <c r="Q169" s="1029"/>
      <c r="R169" s="1046">
        <v>856</v>
      </c>
      <c r="S169" s="1046">
        <v>256</v>
      </c>
      <c r="T169" s="1182">
        <v>630</v>
      </c>
      <c r="U169" s="1270">
        <v>256</v>
      </c>
      <c r="V169" s="1108">
        <f>+U169/S169</f>
        <v>1</v>
      </c>
      <c r="W169" s="1108">
        <v>1</v>
      </c>
      <c r="X169" s="1238"/>
      <c r="Y169" s="1247"/>
      <c r="Z169" s="1240"/>
      <c r="AA169" s="1245"/>
      <c r="AB169" s="1220"/>
      <c r="AC169" s="1215"/>
      <c r="AD169" s="891"/>
      <c r="AE169" s="71" t="s">
        <v>615</v>
      </c>
      <c r="AF169" s="71" t="s">
        <v>616</v>
      </c>
      <c r="AG169" s="170">
        <v>1</v>
      </c>
      <c r="AH169" s="378">
        <v>0.05</v>
      </c>
      <c r="AI169" s="704">
        <v>0.01</v>
      </c>
      <c r="AJ169" s="541">
        <f t="shared" si="5"/>
        <v>0.01</v>
      </c>
      <c r="AK169" s="785"/>
      <c r="AL169" s="379">
        <v>44963</v>
      </c>
      <c r="AM169" s="379">
        <v>45263</v>
      </c>
      <c r="AN169" s="189">
        <v>300</v>
      </c>
      <c r="AO169" s="189">
        <v>200</v>
      </c>
      <c r="AP169" s="63"/>
      <c r="AQ169" s="1020"/>
      <c r="AR169" s="1021"/>
      <c r="AS169" s="951"/>
      <c r="AT169" s="954"/>
      <c r="AU169" s="951"/>
      <c r="AV169" s="957"/>
      <c r="AW169" s="957"/>
      <c r="AX169" s="841"/>
      <c r="AY169" s="841"/>
      <c r="AZ169" s="841"/>
      <c r="BA169" s="841"/>
      <c r="BB169" s="765"/>
      <c r="BC169" s="51" t="s">
        <v>825</v>
      </c>
      <c r="BD169" s="51" t="s">
        <v>653</v>
      </c>
      <c r="BE169" s="51" t="s">
        <v>653</v>
      </c>
      <c r="BF169" s="51" t="s">
        <v>653</v>
      </c>
      <c r="BG169" s="51" t="s">
        <v>653</v>
      </c>
      <c r="BH169" s="377" t="s">
        <v>941</v>
      </c>
      <c r="BI169" s="63"/>
      <c r="BJ169" s="63"/>
    </row>
    <row r="170" spans="1:62" s="68" customFormat="1" ht="79.5" customHeight="1" x14ac:dyDescent="0.35">
      <c r="A170" s="889"/>
      <c r="B170" s="1041"/>
      <c r="C170" s="1041"/>
      <c r="D170" s="891"/>
      <c r="E170" s="891"/>
      <c r="F170" s="891"/>
      <c r="G170" s="1111"/>
      <c r="H170" s="1111"/>
      <c r="I170" s="1111"/>
      <c r="J170" s="806"/>
      <c r="K170" s="1047"/>
      <c r="L170" s="1047"/>
      <c r="M170" s="1047"/>
      <c r="N170" s="1047"/>
      <c r="O170" s="1047"/>
      <c r="P170" s="1047"/>
      <c r="Q170" s="1029"/>
      <c r="R170" s="1047"/>
      <c r="S170" s="1047"/>
      <c r="T170" s="1183"/>
      <c r="U170" s="1252"/>
      <c r="V170" s="1109"/>
      <c r="W170" s="1109"/>
      <c r="X170" s="1238"/>
      <c r="Y170" s="1247"/>
      <c r="Z170" s="1240"/>
      <c r="AA170" s="1245"/>
      <c r="AB170" s="1220"/>
      <c r="AC170" s="1215"/>
      <c r="AD170" s="891"/>
      <c r="AE170" s="71" t="s">
        <v>617</v>
      </c>
      <c r="AF170" s="131" t="s">
        <v>618</v>
      </c>
      <c r="AG170" s="170">
        <v>1</v>
      </c>
      <c r="AH170" s="378">
        <v>0.05</v>
      </c>
      <c r="AI170" s="704">
        <v>1</v>
      </c>
      <c r="AJ170" s="541">
        <f t="shared" si="5"/>
        <v>1</v>
      </c>
      <c r="AK170" s="785"/>
      <c r="AL170" s="379">
        <v>44963</v>
      </c>
      <c r="AM170" s="379">
        <v>45263</v>
      </c>
      <c r="AN170" s="189">
        <v>300</v>
      </c>
      <c r="AO170" s="189">
        <v>165000</v>
      </c>
      <c r="AP170" s="63"/>
      <c r="AQ170" s="1020"/>
      <c r="AR170" s="1021"/>
      <c r="AS170" s="951"/>
      <c r="AT170" s="954"/>
      <c r="AU170" s="951"/>
      <c r="AV170" s="957"/>
      <c r="AW170" s="957"/>
      <c r="AX170" s="841"/>
      <c r="AY170" s="841"/>
      <c r="AZ170" s="841"/>
      <c r="BA170" s="841"/>
      <c r="BB170" s="765"/>
      <c r="BC170" s="51" t="s">
        <v>802</v>
      </c>
      <c r="BD170" s="71" t="s">
        <v>890</v>
      </c>
      <c r="BE170" s="131" t="s">
        <v>888</v>
      </c>
      <c r="BF170" s="51" t="s">
        <v>883</v>
      </c>
      <c r="BG170" s="380">
        <v>44963</v>
      </c>
      <c r="BH170" s="377" t="s">
        <v>943</v>
      </c>
      <c r="BI170" s="63"/>
      <c r="BJ170" s="63"/>
    </row>
    <row r="171" spans="1:62" s="68" customFormat="1" ht="52.5" customHeight="1" x14ac:dyDescent="0.35">
      <c r="A171" s="889"/>
      <c r="B171" s="1041"/>
      <c r="C171" s="1041"/>
      <c r="D171" s="891"/>
      <c r="E171" s="891"/>
      <c r="F171" s="891"/>
      <c r="G171" s="1111"/>
      <c r="H171" s="1111"/>
      <c r="I171" s="1111"/>
      <c r="J171" s="806"/>
      <c r="K171" s="1046" t="s">
        <v>214</v>
      </c>
      <c r="L171" s="1046" t="s">
        <v>177</v>
      </c>
      <c r="M171" s="1046" t="s">
        <v>215</v>
      </c>
      <c r="N171" s="1046" t="s">
        <v>257</v>
      </c>
      <c r="O171" s="1046"/>
      <c r="P171" s="1046" t="s">
        <v>270</v>
      </c>
      <c r="Q171" s="1029"/>
      <c r="R171" s="1046">
        <v>27144</v>
      </c>
      <c r="S171" s="1046">
        <v>7382</v>
      </c>
      <c r="T171" s="1182">
        <v>27144</v>
      </c>
      <c r="U171" s="1270">
        <v>7382</v>
      </c>
      <c r="V171" s="1108">
        <f>+U171/S171</f>
        <v>1</v>
      </c>
      <c r="W171" s="1108">
        <f>+T171/R171</f>
        <v>1</v>
      </c>
      <c r="X171" s="1238"/>
      <c r="Y171" s="1247"/>
      <c r="Z171" s="1240"/>
      <c r="AA171" s="1245"/>
      <c r="AB171" s="1220"/>
      <c r="AC171" s="1215"/>
      <c r="AD171" s="891"/>
      <c r="AE171" s="71" t="s">
        <v>619</v>
      </c>
      <c r="AF171" s="131" t="s">
        <v>620</v>
      </c>
      <c r="AG171" s="170">
        <v>5</v>
      </c>
      <c r="AH171" s="378">
        <v>0.05</v>
      </c>
      <c r="AI171" s="705">
        <v>0.5</v>
      </c>
      <c r="AJ171" s="541">
        <f t="shared" si="5"/>
        <v>0.1</v>
      </c>
      <c r="AK171" s="785"/>
      <c r="AL171" s="379">
        <v>44963</v>
      </c>
      <c r="AM171" s="379">
        <v>45263</v>
      </c>
      <c r="AN171" s="189">
        <v>300</v>
      </c>
      <c r="AO171" s="189">
        <v>165000</v>
      </c>
      <c r="AP171" s="63"/>
      <c r="AQ171" s="1020"/>
      <c r="AR171" s="1021"/>
      <c r="AS171" s="951"/>
      <c r="AT171" s="954"/>
      <c r="AU171" s="951"/>
      <c r="AV171" s="957"/>
      <c r="AW171" s="957"/>
      <c r="AX171" s="841"/>
      <c r="AY171" s="841"/>
      <c r="AZ171" s="841"/>
      <c r="BA171" s="841"/>
      <c r="BB171" s="765"/>
      <c r="BC171" s="51" t="s">
        <v>802</v>
      </c>
      <c r="BD171" s="51"/>
      <c r="BE171" s="131" t="s">
        <v>888</v>
      </c>
      <c r="BF171" s="51" t="s">
        <v>883</v>
      </c>
      <c r="BG171" s="380">
        <v>44963</v>
      </c>
      <c r="BH171" s="377" t="s">
        <v>940</v>
      </c>
      <c r="BI171" s="63"/>
      <c r="BJ171" s="63"/>
    </row>
    <row r="172" spans="1:62" s="68" customFormat="1" ht="56.25" customHeight="1" thickBot="1" x14ac:dyDescent="0.4">
      <c r="A172" s="889"/>
      <c r="B172" s="1041"/>
      <c r="C172" s="1041"/>
      <c r="D172" s="891"/>
      <c r="E172" s="891"/>
      <c r="F172" s="891"/>
      <c r="G172" s="1111"/>
      <c r="H172" s="1111"/>
      <c r="I172" s="1111"/>
      <c r="J172" s="806"/>
      <c r="K172" s="1047"/>
      <c r="L172" s="1047"/>
      <c r="M172" s="1047"/>
      <c r="N172" s="1047"/>
      <c r="O172" s="1047"/>
      <c r="P172" s="1047"/>
      <c r="Q172" s="1047"/>
      <c r="R172" s="1047"/>
      <c r="S172" s="1047"/>
      <c r="T172" s="1183"/>
      <c r="U172" s="1252"/>
      <c r="V172" s="1109"/>
      <c r="W172" s="1109"/>
      <c r="X172" s="1238"/>
      <c r="Y172" s="1247"/>
      <c r="Z172" s="1241"/>
      <c r="AA172" s="1246"/>
      <c r="AB172" s="834"/>
      <c r="AC172" s="1218"/>
      <c r="AD172" s="892"/>
      <c r="AE172" s="88" t="s">
        <v>621</v>
      </c>
      <c r="AF172" s="145" t="s">
        <v>622</v>
      </c>
      <c r="AG172" s="146">
        <v>5</v>
      </c>
      <c r="AH172" s="381">
        <v>0.05</v>
      </c>
      <c r="AI172" s="706">
        <v>0.5</v>
      </c>
      <c r="AJ172" s="541">
        <f t="shared" si="5"/>
        <v>0.1</v>
      </c>
      <c r="AK172" s="1290"/>
      <c r="AL172" s="382">
        <v>44963</v>
      </c>
      <c r="AM172" s="382">
        <v>45263</v>
      </c>
      <c r="AN172" s="189">
        <v>300</v>
      </c>
      <c r="AO172" s="189">
        <v>200</v>
      </c>
      <c r="AP172" s="63"/>
      <c r="AQ172" s="1020"/>
      <c r="AR172" s="1021"/>
      <c r="AS172" s="952"/>
      <c r="AT172" s="955"/>
      <c r="AU172" s="952"/>
      <c r="AV172" s="958"/>
      <c r="AW172" s="958"/>
      <c r="AX172" s="842"/>
      <c r="AY172" s="842"/>
      <c r="AZ172" s="842"/>
      <c r="BA172" s="842"/>
      <c r="BB172" s="766"/>
      <c r="BC172" s="146" t="s">
        <v>825</v>
      </c>
      <c r="BD172" s="146" t="s">
        <v>653</v>
      </c>
      <c r="BE172" s="146" t="s">
        <v>653</v>
      </c>
      <c r="BF172" s="146" t="s">
        <v>653</v>
      </c>
      <c r="BG172" s="146" t="s">
        <v>653</v>
      </c>
      <c r="BH172" s="377" t="s">
        <v>940</v>
      </c>
      <c r="BI172" s="63"/>
      <c r="BJ172" s="63"/>
    </row>
    <row r="173" spans="1:62" s="68" customFormat="1" ht="56.25" customHeight="1" thickBot="1" x14ac:dyDescent="0.4">
      <c r="A173" s="889"/>
      <c r="B173" s="1041"/>
      <c r="C173" s="1041"/>
      <c r="D173" s="69"/>
      <c r="E173" s="69"/>
      <c r="F173" s="69"/>
      <c r="G173" s="482"/>
      <c r="H173" s="482"/>
      <c r="I173" s="482"/>
      <c r="J173" s="807"/>
      <c r="K173" s="822" t="s">
        <v>1188</v>
      </c>
      <c r="L173" s="823"/>
      <c r="M173" s="823"/>
      <c r="N173" s="823"/>
      <c r="O173" s="823"/>
      <c r="P173" s="823"/>
      <c r="Q173" s="823"/>
      <c r="R173" s="823"/>
      <c r="S173" s="823"/>
      <c r="T173" s="823"/>
      <c r="U173" s="824"/>
      <c r="V173" s="592">
        <f>AVERAGE(V159:V172)</f>
        <v>0.73095238095238102</v>
      </c>
      <c r="W173" s="592">
        <f>AVERAGE(W159:W172)</f>
        <v>0.98095238095238102</v>
      </c>
      <c r="X173" s="1238"/>
      <c r="Y173" s="1247"/>
      <c r="Z173" s="486"/>
      <c r="AA173" s="575"/>
      <c r="AB173" s="808" t="s">
        <v>1200</v>
      </c>
      <c r="AC173" s="809"/>
      <c r="AD173" s="809"/>
      <c r="AE173" s="809"/>
      <c r="AF173" s="809"/>
      <c r="AG173" s="809"/>
      <c r="AH173" s="809"/>
      <c r="AI173" s="809"/>
      <c r="AJ173" s="810"/>
      <c r="AK173" s="600">
        <f>+AK159</f>
        <v>0.43955782312925162</v>
      </c>
      <c r="AL173" s="610"/>
      <c r="AM173" s="576"/>
      <c r="AN173" s="189"/>
      <c r="AO173" s="189"/>
      <c r="AP173" s="63"/>
      <c r="AQ173" s="577"/>
      <c r="AR173" s="578"/>
      <c r="AS173" s="800" t="s">
        <v>1210</v>
      </c>
      <c r="AT173" s="801"/>
      <c r="AU173" s="801"/>
      <c r="AV173" s="801"/>
      <c r="AW173" s="801"/>
      <c r="AX173" s="802"/>
      <c r="AY173" s="620">
        <f>+AY159+AY167</f>
        <v>3166006944</v>
      </c>
      <c r="AZ173" s="620">
        <f t="shared" ref="AZ173:BA173" si="8">+AZ159+AZ167</f>
        <v>1149455792</v>
      </c>
      <c r="BA173" s="620">
        <f t="shared" si="8"/>
        <v>3605000</v>
      </c>
      <c r="BB173" s="632">
        <f>+BA173/AY173</f>
        <v>1.1386582732649875E-3</v>
      </c>
      <c r="BC173" s="478"/>
      <c r="BD173" s="478"/>
      <c r="BE173" s="478"/>
      <c r="BF173" s="478"/>
      <c r="BG173" s="478"/>
      <c r="BH173" s="579"/>
      <c r="BI173" s="63"/>
      <c r="BJ173" s="63"/>
    </row>
    <row r="174" spans="1:62" s="68" customFormat="1" ht="54.75" customHeight="1" x14ac:dyDescent="0.35">
      <c r="A174" s="889"/>
      <c r="B174" s="1041"/>
      <c r="C174" s="1041"/>
      <c r="D174" s="890" t="s">
        <v>146</v>
      </c>
      <c r="E174" s="890" t="s">
        <v>153</v>
      </c>
      <c r="F174" s="1046" t="s">
        <v>157</v>
      </c>
      <c r="G174" s="1113">
        <v>0.13</v>
      </c>
      <c r="H174" s="890" t="s">
        <v>160</v>
      </c>
      <c r="I174" s="1113">
        <v>0.13</v>
      </c>
      <c r="J174" s="805" t="s">
        <v>168</v>
      </c>
      <c r="K174" s="1119" t="s">
        <v>216</v>
      </c>
      <c r="L174" s="1119" t="s">
        <v>177</v>
      </c>
      <c r="M174" s="1119" t="s">
        <v>217</v>
      </c>
      <c r="N174" s="1058" t="s">
        <v>258</v>
      </c>
      <c r="O174" s="1058"/>
      <c r="P174" s="1058" t="s">
        <v>270</v>
      </c>
      <c r="Q174" s="1058" t="s">
        <v>289</v>
      </c>
      <c r="R174" s="1180">
        <v>4141</v>
      </c>
      <c r="S174" s="1180">
        <v>1923</v>
      </c>
      <c r="T174" s="1137">
        <v>2827</v>
      </c>
      <c r="U174" s="1271">
        <v>316</v>
      </c>
      <c r="V174" s="1285">
        <f>+U174/S174</f>
        <v>0.1643265730629225</v>
      </c>
      <c r="W174" s="1285">
        <f>+(T174+U174)/R174</f>
        <v>0.75899541173629559</v>
      </c>
      <c r="X174" s="1238"/>
      <c r="Y174" s="1247"/>
      <c r="Z174" s="1069" t="s">
        <v>929</v>
      </c>
      <c r="AA174" s="1066" t="s">
        <v>930</v>
      </c>
      <c r="AB174" s="1221" t="s">
        <v>321</v>
      </c>
      <c r="AC174" s="1214">
        <v>2020130010268</v>
      </c>
      <c r="AD174" s="1233" t="s">
        <v>348</v>
      </c>
      <c r="AE174" s="56" t="s">
        <v>623</v>
      </c>
      <c r="AF174" s="155" t="s">
        <v>624</v>
      </c>
      <c r="AG174" s="323">
        <v>400</v>
      </c>
      <c r="AH174" s="383">
        <v>0.25</v>
      </c>
      <c r="AI174" s="707">
        <v>0</v>
      </c>
      <c r="AJ174" s="541">
        <f t="shared" si="5"/>
        <v>0</v>
      </c>
      <c r="AK174" s="812">
        <f>AVERAGE(AJ174:AJ179,AJ218,AJ220)</f>
        <v>0.2934126984126984</v>
      </c>
      <c r="AL174" s="384">
        <v>45017</v>
      </c>
      <c r="AM174" s="385">
        <v>45290</v>
      </c>
      <c r="AN174" s="189">
        <v>273</v>
      </c>
      <c r="AO174" s="189">
        <v>400</v>
      </c>
      <c r="AP174" s="63"/>
      <c r="AQ174" s="1010" t="s">
        <v>716</v>
      </c>
      <c r="AR174" s="1010" t="s">
        <v>717</v>
      </c>
      <c r="AS174" s="950" t="s">
        <v>787</v>
      </c>
      <c r="AT174" s="953">
        <v>12449949134</v>
      </c>
      <c r="AU174" s="950" t="s">
        <v>788</v>
      </c>
      <c r="AV174" s="950" t="s">
        <v>789</v>
      </c>
      <c r="AW174" s="950" t="s">
        <v>790</v>
      </c>
      <c r="AX174" s="840" t="s">
        <v>787</v>
      </c>
      <c r="AY174" s="840">
        <v>12449949134</v>
      </c>
      <c r="AZ174" s="840">
        <v>0</v>
      </c>
      <c r="BA174" s="840">
        <v>0</v>
      </c>
      <c r="BB174" s="764">
        <v>0</v>
      </c>
      <c r="BC174" s="155" t="s">
        <v>802</v>
      </c>
      <c r="BD174" s="118" t="s">
        <v>891</v>
      </c>
      <c r="BE174" s="155" t="s">
        <v>888</v>
      </c>
      <c r="BF174" s="118" t="s">
        <v>892</v>
      </c>
      <c r="BG174" s="155" t="s">
        <v>893</v>
      </c>
      <c r="BH174" s="386" t="s">
        <v>1034</v>
      </c>
      <c r="BI174" s="63"/>
      <c r="BJ174" s="63"/>
    </row>
    <row r="175" spans="1:62" s="68" customFormat="1" ht="43.5" customHeight="1" x14ac:dyDescent="0.35">
      <c r="A175" s="889"/>
      <c r="B175" s="1041"/>
      <c r="C175" s="1041"/>
      <c r="D175" s="891"/>
      <c r="E175" s="891"/>
      <c r="F175" s="1029"/>
      <c r="G175" s="1114"/>
      <c r="H175" s="891"/>
      <c r="I175" s="1114"/>
      <c r="J175" s="806"/>
      <c r="K175" s="1120"/>
      <c r="L175" s="1120"/>
      <c r="M175" s="1120"/>
      <c r="N175" s="1059"/>
      <c r="O175" s="1059"/>
      <c r="P175" s="1059"/>
      <c r="Q175" s="1059"/>
      <c r="R175" s="1181"/>
      <c r="S175" s="1181"/>
      <c r="T175" s="1138"/>
      <c r="U175" s="1272"/>
      <c r="V175" s="1286"/>
      <c r="W175" s="1286"/>
      <c r="X175" s="1238"/>
      <c r="Y175" s="1247"/>
      <c r="Z175" s="1245"/>
      <c r="AA175" s="1067"/>
      <c r="AB175" s="1222"/>
      <c r="AC175" s="1215"/>
      <c r="AD175" s="1120"/>
      <c r="AE175" s="71" t="s">
        <v>625</v>
      </c>
      <c r="AF175" s="51" t="s">
        <v>626</v>
      </c>
      <c r="AG175" s="170">
        <v>350</v>
      </c>
      <c r="AH175" s="387">
        <v>0.25</v>
      </c>
      <c r="AI175" s="708">
        <v>316</v>
      </c>
      <c r="AJ175" s="541">
        <f t="shared" si="5"/>
        <v>0.9028571428571428</v>
      </c>
      <c r="AK175" s="785"/>
      <c r="AL175" s="388">
        <v>44942</v>
      </c>
      <c r="AM175" s="389">
        <v>45290</v>
      </c>
      <c r="AN175" s="189">
        <v>348</v>
      </c>
      <c r="AO175" s="189">
        <v>400</v>
      </c>
      <c r="AP175" s="63"/>
      <c r="AQ175" s="891"/>
      <c r="AR175" s="891"/>
      <c r="AS175" s="951"/>
      <c r="AT175" s="954"/>
      <c r="AU175" s="951"/>
      <c r="AV175" s="951"/>
      <c r="AW175" s="951"/>
      <c r="AX175" s="841"/>
      <c r="AY175" s="841"/>
      <c r="AZ175" s="841"/>
      <c r="BA175" s="841"/>
      <c r="BB175" s="765"/>
      <c r="BC175" s="51" t="s">
        <v>802</v>
      </c>
      <c r="BD175" s="131" t="s">
        <v>891</v>
      </c>
      <c r="BE175" s="51" t="s">
        <v>888</v>
      </c>
      <c r="BF175" s="131" t="s">
        <v>892</v>
      </c>
      <c r="BG175" s="51" t="s">
        <v>894</v>
      </c>
      <c r="BH175" s="390" t="s">
        <v>1035</v>
      </c>
      <c r="BI175" s="63"/>
      <c r="BJ175" s="63"/>
    </row>
    <row r="176" spans="1:62" s="68" customFormat="1" ht="48.75" customHeight="1" x14ac:dyDescent="0.35">
      <c r="A176" s="889"/>
      <c r="B176" s="1041"/>
      <c r="C176" s="1041"/>
      <c r="D176" s="891"/>
      <c r="E176" s="891"/>
      <c r="F176" s="1029"/>
      <c r="G176" s="1114"/>
      <c r="H176" s="891"/>
      <c r="I176" s="1114"/>
      <c r="J176" s="806"/>
      <c r="K176" s="1120"/>
      <c r="L176" s="1120"/>
      <c r="M176" s="1120"/>
      <c r="N176" s="1059"/>
      <c r="O176" s="1059"/>
      <c r="P176" s="1059"/>
      <c r="Q176" s="1059"/>
      <c r="R176" s="1181"/>
      <c r="S176" s="1181"/>
      <c r="T176" s="1138"/>
      <c r="U176" s="1272"/>
      <c r="V176" s="1286"/>
      <c r="W176" s="1286"/>
      <c r="X176" s="1238"/>
      <c r="Y176" s="1247"/>
      <c r="Z176" s="1245"/>
      <c r="AA176" s="1067"/>
      <c r="AB176" s="1222"/>
      <c r="AC176" s="1215"/>
      <c r="AD176" s="1120"/>
      <c r="AE176" s="71" t="s">
        <v>627</v>
      </c>
      <c r="AF176" s="51" t="s">
        <v>628</v>
      </c>
      <c r="AG176" s="51">
        <v>1</v>
      </c>
      <c r="AH176" s="387">
        <v>0.05</v>
      </c>
      <c r="AI176" s="709">
        <v>0</v>
      </c>
      <c r="AJ176" s="541">
        <f t="shared" si="5"/>
        <v>0</v>
      </c>
      <c r="AK176" s="785"/>
      <c r="AL176" s="388">
        <v>44928</v>
      </c>
      <c r="AM176" s="389">
        <v>45290</v>
      </c>
      <c r="AN176" s="189">
        <v>362</v>
      </c>
      <c r="AO176" s="189" t="s">
        <v>653</v>
      </c>
      <c r="AP176" s="63"/>
      <c r="AQ176" s="891"/>
      <c r="AR176" s="891"/>
      <c r="AS176" s="951"/>
      <c r="AT176" s="954"/>
      <c r="AU176" s="951"/>
      <c r="AV176" s="951"/>
      <c r="AW176" s="951"/>
      <c r="AX176" s="841"/>
      <c r="AY176" s="841"/>
      <c r="AZ176" s="841"/>
      <c r="BA176" s="841"/>
      <c r="BB176" s="765"/>
      <c r="BC176" s="51" t="s">
        <v>802</v>
      </c>
      <c r="BD176" s="131" t="s">
        <v>895</v>
      </c>
      <c r="BE176" s="51" t="s">
        <v>888</v>
      </c>
      <c r="BF176" s="131" t="s">
        <v>892</v>
      </c>
      <c r="BG176" s="51" t="s">
        <v>893</v>
      </c>
      <c r="BH176" s="390" t="s">
        <v>1036</v>
      </c>
      <c r="BI176" s="63"/>
      <c r="BJ176" s="63"/>
    </row>
    <row r="177" spans="1:62" s="68" customFormat="1" ht="43.5" customHeight="1" x14ac:dyDescent="0.35">
      <c r="A177" s="889"/>
      <c r="B177" s="1041"/>
      <c r="C177" s="1041"/>
      <c r="D177" s="891"/>
      <c r="E177" s="891"/>
      <c r="F177" s="1029"/>
      <c r="G177" s="1114"/>
      <c r="H177" s="891"/>
      <c r="I177" s="1114"/>
      <c r="J177" s="806"/>
      <c r="K177" s="1120"/>
      <c r="L177" s="1120"/>
      <c r="M177" s="1120"/>
      <c r="N177" s="1059"/>
      <c r="O177" s="1059"/>
      <c r="P177" s="1059"/>
      <c r="Q177" s="1059"/>
      <c r="R177" s="1181"/>
      <c r="S177" s="1181"/>
      <c r="T177" s="1138"/>
      <c r="U177" s="1272"/>
      <c r="V177" s="1286"/>
      <c r="W177" s="1286"/>
      <c r="X177" s="1238"/>
      <c r="Y177" s="1247"/>
      <c r="Z177" s="1245"/>
      <c r="AA177" s="1067"/>
      <c r="AB177" s="1222"/>
      <c r="AC177" s="1215"/>
      <c r="AD177" s="1120"/>
      <c r="AE177" s="206" t="s">
        <v>629</v>
      </c>
      <c r="AF177" s="51" t="s">
        <v>624</v>
      </c>
      <c r="AG177" s="51">
        <v>30</v>
      </c>
      <c r="AH177" s="387">
        <v>0.25</v>
      </c>
      <c r="AI177" s="709">
        <v>0</v>
      </c>
      <c r="AJ177" s="541">
        <f t="shared" si="5"/>
        <v>0</v>
      </c>
      <c r="AK177" s="785"/>
      <c r="AL177" s="388">
        <v>45200</v>
      </c>
      <c r="AM177" s="389">
        <v>45290</v>
      </c>
      <c r="AN177" s="189">
        <v>90</v>
      </c>
      <c r="AO177" s="189">
        <v>30</v>
      </c>
      <c r="AP177" s="63"/>
      <c r="AQ177" s="891"/>
      <c r="AR177" s="891"/>
      <c r="AS177" s="951"/>
      <c r="AT177" s="954"/>
      <c r="AU177" s="951"/>
      <c r="AV177" s="951"/>
      <c r="AW177" s="951"/>
      <c r="AX177" s="841"/>
      <c r="AY177" s="841"/>
      <c r="AZ177" s="841"/>
      <c r="BA177" s="841"/>
      <c r="BB177" s="765"/>
      <c r="BC177" s="51" t="s">
        <v>802</v>
      </c>
      <c r="BD177" s="131" t="s">
        <v>891</v>
      </c>
      <c r="BE177" s="51" t="s">
        <v>888</v>
      </c>
      <c r="BF177" s="131" t="s">
        <v>892</v>
      </c>
      <c r="BG177" s="51" t="s">
        <v>896</v>
      </c>
      <c r="BH177" s="390" t="s">
        <v>1037</v>
      </c>
      <c r="BI177" s="63"/>
      <c r="BJ177" s="63"/>
    </row>
    <row r="178" spans="1:62" s="68" customFormat="1" ht="45.75" customHeight="1" x14ac:dyDescent="0.35">
      <c r="A178" s="889"/>
      <c r="B178" s="1041"/>
      <c r="C178" s="1041"/>
      <c r="D178" s="891"/>
      <c r="E178" s="891"/>
      <c r="F178" s="1029"/>
      <c r="G178" s="1114"/>
      <c r="H178" s="891"/>
      <c r="I178" s="1114"/>
      <c r="J178" s="806"/>
      <c r="K178" s="1121"/>
      <c r="L178" s="1121"/>
      <c r="M178" s="1121"/>
      <c r="N178" s="1060"/>
      <c r="O178" s="1060"/>
      <c r="P178" s="1060"/>
      <c r="Q178" s="1060"/>
      <c r="R178" s="818"/>
      <c r="S178" s="818"/>
      <c r="T178" s="1139"/>
      <c r="U178" s="1273"/>
      <c r="V178" s="1287"/>
      <c r="W178" s="1287"/>
      <c r="X178" s="1238"/>
      <c r="Y178" s="1247"/>
      <c r="Z178" s="1245"/>
      <c r="AA178" s="1067"/>
      <c r="AB178" s="1222"/>
      <c r="AC178" s="1215"/>
      <c r="AD178" s="1120"/>
      <c r="AE178" s="71" t="s">
        <v>630</v>
      </c>
      <c r="AF178" s="51" t="s">
        <v>631</v>
      </c>
      <c r="AG178" s="51">
        <v>100</v>
      </c>
      <c r="AH178" s="387">
        <v>0.2</v>
      </c>
      <c r="AI178" s="709">
        <v>0</v>
      </c>
      <c r="AJ178" s="541">
        <f t="shared" si="5"/>
        <v>0</v>
      </c>
      <c r="AK178" s="785"/>
      <c r="AL178" s="388">
        <v>45108</v>
      </c>
      <c r="AM178" s="389">
        <v>45290</v>
      </c>
      <c r="AN178" s="189">
        <v>182</v>
      </c>
      <c r="AO178" s="189">
        <v>100</v>
      </c>
      <c r="AP178" s="63"/>
      <c r="AQ178" s="891"/>
      <c r="AR178" s="891"/>
      <c r="AS178" s="951"/>
      <c r="AT178" s="954"/>
      <c r="AU178" s="951"/>
      <c r="AV178" s="951"/>
      <c r="AW178" s="951"/>
      <c r="AX178" s="841"/>
      <c r="AY178" s="841"/>
      <c r="AZ178" s="841"/>
      <c r="BA178" s="841"/>
      <c r="BB178" s="765"/>
      <c r="BC178" s="51" t="s">
        <v>802</v>
      </c>
      <c r="BD178" s="393" t="s">
        <v>897</v>
      </c>
      <c r="BE178" s="82" t="s">
        <v>888</v>
      </c>
      <c r="BF178" s="131" t="s">
        <v>892</v>
      </c>
      <c r="BG178" s="83" t="s">
        <v>898</v>
      </c>
      <c r="BH178" s="394" t="s">
        <v>1038</v>
      </c>
      <c r="BI178" s="63"/>
      <c r="BJ178" s="63"/>
    </row>
    <row r="179" spans="1:62" s="68" customFormat="1" ht="105.75" customHeight="1" thickBot="1" x14ac:dyDescent="0.4">
      <c r="A179" s="889"/>
      <c r="B179" s="1041"/>
      <c r="C179" s="1041"/>
      <c r="D179" s="891"/>
      <c r="E179" s="891"/>
      <c r="F179" s="1029"/>
      <c r="G179" s="1114"/>
      <c r="H179" s="891"/>
      <c r="I179" s="1114"/>
      <c r="J179" s="806"/>
      <c r="K179" s="110" t="s">
        <v>218</v>
      </c>
      <c r="L179" s="391" t="s">
        <v>177</v>
      </c>
      <c r="M179" s="110" t="s">
        <v>219</v>
      </c>
      <c r="N179" s="51" t="s">
        <v>259</v>
      </c>
      <c r="O179" s="51"/>
      <c r="P179" s="51" t="s">
        <v>270</v>
      </c>
      <c r="Q179" s="51" t="s">
        <v>290</v>
      </c>
      <c r="R179" s="395">
        <v>228</v>
      </c>
      <c r="S179" s="396">
        <v>60</v>
      </c>
      <c r="T179" s="497">
        <v>217</v>
      </c>
      <c r="U179" s="498">
        <v>0</v>
      </c>
      <c r="V179" s="493">
        <f>+U179/S179</f>
        <v>0</v>
      </c>
      <c r="W179" s="493">
        <f>+T179/R179</f>
        <v>0.95175438596491224</v>
      </c>
      <c r="X179" s="1238"/>
      <c r="Y179" s="1247"/>
      <c r="Z179" s="1245"/>
      <c r="AA179" s="1067"/>
      <c r="AB179" s="1223"/>
      <c r="AC179" s="1216"/>
      <c r="AD179" s="1234"/>
      <c r="AE179" s="88" t="s">
        <v>632</v>
      </c>
      <c r="AF179" s="146" t="s">
        <v>624</v>
      </c>
      <c r="AG179" s="146">
        <v>60</v>
      </c>
      <c r="AH179" s="398">
        <v>1</v>
      </c>
      <c r="AI179" s="710">
        <v>0</v>
      </c>
      <c r="AJ179" s="541">
        <f t="shared" si="5"/>
        <v>0</v>
      </c>
      <c r="AK179" s="1290"/>
      <c r="AL179" s="399">
        <v>45200</v>
      </c>
      <c r="AM179" s="400">
        <v>45290</v>
      </c>
      <c r="AN179" s="189">
        <v>90</v>
      </c>
      <c r="AO179" s="189">
        <v>60</v>
      </c>
      <c r="AP179" s="63"/>
      <c r="AQ179" s="1011"/>
      <c r="AR179" s="1011"/>
      <c r="AS179" s="952"/>
      <c r="AT179" s="955"/>
      <c r="AU179" s="952"/>
      <c r="AV179" s="952"/>
      <c r="AW179" s="952"/>
      <c r="AX179" s="842"/>
      <c r="AY179" s="842"/>
      <c r="AZ179" s="842"/>
      <c r="BA179" s="842"/>
      <c r="BB179" s="766"/>
      <c r="BC179" s="146" t="s">
        <v>802</v>
      </c>
      <c r="BD179" s="145" t="s">
        <v>891</v>
      </c>
      <c r="BE179" s="95" t="s">
        <v>888</v>
      </c>
      <c r="BF179" s="145" t="s">
        <v>892</v>
      </c>
      <c r="BG179" s="146" t="s">
        <v>896</v>
      </c>
      <c r="BH179" s="390" t="s">
        <v>1037</v>
      </c>
      <c r="BI179" s="63"/>
      <c r="BJ179" s="63"/>
    </row>
    <row r="180" spans="1:62" s="68" customFormat="1" ht="47.25" customHeight="1" x14ac:dyDescent="0.35">
      <c r="A180" s="889"/>
      <c r="B180" s="1041"/>
      <c r="C180" s="1041"/>
      <c r="D180" s="891"/>
      <c r="E180" s="891"/>
      <c r="F180" s="1029"/>
      <c r="G180" s="1114"/>
      <c r="H180" s="891"/>
      <c r="I180" s="1114"/>
      <c r="J180" s="806"/>
      <c r="K180" s="1119" t="s">
        <v>220</v>
      </c>
      <c r="L180" s="1119" t="s">
        <v>177</v>
      </c>
      <c r="M180" s="1119">
        <v>0</v>
      </c>
      <c r="N180" s="1058" t="s">
        <v>260</v>
      </c>
      <c r="O180" s="1058"/>
      <c r="P180" s="1058" t="s">
        <v>270</v>
      </c>
      <c r="Q180" s="1058" t="s">
        <v>289</v>
      </c>
      <c r="R180" s="1180">
        <v>1300</v>
      </c>
      <c r="S180" s="1180">
        <v>100</v>
      </c>
      <c r="T180" s="1155">
        <v>0</v>
      </c>
      <c r="U180" s="1271">
        <v>30</v>
      </c>
      <c r="V180" s="1285">
        <f>+U180/S180</f>
        <v>0.3</v>
      </c>
      <c r="W180" s="1285">
        <f>+(T180+U180)/R180</f>
        <v>2.3076923076923078E-2</v>
      </c>
      <c r="X180" s="1238"/>
      <c r="Y180" s="1247"/>
      <c r="Z180" s="1245"/>
      <c r="AA180" s="1067"/>
      <c r="AB180" s="1221" t="s">
        <v>322</v>
      </c>
      <c r="AC180" s="1227">
        <v>2020130010309</v>
      </c>
      <c r="AD180" s="1233" t="s">
        <v>349</v>
      </c>
      <c r="AE180" s="401" t="s">
        <v>633</v>
      </c>
      <c r="AF180" s="155" t="s">
        <v>634</v>
      </c>
      <c r="AG180" s="155">
        <v>1</v>
      </c>
      <c r="AH180" s="383">
        <v>0.1</v>
      </c>
      <c r="AI180" s="711">
        <v>1</v>
      </c>
      <c r="AJ180" s="541">
        <f t="shared" si="5"/>
        <v>1</v>
      </c>
      <c r="AK180" s="812">
        <f>AVERAGE(AJ180:AJ184)</f>
        <v>0.45999999999999996</v>
      </c>
      <c r="AL180" s="384">
        <v>44963</v>
      </c>
      <c r="AM180" s="384">
        <v>44985</v>
      </c>
      <c r="AN180" s="189">
        <v>22</v>
      </c>
      <c r="AO180" s="1042">
        <v>100</v>
      </c>
      <c r="AP180" s="893"/>
      <c r="AQ180" s="1010" t="s">
        <v>716</v>
      </c>
      <c r="AR180" s="1010" t="s">
        <v>717</v>
      </c>
      <c r="AS180" s="950" t="s">
        <v>722</v>
      </c>
      <c r="AT180" s="953">
        <v>200000000</v>
      </c>
      <c r="AU180" s="950" t="s">
        <v>730</v>
      </c>
      <c r="AV180" s="956" t="s">
        <v>791</v>
      </c>
      <c r="AW180" s="956" t="s">
        <v>792</v>
      </c>
      <c r="AX180" s="840" t="s">
        <v>722</v>
      </c>
      <c r="AY180" s="840">
        <v>200000000</v>
      </c>
      <c r="AZ180" s="840">
        <v>0</v>
      </c>
      <c r="BA180" s="840">
        <v>0</v>
      </c>
      <c r="BB180" s="764">
        <v>0</v>
      </c>
      <c r="BC180" s="402" t="s">
        <v>825</v>
      </c>
      <c r="BD180" s="402" t="s">
        <v>653</v>
      </c>
      <c r="BE180" s="126" t="s">
        <v>653</v>
      </c>
      <c r="BF180" s="126" t="s">
        <v>653</v>
      </c>
      <c r="BG180" s="126" t="s">
        <v>653</v>
      </c>
      <c r="BH180" s="403" t="s">
        <v>1039</v>
      </c>
      <c r="BI180" s="63"/>
      <c r="BJ180" s="63"/>
    </row>
    <row r="181" spans="1:62" s="68" customFormat="1" ht="51" customHeight="1" x14ac:dyDescent="0.35">
      <c r="A181" s="889"/>
      <c r="B181" s="1041"/>
      <c r="C181" s="1041"/>
      <c r="D181" s="891"/>
      <c r="E181" s="891"/>
      <c r="F181" s="1029"/>
      <c r="G181" s="1114"/>
      <c r="H181" s="891"/>
      <c r="I181" s="1114"/>
      <c r="J181" s="806"/>
      <c r="K181" s="1120"/>
      <c r="L181" s="1120"/>
      <c r="M181" s="1120"/>
      <c r="N181" s="1059"/>
      <c r="O181" s="1059"/>
      <c r="P181" s="1059"/>
      <c r="Q181" s="1059"/>
      <c r="R181" s="1181"/>
      <c r="S181" s="1181"/>
      <c r="T181" s="1156"/>
      <c r="U181" s="1272"/>
      <c r="V181" s="1286"/>
      <c r="W181" s="1286"/>
      <c r="X181" s="1238"/>
      <c r="Y181" s="1247"/>
      <c r="Z181" s="1245"/>
      <c r="AA181" s="1067"/>
      <c r="AB181" s="1222"/>
      <c r="AC181" s="1228"/>
      <c r="AD181" s="1120"/>
      <c r="AE181" s="206" t="s">
        <v>635</v>
      </c>
      <c r="AF181" s="51" t="s">
        <v>636</v>
      </c>
      <c r="AG181" s="51">
        <v>1</v>
      </c>
      <c r="AH181" s="387">
        <v>0.05</v>
      </c>
      <c r="AI181" s="709">
        <v>1</v>
      </c>
      <c r="AJ181" s="541">
        <f t="shared" si="5"/>
        <v>1</v>
      </c>
      <c r="AK181" s="785"/>
      <c r="AL181" s="388">
        <v>44963</v>
      </c>
      <c r="AM181" s="388">
        <v>44985</v>
      </c>
      <c r="AN181" s="189">
        <v>22</v>
      </c>
      <c r="AO181" s="1042"/>
      <c r="AP181" s="893"/>
      <c r="AQ181" s="891"/>
      <c r="AR181" s="891"/>
      <c r="AS181" s="951"/>
      <c r="AT181" s="954"/>
      <c r="AU181" s="951"/>
      <c r="AV181" s="957"/>
      <c r="AW181" s="957"/>
      <c r="AX181" s="841"/>
      <c r="AY181" s="841"/>
      <c r="AZ181" s="841"/>
      <c r="BA181" s="841"/>
      <c r="BB181" s="765"/>
      <c r="BC181" s="77" t="s">
        <v>825</v>
      </c>
      <c r="BD181" s="77" t="s">
        <v>653</v>
      </c>
      <c r="BE181" s="83" t="s">
        <v>653</v>
      </c>
      <c r="BF181" s="83" t="s">
        <v>653</v>
      </c>
      <c r="BG181" s="83" t="s">
        <v>653</v>
      </c>
      <c r="BH181" s="394" t="s">
        <v>1040</v>
      </c>
      <c r="BI181" s="63"/>
      <c r="BJ181" s="63"/>
    </row>
    <row r="182" spans="1:62" s="68" customFormat="1" ht="36.75" customHeight="1" x14ac:dyDescent="0.35">
      <c r="A182" s="889"/>
      <c r="B182" s="1041"/>
      <c r="C182" s="1041"/>
      <c r="D182" s="891"/>
      <c r="E182" s="891"/>
      <c r="F182" s="1029"/>
      <c r="G182" s="1114"/>
      <c r="H182" s="891"/>
      <c r="I182" s="1114"/>
      <c r="J182" s="806"/>
      <c r="K182" s="1120"/>
      <c r="L182" s="1120"/>
      <c r="M182" s="1120"/>
      <c r="N182" s="1059"/>
      <c r="O182" s="1059"/>
      <c r="P182" s="1059"/>
      <c r="Q182" s="1059"/>
      <c r="R182" s="1181"/>
      <c r="S182" s="1181"/>
      <c r="T182" s="1156"/>
      <c r="U182" s="1272"/>
      <c r="V182" s="1286"/>
      <c r="W182" s="1286"/>
      <c r="X182" s="1238"/>
      <c r="Y182" s="1247"/>
      <c r="Z182" s="1245"/>
      <c r="AA182" s="1067"/>
      <c r="AB182" s="1222"/>
      <c r="AC182" s="1228"/>
      <c r="AD182" s="1120"/>
      <c r="AE182" s="206" t="s">
        <v>637</v>
      </c>
      <c r="AF182" s="51" t="s">
        <v>638</v>
      </c>
      <c r="AG182" s="51">
        <v>1</v>
      </c>
      <c r="AH182" s="387">
        <v>0.2</v>
      </c>
      <c r="AI182" s="709">
        <v>0</v>
      </c>
      <c r="AJ182" s="541">
        <f t="shared" si="5"/>
        <v>0</v>
      </c>
      <c r="AK182" s="785"/>
      <c r="AL182" s="388">
        <v>44963</v>
      </c>
      <c r="AM182" s="388">
        <v>45015</v>
      </c>
      <c r="AN182" s="189">
        <v>52</v>
      </c>
      <c r="AO182" s="1042"/>
      <c r="AP182" s="893"/>
      <c r="AQ182" s="891"/>
      <c r="AR182" s="891"/>
      <c r="AS182" s="951"/>
      <c r="AT182" s="954"/>
      <c r="AU182" s="951"/>
      <c r="AV182" s="957"/>
      <c r="AW182" s="957"/>
      <c r="AX182" s="841"/>
      <c r="AY182" s="841"/>
      <c r="AZ182" s="841"/>
      <c r="BA182" s="841"/>
      <c r="BB182" s="765"/>
      <c r="BC182" s="77" t="s">
        <v>802</v>
      </c>
      <c r="BD182" s="51" t="s">
        <v>891</v>
      </c>
      <c r="BE182" s="83" t="s">
        <v>888</v>
      </c>
      <c r="BF182" s="83" t="s">
        <v>722</v>
      </c>
      <c r="BG182" s="83" t="s">
        <v>893</v>
      </c>
      <c r="BH182" s="394" t="s">
        <v>1059</v>
      </c>
      <c r="BI182" s="63"/>
      <c r="BJ182" s="63"/>
    </row>
    <row r="183" spans="1:62" s="68" customFormat="1" ht="45.75" customHeight="1" x14ac:dyDescent="0.35">
      <c r="A183" s="889"/>
      <c r="B183" s="1041"/>
      <c r="C183" s="1041"/>
      <c r="D183" s="891"/>
      <c r="E183" s="891"/>
      <c r="F183" s="1029"/>
      <c r="G183" s="1114"/>
      <c r="H183" s="891"/>
      <c r="I183" s="1114"/>
      <c r="J183" s="806"/>
      <c r="K183" s="1120"/>
      <c r="L183" s="1120"/>
      <c r="M183" s="1120"/>
      <c r="N183" s="1059"/>
      <c r="O183" s="1059"/>
      <c r="P183" s="1059"/>
      <c r="Q183" s="1059"/>
      <c r="R183" s="1181"/>
      <c r="S183" s="1181"/>
      <c r="T183" s="1156"/>
      <c r="U183" s="1272"/>
      <c r="V183" s="1286"/>
      <c r="W183" s="1286"/>
      <c r="X183" s="1238"/>
      <c r="Y183" s="1247"/>
      <c r="Z183" s="1245"/>
      <c r="AA183" s="1067"/>
      <c r="AB183" s="1222"/>
      <c r="AC183" s="1228"/>
      <c r="AD183" s="1120"/>
      <c r="AE183" s="206" t="s">
        <v>639</v>
      </c>
      <c r="AF183" s="51" t="s">
        <v>640</v>
      </c>
      <c r="AG183" s="404">
        <v>1</v>
      </c>
      <c r="AH183" s="387">
        <v>0.05</v>
      </c>
      <c r="AI183" s="709">
        <v>0</v>
      </c>
      <c r="AJ183" s="541">
        <f t="shared" si="5"/>
        <v>0</v>
      </c>
      <c r="AK183" s="785"/>
      <c r="AL183" s="388">
        <v>44963</v>
      </c>
      <c r="AM183" s="388">
        <v>44986</v>
      </c>
      <c r="AN183" s="189">
        <v>23</v>
      </c>
      <c r="AO183" s="1042"/>
      <c r="AP183" s="893"/>
      <c r="AQ183" s="891"/>
      <c r="AR183" s="891"/>
      <c r="AS183" s="951"/>
      <c r="AT183" s="954"/>
      <c r="AU183" s="951"/>
      <c r="AV183" s="957"/>
      <c r="AW183" s="957"/>
      <c r="AX183" s="841"/>
      <c r="AY183" s="841"/>
      <c r="AZ183" s="841"/>
      <c r="BA183" s="841"/>
      <c r="BB183" s="765"/>
      <c r="BC183" s="77" t="s">
        <v>825</v>
      </c>
      <c r="BD183" s="77" t="s">
        <v>653</v>
      </c>
      <c r="BE183" s="83" t="s">
        <v>653</v>
      </c>
      <c r="BF183" s="83" t="s">
        <v>653</v>
      </c>
      <c r="BG183" s="83" t="s">
        <v>653</v>
      </c>
      <c r="BH183" s="394" t="s">
        <v>1060</v>
      </c>
      <c r="BI183" s="63"/>
      <c r="BJ183" s="63"/>
    </row>
    <row r="184" spans="1:62" s="68" customFormat="1" ht="48.75" customHeight="1" thickBot="1" x14ac:dyDescent="0.4">
      <c r="A184" s="889"/>
      <c r="B184" s="1041"/>
      <c r="C184" s="1041"/>
      <c r="D184" s="891"/>
      <c r="E184" s="891"/>
      <c r="F184" s="1029"/>
      <c r="G184" s="1114"/>
      <c r="H184" s="891"/>
      <c r="I184" s="1114"/>
      <c r="J184" s="806"/>
      <c r="K184" s="1121"/>
      <c r="L184" s="1121"/>
      <c r="M184" s="1121"/>
      <c r="N184" s="1060"/>
      <c r="O184" s="1060"/>
      <c r="P184" s="1060"/>
      <c r="Q184" s="1060"/>
      <c r="R184" s="818"/>
      <c r="S184" s="818"/>
      <c r="T184" s="1157"/>
      <c r="U184" s="1273"/>
      <c r="V184" s="1287"/>
      <c r="W184" s="1287"/>
      <c r="X184" s="1238"/>
      <c r="Y184" s="1247"/>
      <c r="Z184" s="1245"/>
      <c r="AA184" s="1067"/>
      <c r="AB184" s="1223"/>
      <c r="AC184" s="1229"/>
      <c r="AD184" s="1234"/>
      <c r="AE184" s="405" t="s">
        <v>641</v>
      </c>
      <c r="AF184" s="146" t="s">
        <v>624</v>
      </c>
      <c r="AG184" s="406">
        <v>100</v>
      </c>
      <c r="AH184" s="398">
        <v>0.6</v>
      </c>
      <c r="AI184" s="711">
        <v>30</v>
      </c>
      <c r="AJ184" s="541">
        <f t="shared" si="5"/>
        <v>0.3</v>
      </c>
      <c r="AK184" s="1290"/>
      <c r="AL184" s="399">
        <v>45017</v>
      </c>
      <c r="AM184" s="399">
        <v>45107</v>
      </c>
      <c r="AN184" s="189">
        <v>90</v>
      </c>
      <c r="AO184" s="1042"/>
      <c r="AP184" s="893"/>
      <c r="AQ184" s="1011"/>
      <c r="AR184" s="1011"/>
      <c r="AS184" s="952"/>
      <c r="AT184" s="955"/>
      <c r="AU184" s="952"/>
      <c r="AV184" s="958"/>
      <c r="AW184" s="958"/>
      <c r="AX184" s="842"/>
      <c r="AY184" s="842"/>
      <c r="AZ184" s="842"/>
      <c r="BA184" s="842"/>
      <c r="BB184" s="766"/>
      <c r="BC184" s="96" t="s">
        <v>825</v>
      </c>
      <c r="BD184" s="96" t="s">
        <v>653</v>
      </c>
      <c r="BE184" s="95" t="s">
        <v>653</v>
      </c>
      <c r="BF184" s="95" t="s">
        <v>653</v>
      </c>
      <c r="BG184" s="95" t="s">
        <v>653</v>
      </c>
      <c r="BH184" s="407" t="s">
        <v>1061</v>
      </c>
      <c r="BI184" s="63"/>
      <c r="BJ184" s="63"/>
    </row>
    <row r="185" spans="1:62" s="68" customFormat="1" ht="66.75" customHeight="1" x14ac:dyDescent="0.35">
      <c r="A185" s="889"/>
      <c r="B185" s="1041"/>
      <c r="C185" s="1041"/>
      <c r="D185" s="891"/>
      <c r="E185" s="891"/>
      <c r="F185" s="1029"/>
      <c r="G185" s="1114"/>
      <c r="H185" s="891"/>
      <c r="I185" s="1114"/>
      <c r="J185" s="806"/>
      <c r="K185" s="890" t="s">
        <v>221</v>
      </c>
      <c r="L185" s="1119" t="s">
        <v>177</v>
      </c>
      <c r="M185" s="890" t="s">
        <v>154</v>
      </c>
      <c r="N185" s="890" t="s">
        <v>261</v>
      </c>
      <c r="O185" s="890"/>
      <c r="P185" s="890" t="s">
        <v>270</v>
      </c>
      <c r="Q185" s="890" t="s">
        <v>289</v>
      </c>
      <c r="R185" s="1204">
        <v>9000</v>
      </c>
      <c r="S185" s="1204">
        <v>651</v>
      </c>
      <c r="T185" s="1155">
        <v>8349</v>
      </c>
      <c r="U185" s="1254" t="s">
        <v>1076</v>
      </c>
      <c r="V185" s="1108" t="s">
        <v>653</v>
      </c>
      <c r="W185" s="1108">
        <f>+T185/R185</f>
        <v>0.92766666666666664</v>
      </c>
      <c r="X185" s="1238"/>
      <c r="Y185" s="1247"/>
      <c r="Z185" s="1245"/>
      <c r="AA185" s="1067"/>
      <c r="AB185" s="1221" t="s">
        <v>323</v>
      </c>
      <c r="AC185" s="1214">
        <v>2020130010162</v>
      </c>
      <c r="AD185" s="1010" t="s">
        <v>350</v>
      </c>
      <c r="AE185" s="56" t="s">
        <v>642</v>
      </c>
      <c r="AF185" s="155" t="s">
        <v>643</v>
      </c>
      <c r="AG185" s="155">
        <v>671</v>
      </c>
      <c r="AH185" s="408">
        <v>0.6</v>
      </c>
      <c r="AI185" s="707">
        <v>0</v>
      </c>
      <c r="AJ185" s="541">
        <f t="shared" si="5"/>
        <v>0</v>
      </c>
      <c r="AK185" s="812">
        <f>AVERAGE(AJ185:AJ190)</f>
        <v>0.46921428571428575</v>
      </c>
      <c r="AL185" s="409">
        <v>44958</v>
      </c>
      <c r="AM185" s="385">
        <v>45290</v>
      </c>
      <c r="AN185" s="189">
        <v>332</v>
      </c>
      <c r="AO185" s="189">
        <v>671</v>
      </c>
      <c r="AP185" s="63"/>
      <c r="AQ185" s="921" t="s">
        <v>716</v>
      </c>
      <c r="AR185" s="921" t="s">
        <v>717</v>
      </c>
      <c r="AS185" s="950" t="s">
        <v>722</v>
      </c>
      <c r="AT185" s="953">
        <v>432000000</v>
      </c>
      <c r="AU185" s="950" t="s">
        <v>730</v>
      </c>
      <c r="AV185" s="950" t="s">
        <v>793</v>
      </c>
      <c r="AW185" s="950" t="s">
        <v>794</v>
      </c>
      <c r="AX185" s="840" t="s">
        <v>722</v>
      </c>
      <c r="AY185" s="840">
        <v>432000000</v>
      </c>
      <c r="AZ185" s="840">
        <v>345831000</v>
      </c>
      <c r="BA185" s="840">
        <v>41374000</v>
      </c>
      <c r="BB185" s="764">
        <v>0</v>
      </c>
      <c r="BC185" s="191" t="s">
        <v>825</v>
      </c>
      <c r="BD185" s="101" t="s">
        <v>653</v>
      </c>
      <c r="BE185" s="163" t="s">
        <v>653</v>
      </c>
      <c r="BF185" s="163" t="s">
        <v>653</v>
      </c>
      <c r="BG185" s="237" t="s">
        <v>653</v>
      </c>
      <c r="BH185" s="410" t="s">
        <v>1041</v>
      </c>
      <c r="BI185" s="63"/>
      <c r="BJ185" s="63"/>
    </row>
    <row r="186" spans="1:62" s="68" customFormat="1" ht="52.5" customHeight="1" x14ac:dyDescent="0.35">
      <c r="A186" s="889"/>
      <c r="B186" s="1041"/>
      <c r="C186" s="1041"/>
      <c r="D186" s="891"/>
      <c r="E186" s="891"/>
      <c r="F186" s="1029"/>
      <c r="G186" s="1114"/>
      <c r="H186" s="891"/>
      <c r="I186" s="1114"/>
      <c r="J186" s="806"/>
      <c r="K186" s="892"/>
      <c r="L186" s="1121"/>
      <c r="M186" s="892"/>
      <c r="N186" s="892"/>
      <c r="O186" s="892"/>
      <c r="P186" s="892"/>
      <c r="Q186" s="892"/>
      <c r="R186" s="1205"/>
      <c r="S186" s="1205"/>
      <c r="T186" s="1157"/>
      <c r="U186" s="1255"/>
      <c r="V186" s="1109"/>
      <c r="W186" s="1109"/>
      <c r="X186" s="1238"/>
      <c r="Y186" s="1247"/>
      <c r="Z186" s="1245"/>
      <c r="AA186" s="1067"/>
      <c r="AB186" s="1222"/>
      <c r="AC186" s="1215"/>
      <c r="AD186" s="891"/>
      <c r="AE186" s="71" t="s">
        <v>644</v>
      </c>
      <c r="AF186" s="86" t="s">
        <v>645</v>
      </c>
      <c r="AG186" s="86">
        <v>1000</v>
      </c>
      <c r="AH186" s="411">
        <v>0.25</v>
      </c>
      <c r="AI186" s="709">
        <v>601</v>
      </c>
      <c r="AJ186" s="541">
        <f t="shared" si="5"/>
        <v>0.60099999999999998</v>
      </c>
      <c r="AK186" s="785"/>
      <c r="AL186" s="412">
        <v>44958</v>
      </c>
      <c r="AM186" s="389">
        <v>45290</v>
      </c>
      <c r="AN186" s="189">
        <v>332</v>
      </c>
      <c r="AO186" s="189">
        <v>1000</v>
      </c>
      <c r="AP186" s="63"/>
      <c r="AQ186" s="922"/>
      <c r="AR186" s="922"/>
      <c r="AS186" s="951"/>
      <c r="AT186" s="954"/>
      <c r="AU186" s="951"/>
      <c r="AV186" s="951"/>
      <c r="AW186" s="951"/>
      <c r="AX186" s="841"/>
      <c r="AY186" s="841"/>
      <c r="AZ186" s="841"/>
      <c r="BA186" s="841"/>
      <c r="BB186" s="765"/>
      <c r="BC186" s="207" t="s">
        <v>825</v>
      </c>
      <c r="BD186" s="75" t="s">
        <v>653</v>
      </c>
      <c r="BE186" s="175" t="s">
        <v>653</v>
      </c>
      <c r="BF186" s="175" t="s">
        <v>653</v>
      </c>
      <c r="BG186" s="245" t="s">
        <v>653</v>
      </c>
      <c r="BH186" s="413" t="s">
        <v>1042</v>
      </c>
      <c r="BI186" s="63"/>
      <c r="BJ186" s="63"/>
    </row>
    <row r="187" spans="1:62" s="68" customFormat="1" ht="69" customHeight="1" x14ac:dyDescent="0.35">
      <c r="A187" s="889"/>
      <c r="B187" s="1041"/>
      <c r="C187" s="1041"/>
      <c r="D187" s="891"/>
      <c r="E187" s="891"/>
      <c r="F187" s="1029"/>
      <c r="G187" s="1114"/>
      <c r="H187" s="891"/>
      <c r="I187" s="1114"/>
      <c r="J187" s="806"/>
      <c r="K187" s="1119" t="s">
        <v>1073</v>
      </c>
      <c r="L187" s="1119" t="s">
        <v>160</v>
      </c>
      <c r="M187" s="1125">
        <v>0</v>
      </c>
      <c r="N187" s="1128" t="s">
        <v>1074</v>
      </c>
      <c r="O187" s="1119"/>
      <c r="P187" s="1119" t="s">
        <v>270</v>
      </c>
      <c r="Q187" s="1119" t="s">
        <v>289</v>
      </c>
      <c r="R187" s="1206" t="s">
        <v>300</v>
      </c>
      <c r="S187" s="1177" t="s">
        <v>1089</v>
      </c>
      <c r="T187" s="1161" t="s">
        <v>1075</v>
      </c>
      <c r="U187" s="1275" t="s">
        <v>1090</v>
      </c>
      <c r="V187" s="1108">
        <v>0.21428571428571427</v>
      </c>
      <c r="W187" s="1108">
        <f>+(8+3)/22</f>
        <v>0.5</v>
      </c>
      <c r="X187" s="1238"/>
      <c r="Y187" s="1247"/>
      <c r="Z187" s="1245"/>
      <c r="AA187" s="1067"/>
      <c r="AB187" s="1222"/>
      <c r="AC187" s="1215"/>
      <c r="AD187" s="891"/>
      <c r="AE187" s="71" t="s">
        <v>646</v>
      </c>
      <c r="AF187" s="328" t="s">
        <v>647</v>
      </c>
      <c r="AG187" s="328">
        <v>15</v>
      </c>
      <c r="AH187" s="411">
        <v>0.1</v>
      </c>
      <c r="AI187" s="709">
        <v>0</v>
      </c>
      <c r="AJ187" s="541">
        <f t="shared" si="5"/>
        <v>0</v>
      </c>
      <c r="AK187" s="785"/>
      <c r="AL187" s="412">
        <v>44958</v>
      </c>
      <c r="AM187" s="389">
        <v>45290</v>
      </c>
      <c r="AN187" s="189">
        <v>332</v>
      </c>
      <c r="AO187" s="189">
        <v>3600</v>
      </c>
      <c r="AP187" s="63"/>
      <c r="AQ187" s="922"/>
      <c r="AR187" s="922"/>
      <c r="AS187" s="951"/>
      <c r="AT187" s="954"/>
      <c r="AU187" s="951"/>
      <c r="AV187" s="951"/>
      <c r="AW187" s="951"/>
      <c r="AX187" s="841"/>
      <c r="AY187" s="841"/>
      <c r="AZ187" s="841"/>
      <c r="BA187" s="841"/>
      <c r="BB187" s="765"/>
      <c r="BC187" s="75" t="s">
        <v>802</v>
      </c>
      <c r="BD187" s="75" t="s">
        <v>899</v>
      </c>
      <c r="BE187" s="75" t="s">
        <v>900</v>
      </c>
      <c r="BF187" s="75" t="s">
        <v>722</v>
      </c>
      <c r="BG187" s="251">
        <v>44963</v>
      </c>
      <c r="BH187" s="413" t="s">
        <v>1043</v>
      </c>
      <c r="BI187" s="63"/>
      <c r="BJ187" s="63"/>
    </row>
    <row r="188" spans="1:62" s="68" customFormat="1" ht="38.25" customHeight="1" x14ac:dyDescent="0.35">
      <c r="A188" s="889"/>
      <c r="B188" s="1041"/>
      <c r="C188" s="1041"/>
      <c r="D188" s="891"/>
      <c r="E188" s="891"/>
      <c r="F188" s="1029"/>
      <c r="G188" s="1114"/>
      <c r="H188" s="891"/>
      <c r="I188" s="1114"/>
      <c r="J188" s="806"/>
      <c r="K188" s="1120"/>
      <c r="L188" s="1120"/>
      <c r="M188" s="1126"/>
      <c r="N188" s="1129"/>
      <c r="O188" s="1120"/>
      <c r="P188" s="1120"/>
      <c r="Q188" s="1120"/>
      <c r="R188" s="922"/>
      <c r="S188" s="1178"/>
      <c r="T188" s="1162"/>
      <c r="U188" s="1276"/>
      <c r="V188" s="1284"/>
      <c r="W188" s="1284"/>
      <c r="X188" s="1238"/>
      <c r="Y188" s="1247"/>
      <c r="Z188" s="1245"/>
      <c r="AA188" s="1067"/>
      <c r="AB188" s="1222"/>
      <c r="AC188" s="1215"/>
      <c r="AD188" s="891"/>
      <c r="AE188" s="71" t="s">
        <v>648</v>
      </c>
      <c r="AF188" s="170" t="s">
        <v>628</v>
      </c>
      <c r="AG188" s="328">
        <v>8</v>
      </c>
      <c r="AH188" s="411">
        <v>0.05</v>
      </c>
      <c r="AI188" s="709">
        <v>8</v>
      </c>
      <c r="AJ188" s="541">
        <f t="shared" si="5"/>
        <v>1</v>
      </c>
      <c r="AK188" s="785"/>
      <c r="AL188" s="412">
        <v>44958</v>
      </c>
      <c r="AM188" s="389">
        <v>45290</v>
      </c>
      <c r="AN188" s="189">
        <v>332</v>
      </c>
      <c r="AO188" s="189">
        <v>8</v>
      </c>
      <c r="AP188" s="63"/>
      <c r="AQ188" s="922"/>
      <c r="AR188" s="922"/>
      <c r="AS188" s="951"/>
      <c r="AT188" s="954"/>
      <c r="AU188" s="951"/>
      <c r="AV188" s="951"/>
      <c r="AW188" s="951"/>
      <c r="AX188" s="841"/>
      <c r="AY188" s="841"/>
      <c r="AZ188" s="841"/>
      <c r="BA188" s="841"/>
      <c r="BB188" s="765"/>
      <c r="BC188" s="75" t="s">
        <v>802</v>
      </c>
      <c r="BD188" s="75" t="s">
        <v>895</v>
      </c>
      <c r="BE188" s="175" t="s">
        <v>888</v>
      </c>
      <c r="BF188" s="75" t="s">
        <v>722</v>
      </c>
      <c r="BG188" s="251">
        <v>44933</v>
      </c>
      <c r="BH188" s="413" t="s">
        <v>1044</v>
      </c>
      <c r="BI188" s="63"/>
      <c r="BJ188" s="63"/>
    </row>
    <row r="189" spans="1:62" s="68" customFormat="1" ht="58.5" customHeight="1" x14ac:dyDescent="0.35">
      <c r="A189" s="889"/>
      <c r="B189" s="1041"/>
      <c r="C189" s="1041"/>
      <c r="D189" s="891"/>
      <c r="E189" s="891"/>
      <c r="F189" s="1029"/>
      <c r="G189" s="1114"/>
      <c r="H189" s="891"/>
      <c r="I189" s="1114"/>
      <c r="J189" s="806"/>
      <c r="K189" s="1120"/>
      <c r="L189" s="1120"/>
      <c r="M189" s="1126"/>
      <c r="N189" s="1129"/>
      <c r="O189" s="1120"/>
      <c r="P189" s="1120"/>
      <c r="Q189" s="1120"/>
      <c r="R189" s="922"/>
      <c r="S189" s="1178"/>
      <c r="T189" s="1162"/>
      <c r="U189" s="1276"/>
      <c r="V189" s="1284"/>
      <c r="W189" s="1284"/>
      <c r="X189" s="1238"/>
      <c r="Y189" s="1247"/>
      <c r="Z189" s="1245"/>
      <c r="AA189" s="1067"/>
      <c r="AB189" s="1222"/>
      <c r="AC189" s="1215"/>
      <c r="AD189" s="891"/>
      <c r="AE189" s="71" t="s">
        <v>649</v>
      </c>
      <c r="AF189" s="170" t="s">
        <v>650</v>
      </c>
      <c r="AG189" s="328">
        <v>14</v>
      </c>
      <c r="AH189" s="411">
        <v>0.8</v>
      </c>
      <c r="AI189" s="709">
        <v>3</v>
      </c>
      <c r="AJ189" s="541">
        <f t="shared" si="5"/>
        <v>0.21428571428571427</v>
      </c>
      <c r="AK189" s="785"/>
      <c r="AL189" s="412">
        <v>44958</v>
      </c>
      <c r="AM189" s="389">
        <v>45290</v>
      </c>
      <c r="AN189" s="189">
        <v>332</v>
      </c>
      <c r="AO189" s="189">
        <v>2160</v>
      </c>
      <c r="AP189" s="63"/>
      <c r="AQ189" s="922"/>
      <c r="AR189" s="922"/>
      <c r="AS189" s="951"/>
      <c r="AT189" s="954"/>
      <c r="AU189" s="951"/>
      <c r="AV189" s="951"/>
      <c r="AW189" s="951"/>
      <c r="AX189" s="841"/>
      <c r="AY189" s="841"/>
      <c r="AZ189" s="841"/>
      <c r="BA189" s="841"/>
      <c r="BB189" s="765"/>
      <c r="BC189" s="207" t="s">
        <v>825</v>
      </c>
      <c r="BD189" s="75" t="s">
        <v>653</v>
      </c>
      <c r="BE189" s="175" t="s">
        <v>653</v>
      </c>
      <c r="BF189" s="175" t="s">
        <v>653</v>
      </c>
      <c r="BG189" s="245" t="s">
        <v>653</v>
      </c>
      <c r="BH189" s="413" t="s">
        <v>1045</v>
      </c>
      <c r="BI189" s="63"/>
      <c r="BJ189" s="63"/>
    </row>
    <row r="190" spans="1:62" s="68" customFormat="1" ht="91.5" customHeight="1" thickBot="1" x14ac:dyDescent="0.4">
      <c r="A190" s="889"/>
      <c r="B190" s="1041"/>
      <c r="C190" s="1041"/>
      <c r="D190" s="892"/>
      <c r="E190" s="892"/>
      <c r="F190" s="1047"/>
      <c r="G190" s="1115"/>
      <c r="H190" s="892"/>
      <c r="I190" s="1115"/>
      <c r="J190" s="806"/>
      <c r="K190" s="1121"/>
      <c r="L190" s="1121"/>
      <c r="M190" s="1127"/>
      <c r="N190" s="1130"/>
      <c r="O190" s="1121"/>
      <c r="P190" s="1121"/>
      <c r="Q190" s="1121"/>
      <c r="R190" s="1207"/>
      <c r="S190" s="1179"/>
      <c r="T190" s="1163"/>
      <c r="U190" s="1277"/>
      <c r="V190" s="1109"/>
      <c r="W190" s="1109"/>
      <c r="X190" s="1238"/>
      <c r="Y190" s="1247"/>
      <c r="Z190" s="1246"/>
      <c r="AA190" s="1068"/>
      <c r="AB190" s="1223"/>
      <c r="AC190" s="1216"/>
      <c r="AD190" s="1011"/>
      <c r="AE190" s="414" t="s">
        <v>651</v>
      </c>
      <c r="AF190" s="184" t="s">
        <v>652</v>
      </c>
      <c r="AG190" s="184">
        <v>1</v>
      </c>
      <c r="AH190" s="415">
        <v>0.2</v>
      </c>
      <c r="AI190" s="710">
        <v>1</v>
      </c>
      <c r="AJ190" s="541">
        <f t="shared" si="5"/>
        <v>1</v>
      </c>
      <c r="AK190" s="1290"/>
      <c r="AL190" s="416">
        <v>44958</v>
      </c>
      <c r="AM190" s="400">
        <v>45290</v>
      </c>
      <c r="AN190" s="189">
        <v>332</v>
      </c>
      <c r="AO190" s="189">
        <v>3600</v>
      </c>
      <c r="AP190" s="63"/>
      <c r="AQ190" s="923"/>
      <c r="AR190" s="923"/>
      <c r="AS190" s="952"/>
      <c r="AT190" s="955"/>
      <c r="AU190" s="952"/>
      <c r="AV190" s="952"/>
      <c r="AW190" s="952"/>
      <c r="AX190" s="842"/>
      <c r="AY190" s="842"/>
      <c r="AZ190" s="842"/>
      <c r="BA190" s="842"/>
      <c r="BB190" s="766"/>
      <c r="BC190" s="116" t="s">
        <v>825</v>
      </c>
      <c r="BD190" s="116" t="s">
        <v>653</v>
      </c>
      <c r="BE190" s="185" t="s">
        <v>653</v>
      </c>
      <c r="BF190" s="185" t="s">
        <v>653</v>
      </c>
      <c r="BG190" s="264" t="s">
        <v>653</v>
      </c>
      <c r="BH190" s="417" t="s">
        <v>1046</v>
      </c>
      <c r="BI190" s="63"/>
      <c r="BJ190" s="63"/>
    </row>
    <row r="191" spans="1:62" s="68" customFormat="1" ht="91.5" customHeight="1" thickBot="1" x14ac:dyDescent="0.4">
      <c r="A191" s="889"/>
      <c r="B191" s="1041"/>
      <c r="C191" s="1041"/>
      <c r="D191" s="69"/>
      <c r="E191" s="69"/>
      <c r="F191" s="478"/>
      <c r="G191" s="483"/>
      <c r="H191" s="69"/>
      <c r="I191" s="483"/>
      <c r="J191" s="807"/>
      <c r="K191" s="830" t="s">
        <v>1189</v>
      </c>
      <c r="L191" s="831"/>
      <c r="M191" s="831"/>
      <c r="N191" s="831"/>
      <c r="O191" s="831"/>
      <c r="P191" s="831"/>
      <c r="Q191" s="831"/>
      <c r="R191" s="831"/>
      <c r="S191" s="831"/>
      <c r="T191" s="831"/>
      <c r="U191" s="832"/>
      <c r="V191" s="592">
        <f>AVERAGE(V174:V190)</f>
        <v>0.16965307183715919</v>
      </c>
      <c r="W191" s="592">
        <f>AVERAGE(W174:W190)</f>
        <v>0.6322986774889594</v>
      </c>
      <c r="X191" s="1238"/>
      <c r="Y191" s="1247"/>
      <c r="Z191" s="488"/>
      <c r="AA191" s="480"/>
      <c r="AB191" s="808" t="s">
        <v>1201</v>
      </c>
      <c r="AC191" s="809"/>
      <c r="AD191" s="809"/>
      <c r="AE191" s="809"/>
      <c r="AF191" s="809"/>
      <c r="AG191" s="809"/>
      <c r="AH191" s="809"/>
      <c r="AI191" s="809"/>
      <c r="AJ191" s="810"/>
      <c r="AK191" s="600">
        <f>AVERAGE(AK174:AK190)</f>
        <v>0.40754232804232804</v>
      </c>
      <c r="AL191" s="604"/>
      <c r="AM191" s="580"/>
      <c r="AN191" s="253"/>
      <c r="AO191" s="253"/>
      <c r="AP191" s="63"/>
      <c r="AQ191" s="466"/>
      <c r="AR191" s="466"/>
      <c r="AS191" s="800" t="s">
        <v>1211</v>
      </c>
      <c r="AT191" s="801"/>
      <c r="AU191" s="801"/>
      <c r="AV191" s="801"/>
      <c r="AW191" s="801"/>
      <c r="AX191" s="802"/>
      <c r="AY191" s="620">
        <f>+AY174+AY180+AY185</f>
        <v>13081949134</v>
      </c>
      <c r="AZ191" s="620">
        <f t="shared" ref="AZ191:BA191" si="9">+AZ174+AZ180+AZ185</f>
        <v>345831000</v>
      </c>
      <c r="BA191" s="620">
        <f t="shared" si="9"/>
        <v>41374000</v>
      </c>
      <c r="BB191" s="632">
        <f>+BA191/AY191</f>
        <v>3.1626785562457911E-3</v>
      </c>
      <c r="BC191" s="467"/>
      <c r="BD191" s="467"/>
      <c r="BE191" s="466"/>
      <c r="BF191" s="466"/>
      <c r="BG191" s="554"/>
      <c r="BH191" s="581"/>
      <c r="BI191" s="63"/>
      <c r="BJ191" s="63"/>
    </row>
    <row r="192" spans="1:62" s="68" customFormat="1" ht="60" customHeight="1" x14ac:dyDescent="0.35">
      <c r="A192" s="889"/>
      <c r="B192" s="1041"/>
      <c r="C192" s="1041"/>
      <c r="D192" s="890" t="s">
        <v>147</v>
      </c>
      <c r="E192" s="890">
        <v>0</v>
      </c>
      <c r="F192" s="890" t="s">
        <v>158</v>
      </c>
      <c r="G192" s="890">
        <v>0.8</v>
      </c>
      <c r="H192" s="890" t="s">
        <v>161</v>
      </c>
      <c r="I192" s="890">
        <v>0.8</v>
      </c>
      <c r="J192" s="805" t="s">
        <v>169</v>
      </c>
      <c r="K192" s="890" t="s">
        <v>222</v>
      </c>
      <c r="L192" s="890" t="s">
        <v>184</v>
      </c>
      <c r="M192" s="890" t="s">
        <v>223</v>
      </c>
      <c r="N192" s="1046" t="s">
        <v>262</v>
      </c>
      <c r="O192" s="890"/>
      <c r="P192" s="890" t="s">
        <v>270</v>
      </c>
      <c r="Q192" s="890" t="s">
        <v>291</v>
      </c>
      <c r="R192" s="890" t="s">
        <v>301</v>
      </c>
      <c r="S192" s="890" t="s">
        <v>301</v>
      </c>
      <c r="T192" s="1170">
        <f>3/4</f>
        <v>0.75</v>
      </c>
      <c r="U192" s="833" t="s">
        <v>1076</v>
      </c>
      <c r="V192" s="1108" t="s">
        <v>653</v>
      </c>
      <c r="W192" s="1108">
        <f>+T192</f>
        <v>0.75</v>
      </c>
      <c r="X192" s="1238"/>
      <c r="Y192" s="1247"/>
      <c r="Z192" s="1069" t="s">
        <v>923</v>
      </c>
      <c r="AA192" s="1066" t="s">
        <v>924</v>
      </c>
      <c r="AB192" s="1043" t="s">
        <v>324</v>
      </c>
      <c r="AC192" s="1214">
        <v>2020130010139</v>
      </c>
      <c r="AD192" s="1010" t="s">
        <v>351</v>
      </c>
      <c r="AE192" s="56" t="s">
        <v>666</v>
      </c>
      <c r="AF192" s="56" t="s">
        <v>667</v>
      </c>
      <c r="AG192" s="162">
        <v>3</v>
      </c>
      <c r="AH192" s="336">
        <v>5</v>
      </c>
      <c r="AI192" s="712">
        <v>0.2</v>
      </c>
      <c r="AJ192" s="541">
        <f t="shared" si="5"/>
        <v>6.6666666666666666E-2</v>
      </c>
      <c r="AK192" s="812">
        <f>AVERAGE(AJ192:AJ201)</f>
        <v>0.25820833333333332</v>
      </c>
      <c r="AL192" s="418">
        <v>45077</v>
      </c>
      <c r="AM192" s="418">
        <v>45290</v>
      </c>
      <c r="AN192" s="419">
        <v>213</v>
      </c>
      <c r="AO192" s="419">
        <v>150</v>
      </c>
      <c r="AP192" s="63"/>
      <c r="AQ192" s="1012" t="s">
        <v>718</v>
      </c>
      <c r="AR192" s="1012" t="s">
        <v>719</v>
      </c>
      <c r="AS192" s="921" t="s">
        <v>722</v>
      </c>
      <c r="AT192" s="947">
        <v>400000000</v>
      </c>
      <c r="AU192" s="921" t="s">
        <v>730</v>
      </c>
      <c r="AV192" s="921" t="s">
        <v>795</v>
      </c>
      <c r="AW192" s="921" t="s">
        <v>796</v>
      </c>
      <c r="AX192" s="837" t="s">
        <v>722</v>
      </c>
      <c r="AY192" s="840">
        <v>400000000</v>
      </c>
      <c r="AZ192" s="840">
        <v>258215675</v>
      </c>
      <c r="BA192" s="840">
        <v>30694000</v>
      </c>
      <c r="BB192" s="764">
        <f>+BA192/AY192</f>
        <v>7.6734999999999998E-2</v>
      </c>
      <c r="BC192" s="102" t="s">
        <v>818</v>
      </c>
      <c r="BD192" s="102" t="s">
        <v>653</v>
      </c>
      <c r="BE192" s="101" t="s">
        <v>653</v>
      </c>
      <c r="BF192" s="101" t="s">
        <v>653</v>
      </c>
      <c r="BG192" s="420" t="s">
        <v>653</v>
      </c>
      <c r="BH192" s="403" t="s">
        <v>957</v>
      </c>
      <c r="BI192" s="63"/>
      <c r="BJ192" s="63"/>
    </row>
    <row r="193" spans="1:62" s="68" customFormat="1" ht="54.75" customHeight="1" x14ac:dyDescent="0.35">
      <c r="A193" s="889"/>
      <c r="B193" s="1041"/>
      <c r="C193" s="1041"/>
      <c r="D193" s="891"/>
      <c r="E193" s="891"/>
      <c r="F193" s="891"/>
      <c r="G193" s="891"/>
      <c r="H193" s="891"/>
      <c r="I193" s="891"/>
      <c r="J193" s="806"/>
      <c r="K193" s="891"/>
      <c r="L193" s="891"/>
      <c r="M193" s="891"/>
      <c r="N193" s="1029"/>
      <c r="O193" s="891"/>
      <c r="P193" s="891"/>
      <c r="Q193" s="891"/>
      <c r="R193" s="891"/>
      <c r="S193" s="891"/>
      <c r="T193" s="1171"/>
      <c r="U193" s="1220"/>
      <c r="V193" s="1284"/>
      <c r="W193" s="1284"/>
      <c r="X193" s="1238"/>
      <c r="Y193" s="1247"/>
      <c r="Z193" s="1245"/>
      <c r="AA193" s="1067"/>
      <c r="AB193" s="1044"/>
      <c r="AC193" s="1215"/>
      <c r="AD193" s="891"/>
      <c r="AE193" s="421" t="s">
        <v>668</v>
      </c>
      <c r="AF193" s="71" t="s">
        <v>669</v>
      </c>
      <c r="AG193" s="110">
        <v>500</v>
      </c>
      <c r="AH193" s="339">
        <v>15</v>
      </c>
      <c r="AI193" s="713">
        <v>74.5</v>
      </c>
      <c r="AJ193" s="541">
        <f t="shared" si="5"/>
        <v>0.14899999999999999</v>
      </c>
      <c r="AK193" s="785"/>
      <c r="AL193" s="343">
        <v>44958</v>
      </c>
      <c r="AM193" s="343">
        <v>45291</v>
      </c>
      <c r="AN193" s="189">
        <v>333</v>
      </c>
      <c r="AO193" s="189">
        <v>150</v>
      </c>
      <c r="AP193" s="63"/>
      <c r="AQ193" s="1013"/>
      <c r="AR193" s="1013"/>
      <c r="AS193" s="922"/>
      <c r="AT193" s="948"/>
      <c r="AU193" s="922"/>
      <c r="AV193" s="922"/>
      <c r="AW193" s="922"/>
      <c r="AX193" s="838"/>
      <c r="AY193" s="841"/>
      <c r="AZ193" s="841"/>
      <c r="BA193" s="841"/>
      <c r="BB193" s="765"/>
      <c r="BC193" s="105" t="s">
        <v>901</v>
      </c>
      <c r="BD193" s="105" t="s">
        <v>902</v>
      </c>
      <c r="BE193" s="75" t="s">
        <v>903</v>
      </c>
      <c r="BF193" s="75" t="s">
        <v>722</v>
      </c>
      <c r="BG193" s="251">
        <v>44946</v>
      </c>
      <c r="BH193" s="394" t="s">
        <v>958</v>
      </c>
      <c r="BI193" s="63"/>
      <c r="BJ193" s="63"/>
    </row>
    <row r="194" spans="1:62" s="68" customFormat="1" ht="33" customHeight="1" x14ac:dyDescent="0.35">
      <c r="A194" s="889"/>
      <c r="B194" s="1041"/>
      <c r="C194" s="1041"/>
      <c r="D194" s="891"/>
      <c r="E194" s="891"/>
      <c r="F194" s="891"/>
      <c r="G194" s="891"/>
      <c r="H194" s="891"/>
      <c r="I194" s="891"/>
      <c r="J194" s="806"/>
      <c r="K194" s="892"/>
      <c r="L194" s="892"/>
      <c r="M194" s="892"/>
      <c r="N194" s="1047"/>
      <c r="O194" s="892"/>
      <c r="P194" s="892"/>
      <c r="Q194" s="891"/>
      <c r="R194" s="892"/>
      <c r="S194" s="892"/>
      <c r="T194" s="1172"/>
      <c r="U194" s="834"/>
      <c r="V194" s="1109"/>
      <c r="W194" s="1109"/>
      <c r="X194" s="1238"/>
      <c r="Y194" s="1247"/>
      <c r="Z194" s="1245"/>
      <c r="AA194" s="1067"/>
      <c r="AB194" s="1044"/>
      <c r="AC194" s="1215"/>
      <c r="AD194" s="891"/>
      <c r="AE194" s="421" t="s">
        <v>670</v>
      </c>
      <c r="AF194" s="51" t="s">
        <v>671</v>
      </c>
      <c r="AG194" s="110">
        <v>1</v>
      </c>
      <c r="AH194" s="339">
        <v>5</v>
      </c>
      <c r="AI194" s="713">
        <v>0.5</v>
      </c>
      <c r="AJ194" s="541">
        <f t="shared" si="5"/>
        <v>0.5</v>
      </c>
      <c r="AK194" s="785"/>
      <c r="AL194" s="343">
        <v>44957</v>
      </c>
      <c r="AM194" s="343">
        <v>45107</v>
      </c>
      <c r="AN194" s="189">
        <v>150</v>
      </c>
      <c r="AO194" s="189">
        <v>150</v>
      </c>
      <c r="AP194" s="63"/>
      <c r="AQ194" s="1013"/>
      <c r="AR194" s="1013"/>
      <c r="AS194" s="922"/>
      <c r="AT194" s="948"/>
      <c r="AU194" s="922"/>
      <c r="AV194" s="922"/>
      <c r="AW194" s="922"/>
      <c r="AX194" s="838"/>
      <c r="AY194" s="841"/>
      <c r="AZ194" s="841"/>
      <c r="BA194" s="841"/>
      <c r="BB194" s="765"/>
      <c r="BC194" s="105" t="s">
        <v>818</v>
      </c>
      <c r="BD194" s="105" t="s">
        <v>653</v>
      </c>
      <c r="BE194" s="75" t="s">
        <v>653</v>
      </c>
      <c r="BF194" s="75" t="s">
        <v>653</v>
      </c>
      <c r="BG194" s="422" t="s">
        <v>653</v>
      </c>
      <c r="BH194" s="394" t="s">
        <v>959</v>
      </c>
      <c r="BI194" s="63"/>
      <c r="BJ194" s="63"/>
    </row>
    <row r="195" spans="1:62" s="68" customFormat="1" ht="47.25" customHeight="1" x14ac:dyDescent="0.35">
      <c r="A195" s="889"/>
      <c r="B195" s="1041"/>
      <c r="C195" s="1041"/>
      <c r="D195" s="891"/>
      <c r="E195" s="891"/>
      <c r="F195" s="891"/>
      <c r="G195" s="891"/>
      <c r="H195" s="891"/>
      <c r="I195" s="891"/>
      <c r="J195" s="806"/>
      <c r="K195" s="890" t="s">
        <v>224</v>
      </c>
      <c r="L195" s="890" t="s">
        <v>160</v>
      </c>
      <c r="M195" s="890">
        <v>1</v>
      </c>
      <c r="N195" s="1046" t="s">
        <v>263</v>
      </c>
      <c r="O195" s="890"/>
      <c r="P195" s="890" t="s">
        <v>270</v>
      </c>
      <c r="Q195" s="891"/>
      <c r="R195" s="890">
        <v>1</v>
      </c>
      <c r="S195" s="890">
        <v>1</v>
      </c>
      <c r="T195" s="1203">
        <v>0.5</v>
      </c>
      <c r="U195" s="1253">
        <v>2.5000000000000001E-3</v>
      </c>
      <c r="V195" s="1108">
        <f>+U195/S195</f>
        <v>2.5000000000000001E-3</v>
      </c>
      <c r="W195" s="1108">
        <f>+(T195+U195)/R195</f>
        <v>0.50249999999999995</v>
      </c>
      <c r="X195" s="1238"/>
      <c r="Y195" s="1247"/>
      <c r="Z195" s="1245"/>
      <c r="AA195" s="1067"/>
      <c r="AB195" s="1044"/>
      <c r="AC195" s="1215"/>
      <c r="AD195" s="891"/>
      <c r="AE195" s="423" t="s">
        <v>654</v>
      </c>
      <c r="AF195" s="179" t="s">
        <v>494</v>
      </c>
      <c r="AG195" s="179" t="s">
        <v>494</v>
      </c>
      <c r="AH195" s="424" t="s">
        <v>494</v>
      </c>
      <c r="AI195" s="714" t="s">
        <v>494</v>
      </c>
      <c r="AJ195" s="541" t="s">
        <v>386</v>
      </c>
      <c r="AK195" s="785"/>
      <c r="AL195" s="424" t="s">
        <v>494</v>
      </c>
      <c r="AM195" s="425" t="s">
        <v>494</v>
      </c>
      <c r="AN195" s="189" t="s">
        <v>494</v>
      </c>
      <c r="AO195" s="189" t="s">
        <v>494</v>
      </c>
      <c r="AP195" s="63"/>
      <c r="AQ195" s="1013"/>
      <c r="AR195" s="1013"/>
      <c r="AS195" s="922"/>
      <c r="AT195" s="948"/>
      <c r="AU195" s="922"/>
      <c r="AV195" s="922"/>
      <c r="AW195" s="922"/>
      <c r="AX195" s="838"/>
      <c r="AY195" s="841"/>
      <c r="AZ195" s="841"/>
      <c r="BA195" s="841"/>
      <c r="BB195" s="765"/>
      <c r="BC195" s="105" t="s">
        <v>901</v>
      </c>
      <c r="BD195" s="105" t="s">
        <v>902</v>
      </c>
      <c r="BE195" s="75" t="s">
        <v>903</v>
      </c>
      <c r="BF195" s="75" t="s">
        <v>722</v>
      </c>
      <c r="BG195" s="251">
        <v>44946</v>
      </c>
      <c r="BH195" s="394" t="s">
        <v>494</v>
      </c>
      <c r="BI195" s="63"/>
      <c r="BJ195" s="63"/>
    </row>
    <row r="196" spans="1:62" s="68" customFormat="1" ht="57.75" customHeight="1" x14ac:dyDescent="0.35">
      <c r="A196" s="889"/>
      <c r="B196" s="1041"/>
      <c r="C196" s="1041"/>
      <c r="D196" s="891"/>
      <c r="E196" s="891"/>
      <c r="F196" s="891"/>
      <c r="G196" s="891"/>
      <c r="H196" s="891"/>
      <c r="I196" s="891"/>
      <c r="J196" s="806"/>
      <c r="K196" s="891"/>
      <c r="L196" s="891"/>
      <c r="M196" s="891"/>
      <c r="N196" s="1029"/>
      <c r="O196" s="891"/>
      <c r="P196" s="891"/>
      <c r="Q196" s="891"/>
      <c r="R196" s="891"/>
      <c r="S196" s="891"/>
      <c r="T196" s="1171"/>
      <c r="U196" s="1220"/>
      <c r="V196" s="1284"/>
      <c r="W196" s="1284"/>
      <c r="X196" s="1238"/>
      <c r="Y196" s="1247"/>
      <c r="Z196" s="1245"/>
      <c r="AA196" s="1067"/>
      <c r="AB196" s="1044"/>
      <c r="AC196" s="1215"/>
      <c r="AD196" s="891"/>
      <c r="AE196" s="71" t="s">
        <v>655</v>
      </c>
      <c r="AF196" s="110" t="s">
        <v>656</v>
      </c>
      <c r="AG196" s="110">
        <v>1</v>
      </c>
      <c r="AH196" s="339">
        <v>5</v>
      </c>
      <c r="AI196" s="715">
        <v>0.5</v>
      </c>
      <c r="AJ196" s="541">
        <f t="shared" si="5"/>
        <v>0.5</v>
      </c>
      <c r="AK196" s="785"/>
      <c r="AL196" s="343">
        <v>44958</v>
      </c>
      <c r="AM196" s="343">
        <v>45107</v>
      </c>
      <c r="AN196" s="189">
        <v>149</v>
      </c>
      <c r="AO196" s="189">
        <v>5800</v>
      </c>
      <c r="AP196" s="63"/>
      <c r="AQ196" s="1013"/>
      <c r="AR196" s="1013"/>
      <c r="AS196" s="922"/>
      <c r="AT196" s="948"/>
      <c r="AU196" s="922"/>
      <c r="AV196" s="922"/>
      <c r="AW196" s="922"/>
      <c r="AX196" s="838"/>
      <c r="AY196" s="841"/>
      <c r="AZ196" s="841"/>
      <c r="BA196" s="841"/>
      <c r="BB196" s="765"/>
      <c r="BC196" s="105" t="s">
        <v>901</v>
      </c>
      <c r="BD196" s="105" t="s">
        <v>902</v>
      </c>
      <c r="BE196" s="426" t="s">
        <v>903</v>
      </c>
      <c r="BF196" s="75" t="s">
        <v>722</v>
      </c>
      <c r="BG196" s="251">
        <v>44946</v>
      </c>
      <c r="BH196" s="394" t="s">
        <v>960</v>
      </c>
      <c r="BI196" s="63"/>
      <c r="BJ196" s="63"/>
    </row>
    <row r="197" spans="1:62" s="68" customFormat="1" ht="48.75" customHeight="1" x14ac:dyDescent="0.35">
      <c r="A197" s="889"/>
      <c r="B197" s="1041"/>
      <c r="C197" s="1041"/>
      <c r="D197" s="891"/>
      <c r="E197" s="891"/>
      <c r="F197" s="891"/>
      <c r="G197" s="891"/>
      <c r="H197" s="891"/>
      <c r="I197" s="891"/>
      <c r="J197" s="806"/>
      <c r="K197" s="892"/>
      <c r="L197" s="892"/>
      <c r="M197" s="892"/>
      <c r="N197" s="1047"/>
      <c r="O197" s="892"/>
      <c r="P197" s="892"/>
      <c r="Q197" s="891"/>
      <c r="R197" s="892"/>
      <c r="S197" s="892"/>
      <c r="T197" s="1172"/>
      <c r="U197" s="834"/>
      <c r="V197" s="1109"/>
      <c r="W197" s="1109"/>
      <c r="X197" s="1238"/>
      <c r="Y197" s="1247"/>
      <c r="Z197" s="1245"/>
      <c r="AA197" s="1067"/>
      <c r="AB197" s="1044"/>
      <c r="AC197" s="1215"/>
      <c r="AD197" s="891"/>
      <c r="AE197" s="71" t="s">
        <v>657</v>
      </c>
      <c r="AF197" s="175" t="s">
        <v>658</v>
      </c>
      <c r="AG197" s="110">
        <v>1</v>
      </c>
      <c r="AH197" s="339">
        <v>5</v>
      </c>
      <c r="AI197" s="716" t="s">
        <v>653</v>
      </c>
      <c r="AJ197" s="541" t="s">
        <v>386</v>
      </c>
      <c r="AK197" s="785"/>
      <c r="AL197" s="343">
        <v>45107</v>
      </c>
      <c r="AM197" s="343">
        <v>45260</v>
      </c>
      <c r="AN197" s="189">
        <v>153</v>
      </c>
      <c r="AO197" s="189">
        <v>5800</v>
      </c>
      <c r="AP197" s="63"/>
      <c r="AQ197" s="1013"/>
      <c r="AR197" s="1013"/>
      <c r="AS197" s="922"/>
      <c r="AT197" s="948"/>
      <c r="AU197" s="922"/>
      <c r="AV197" s="922"/>
      <c r="AW197" s="922"/>
      <c r="AX197" s="838"/>
      <c r="AY197" s="841"/>
      <c r="AZ197" s="841"/>
      <c r="BA197" s="841"/>
      <c r="BB197" s="765"/>
      <c r="BC197" s="105" t="s">
        <v>901</v>
      </c>
      <c r="BD197" s="105" t="s">
        <v>902</v>
      </c>
      <c r="BE197" s="426" t="s">
        <v>903</v>
      </c>
      <c r="BF197" s="75" t="s">
        <v>722</v>
      </c>
      <c r="BG197" s="251">
        <v>44946</v>
      </c>
      <c r="BH197" s="394" t="s">
        <v>961</v>
      </c>
      <c r="BI197" s="63"/>
      <c r="BJ197" s="63"/>
    </row>
    <row r="198" spans="1:62" s="68" customFormat="1" ht="43.5" customHeight="1" x14ac:dyDescent="0.35">
      <c r="A198" s="889"/>
      <c r="B198" s="1041"/>
      <c r="C198" s="1041"/>
      <c r="D198" s="891"/>
      <c r="E198" s="891"/>
      <c r="F198" s="891"/>
      <c r="G198" s="891"/>
      <c r="H198" s="891"/>
      <c r="I198" s="891"/>
      <c r="J198" s="806"/>
      <c r="K198" s="890" t="s">
        <v>225</v>
      </c>
      <c r="L198" s="890" t="s">
        <v>177</v>
      </c>
      <c r="M198" s="1122">
        <v>28</v>
      </c>
      <c r="N198" s="1046" t="s">
        <v>264</v>
      </c>
      <c r="O198" s="890"/>
      <c r="P198" s="890" t="s">
        <v>270</v>
      </c>
      <c r="Q198" s="891"/>
      <c r="R198" s="890">
        <f>42-28</f>
        <v>14</v>
      </c>
      <c r="S198" s="890">
        <v>5</v>
      </c>
      <c r="T198" s="1164">
        <v>9</v>
      </c>
      <c r="U198" s="1254">
        <v>1</v>
      </c>
      <c r="V198" s="1108">
        <f>+U198/S198</f>
        <v>0.2</v>
      </c>
      <c r="W198" s="1108">
        <f>+(T198+U198)/R198</f>
        <v>0.7142857142857143</v>
      </c>
      <c r="X198" s="1238"/>
      <c r="Y198" s="1247"/>
      <c r="Z198" s="1245"/>
      <c r="AA198" s="1067"/>
      <c r="AB198" s="1044"/>
      <c r="AC198" s="1215"/>
      <c r="AD198" s="891"/>
      <c r="AE198" s="71" t="s">
        <v>659</v>
      </c>
      <c r="AF198" s="110" t="s">
        <v>660</v>
      </c>
      <c r="AG198" s="110">
        <v>6</v>
      </c>
      <c r="AH198" s="339">
        <v>15</v>
      </c>
      <c r="AI198" s="716">
        <v>2</v>
      </c>
      <c r="AJ198" s="541">
        <f t="shared" si="5"/>
        <v>0.33333333333333331</v>
      </c>
      <c r="AK198" s="785"/>
      <c r="AL198" s="343">
        <v>44958</v>
      </c>
      <c r="AM198" s="343">
        <v>45230</v>
      </c>
      <c r="AN198" s="189">
        <v>272</v>
      </c>
      <c r="AO198" s="189">
        <v>150</v>
      </c>
      <c r="AP198" s="63"/>
      <c r="AQ198" s="1013"/>
      <c r="AR198" s="1013"/>
      <c r="AS198" s="922"/>
      <c r="AT198" s="948"/>
      <c r="AU198" s="922"/>
      <c r="AV198" s="922"/>
      <c r="AW198" s="922"/>
      <c r="AX198" s="838"/>
      <c r="AY198" s="841"/>
      <c r="AZ198" s="841"/>
      <c r="BA198" s="841"/>
      <c r="BB198" s="765"/>
      <c r="BC198" s="105" t="s">
        <v>901</v>
      </c>
      <c r="BD198" s="105" t="s">
        <v>902</v>
      </c>
      <c r="BE198" s="426" t="s">
        <v>904</v>
      </c>
      <c r="BF198" s="75" t="s">
        <v>722</v>
      </c>
      <c r="BG198" s="251">
        <v>44972</v>
      </c>
      <c r="BH198" s="394" t="s">
        <v>962</v>
      </c>
      <c r="BI198" s="63"/>
      <c r="BJ198" s="63"/>
    </row>
    <row r="199" spans="1:62" s="68" customFormat="1" ht="38.25" customHeight="1" x14ac:dyDescent="0.35">
      <c r="A199" s="889"/>
      <c r="B199" s="1041"/>
      <c r="C199" s="1041"/>
      <c r="D199" s="891"/>
      <c r="E199" s="891"/>
      <c r="F199" s="891"/>
      <c r="G199" s="891"/>
      <c r="H199" s="891"/>
      <c r="I199" s="891"/>
      <c r="J199" s="806"/>
      <c r="K199" s="891"/>
      <c r="L199" s="891"/>
      <c r="M199" s="1123"/>
      <c r="N199" s="1029"/>
      <c r="O199" s="891"/>
      <c r="P199" s="891"/>
      <c r="Q199" s="891"/>
      <c r="R199" s="891"/>
      <c r="S199" s="891"/>
      <c r="T199" s="1165"/>
      <c r="U199" s="907"/>
      <c r="V199" s="1284"/>
      <c r="W199" s="1284"/>
      <c r="X199" s="1238"/>
      <c r="Y199" s="1247"/>
      <c r="Z199" s="1245"/>
      <c r="AA199" s="1067"/>
      <c r="AB199" s="1044"/>
      <c r="AC199" s="1215"/>
      <c r="AD199" s="891"/>
      <c r="AE199" s="71" t="s">
        <v>661</v>
      </c>
      <c r="AF199" s="110" t="s">
        <v>662</v>
      </c>
      <c r="AG199" s="110">
        <v>6</v>
      </c>
      <c r="AH199" s="339">
        <v>20</v>
      </c>
      <c r="AI199" s="716">
        <v>2</v>
      </c>
      <c r="AJ199" s="541">
        <f t="shared" si="5"/>
        <v>0.33333333333333331</v>
      </c>
      <c r="AK199" s="785"/>
      <c r="AL199" s="343">
        <v>44986</v>
      </c>
      <c r="AM199" s="343">
        <v>45260</v>
      </c>
      <c r="AN199" s="189">
        <v>274</v>
      </c>
      <c r="AO199" s="189">
        <v>150</v>
      </c>
      <c r="AP199" s="63"/>
      <c r="AQ199" s="1013"/>
      <c r="AR199" s="1013"/>
      <c r="AS199" s="922"/>
      <c r="AT199" s="948"/>
      <c r="AU199" s="922"/>
      <c r="AV199" s="922"/>
      <c r="AW199" s="922"/>
      <c r="AX199" s="838"/>
      <c r="AY199" s="841"/>
      <c r="AZ199" s="841"/>
      <c r="BA199" s="841"/>
      <c r="BB199" s="765"/>
      <c r="BC199" s="105" t="s">
        <v>818</v>
      </c>
      <c r="BD199" s="105" t="s">
        <v>653</v>
      </c>
      <c r="BE199" s="75" t="s">
        <v>653</v>
      </c>
      <c r="BF199" s="75" t="s">
        <v>653</v>
      </c>
      <c r="BG199" s="422" t="s">
        <v>653</v>
      </c>
      <c r="BH199" s="394" t="s">
        <v>963</v>
      </c>
      <c r="BI199" s="63"/>
      <c r="BJ199" s="63"/>
    </row>
    <row r="200" spans="1:62" s="68" customFormat="1" ht="56.25" customHeight="1" x14ac:dyDescent="0.35">
      <c r="A200" s="889"/>
      <c r="B200" s="1041"/>
      <c r="C200" s="1041"/>
      <c r="D200" s="891"/>
      <c r="E200" s="891"/>
      <c r="F200" s="891"/>
      <c r="G200" s="891"/>
      <c r="H200" s="891"/>
      <c r="I200" s="891"/>
      <c r="J200" s="806"/>
      <c r="K200" s="891"/>
      <c r="L200" s="891"/>
      <c r="M200" s="1123"/>
      <c r="N200" s="1029"/>
      <c r="O200" s="891"/>
      <c r="P200" s="891"/>
      <c r="Q200" s="891"/>
      <c r="R200" s="891"/>
      <c r="S200" s="891"/>
      <c r="T200" s="1165"/>
      <c r="U200" s="907"/>
      <c r="V200" s="1284"/>
      <c r="W200" s="1284"/>
      <c r="X200" s="1238"/>
      <c r="Y200" s="1247"/>
      <c r="Z200" s="1245"/>
      <c r="AA200" s="1067"/>
      <c r="AB200" s="1044"/>
      <c r="AC200" s="1215"/>
      <c r="AD200" s="891"/>
      <c r="AE200" s="71" t="s">
        <v>663</v>
      </c>
      <c r="AF200" s="110" t="s">
        <v>662</v>
      </c>
      <c r="AG200" s="110">
        <v>6</v>
      </c>
      <c r="AH200" s="339">
        <v>20</v>
      </c>
      <c r="AI200" s="716">
        <v>1</v>
      </c>
      <c r="AJ200" s="541">
        <f t="shared" si="5"/>
        <v>0.16666666666666666</v>
      </c>
      <c r="AK200" s="785"/>
      <c r="AL200" s="343">
        <v>44958</v>
      </c>
      <c r="AM200" s="343">
        <v>45275</v>
      </c>
      <c r="AN200" s="189">
        <v>317</v>
      </c>
      <c r="AO200" s="189">
        <v>150</v>
      </c>
      <c r="AP200" s="63"/>
      <c r="AQ200" s="1013"/>
      <c r="AR200" s="1013"/>
      <c r="AS200" s="922"/>
      <c r="AT200" s="948"/>
      <c r="AU200" s="922"/>
      <c r="AV200" s="922"/>
      <c r="AW200" s="922"/>
      <c r="AX200" s="838"/>
      <c r="AY200" s="841"/>
      <c r="AZ200" s="841"/>
      <c r="BA200" s="841"/>
      <c r="BB200" s="765"/>
      <c r="BC200" s="105" t="s">
        <v>901</v>
      </c>
      <c r="BD200" s="105" t="s">
        <v>905</v>
      </c>
      <c r="BE200" s="426" t="s">
        <v>903</v>
      </c>
      <c r="BF200" s="75" t="s">
        <v>722</v>
      </c>
      <c r="BG200" s="251">
        <v>44946</v>
      </c>
      <c r="BH200" s="394" t="s">
        <v>964</v>
      </c>
      <c r="BI200" s="63"/>
      <c r="BJ200" s="63"/>
    </row>
    <row r="201" spans="1:62" s="68" customFormat="1" ht="65.25" customHeight="1" thickBot="1" x14ac:dyDescent="0.4">
      <c r="A201" s="889"/>
      <c r="B201" s="1041"/>
      <c r="C201" s="1041"/>
      <c r="D201" s="891"/>
      <c r="E201" s="891"/>
      <c r="F201" s="891"/>
      <c r="G201" s="891"/>
      <c r="H201" s="891"/>
      <c r="I201" s="891"/>
      <c r="J201" s="806"/>
      <c r="K201" s="892"/>
      <c r="L201" s="892"/>
      <c r="M201" s="1124"/>
      <c r="N201" s="1047"/>
      <c r="O201" s="892"/>
      <c r="P201" s="892"/>
      <c r="Q201" s="892"/>
      <c r="R201" s="892"/>
      <c r="S201" s="892"/>
      <c r="T201" s="1166"/>
      <c r="U201" s="1255"/>
      <c r="V201" s="1109"/>
      <c r="W201" s="1109"/>
      <c r="X201" s="1238"/>
      <c r="Y201" s="1247"/>
      <c r="Z201" s="1246"/>
      <c r="AA201" s="1068"/>
      <c r="AB201" s="1045"/>
      <c r="AC201" s="1216"/>
      <c r="AD201" s="1011"/>
      <c r="AE201" s="88" t="s">
        <v>664</v>
      </c>
      <c r="AF201" s="111" t="s">
        <v>665</v>
      </c>
      <c r="AG201" s="111">
        <v>6</v>
      </c>
      <c r="AH201" s="367">
        <v>10</v>
      </c>
      <c r="AI201" s="717">
        <v>0.1</v>
      </c>
      <c r="AJ201" s="541">
        <f t="shared" si="5"/>
        <v>1.6666666666666666E-2</v>
      </c>
      <c r="AK201" s="1290"/>
      <c r="AL201" s="427">
        <v>44986</v>
      </c>
      <c r="AM201" s="427">
        <v>45291</v>
      </c>
      <c r="AN201" s="428">
        <v>305</v>
      </c>
      <c r="AO201" s="428">
        <v>12233</v>
      </c>
      <c r="AP201" s="63"/>
      <c r="AQ201" s="1014"/>
      <c r="AR201" s="1014"/>
      <c r="AS201" s="923"/>
      <c r="AT201" s="949"/>
      <c r="AU201" s="923"/>
      <c r="AV201" s="923"/>
      <c r="AW201" s="923"/>
      <c r="AX201" s="839"/>
      <c r="AY201" s="842"/>
      <c r="AZ201" s="842"/>
      <c r="BA201" s="842"/>
      <c r="BB201" s="766"/>
      <c r="BC201" s="885" t="s">
        <v>906</v>
      </c>
      <c r="BD201" s="886"/>
      <c r="BE201" s="886"/>
      <c r="BF201" s="886"/>
      <c r="BG201" s="887"/>
      <c r="BH201" s="394" t="s">
        <v>965</v>
      </c>
      <c r="BI201" s="63"/>
      <c r="BJ201" s="63"/>
    </row>
    <row r="202" spans="1:62" s="68" customFormat="1" ht="63.75" customHeight="1" x14ac:dyDescent="0.35">
      <c r="A202" s="889"/>
      <c r="B202" s="1041"/>
      <c r="C202" s="1041"/>
      <c r="D202" s="891"/>
      <c r="E202" s="891"/>
      <c r="F202" s="891"/>
      <c r="G202" s="891"/>
      <c r="H202" s="891"/>
      <c r="I202" s="891"/>
      <c r="J202" s="806"/>
      <c r="K202" s="890" t="s">
        <v>226</v>
      </c>
      <c r="L202" s="890" t="s">
        <v>188</v>
      </c>
      <c r="M202" s="890">
        <v>0</v>
      </c>
      <c r="N202" s="1063" t="s">
        <v>265</v>
      </c>
      <c r="O202" s="54"/>
      <c r="P202" s="890" t="s">
        <v>270</v>
      </c>
      <c r="Q202" s="890" t="s">
        <v>292</v>
      </c>
      <c r="R202" s="890">
        <v>1</v>
      </c>
      <c r="S202" s="890">
        <v>1</v>
      </c>
      <c r="T202" s="1200">
        <v>0.6</v>
      </c>
      <c r="U202" s="1278">
        <v>0</v>
      </c>
      <c r="V202" s="1108">
        <f>+U202/S202</f>
        <v>0</v>
      </c>
      <c r="W202" s="1108">
        <f>+T202/R202</f>
        <v>0.6</v>
      </c>
      <c r="X202" s="1238"/>
      <c r="Y202" s="1247"/>
      <c r="Z202" s="1069" t="s">
        <v>925</v>
      </c>
      <c r="AA202" s="1066" t="s">
        <v>926</v>
      </c>
      <c r="AB202" s="1043" t="s">
        <v>325</v>
      </c>
      <c r="AC202" s="1208">
        <v>2020130010165</v>
      </c>
      <c r="AD202" s="1010" t="s">
        <v>352</v>
      </c>
      <c r="AE202" s="56" t="s">
        <v>672</v>
      </c>
      <c r="AF202" s="336" t="s">
        <v>673</v>
      </c>
      <c r="AG202" s="336">
        <v>4</v>
      </c>
      <c r="AH202" s="429">
        <v>20</v>
      </c>
      <c r="AI202" s="718" t="s">
        <v>653</v>
      </c>
      <c r="AJ202" s="541" t="s">
        <v>386</v>
      </c>
      <c r="AK202" s="812">
        <f>AVERAGE(AJ202:AJ207)</f>
        <v>0.74</v>
      </c>
      <c r="AL202" s="157">
        <v>45047</v>
      </c>
      <c r="AM202" s="178">
        <v>45291</v>
      </c>
      <c r="AN202" s="189">
        <v>244</v>
      </c>
      <c r="AO202" s="189">
        <v>2500</v>
      </c>
      <c r="AP202" s="63"/>
      <c r="AQ202" s="1015" t="s">
        <v>720</v>
      </c>
      <c r="AR202" s="1015" t="s">
        <v>705</v>
      </c>
      <c r="AS202" s="921" t="s">
        <v>797</v>
      </c>
      <c r="AT202" s="947">
        <v>1000000000</v>
      </c>
      <c r="AU202" s="950" t="s">
        <v>730</v>
      </c>
      <c r="AV202" s="950" t="s">
        <v>798</v>
      </c>
      <c r="AW202" s="950" t="s">
        <v>799</v>
      </c>
      <c r="AX202" s="837" t="s">
        <v>797</v>
      </c>
      <c r="AY202" s="840">
        <v>1200000000</v>
      </c>
      <c r="AZ202" s="840">
        <v>70459710.099999994</v>
      </c>
      <c r="BA202" s="840">
        <v>54558007.100000001</v>
      </c>
      <c r="BB202" s="764">
        <f>+BA202/AY202</f>
        <v>4.5465005916666669E-2</v>
      </c>
      <c r="BC202" s="430" t="s">
        <v>907</v>
      </c>
      <c r="BD202" s="430" t="s">
        <v>908</v>
      </c>
      <c r="BE202" s="163" t="s">
        <v>909</v>
      </c>
      <c r="BF202" s="163" t="s">
        <v>722</v>
      </c>
      <c r="BG202" s="431" t="s">
        <v>910</v>
      </c>
      <c r="BH202" s="432" t="s">
        <v>1053</v>
      </c>
      <c r="BI202" s="63"/>
      <c r="BJ202" s="63"/>
    </row>
    <row r="203" spans="1:62" s="68" customFormat="1" ht="43.5" customHeight="1" x14ac:dyDescent="0.35">
      <c r="A203" s="889"/>
      <c r="B203" s="1041"/>
      <c r="C203" s="1041"/>
      <c r="D203" s="891"/>
      <c r="E203" s="891"/>
      <c r="F203" s="891"/>
      <c r="G203" s="891"/>
      <c r="H203" s="891"/>
      <c r="I203" s="891"/>
      <c r="J203" s="806"/>
      <c r="K203" s="891"/>
      <c r="L203" s="891"/>
      <c r="M203" s="891"/>
      <c r="N203" s="1064"/>
      <c r="O203" s="69"/>
      <c r="P203" s="891"/>
      <c r="Q203" s="891"/>
      <c r="R203" s="891"/>
      <c r="S203" s="891"/>
      <c r="T203" s="1201"/>
      <c r="U203" s="1279"/>
      <c r="V203" s="1284"/>
      <c r="W203" s="1284"/>
      <c r="X203" s="1238"/>
      <c r="Y203" s="1247"/>
      <c r="Z203" s="1070"/>
      <c r="AA203" s="1067"/>
      <c r="AB203" s="1044"/>
      <c r="AC203" s="1209"/>
      <c r="AD203" s="891"/>
      <c r="AE203" s="71" t="s">
        <v>674</v>
      </c>
      <c r="AF203" s="175" t="s">
        <v>675</v>
      </c>
      <c r="AG203" s="339">
        <v>20</v>
      </c>
      <c r="AH203" s="433">
        <v>10</v>
      </c>
      <c r="AI203" s="719">
        <v>14</v>
      </c>
      <c r="AJ203" s="541">
        <f t="shared" si="5"/>
        <v>0.7</v>
      </c>
      <c r="AK203" s="785"/>
      <c r="AL203" s="434">
        <v>44927</v>
      </c>
      <c r="AM203" s="178">
        <v>45291</v>
      </c>
      <c r="AN203" s="189">
        <v>364</v>
      </c>
      <c r="AO203" s="189">
        <v>30</v>
      </c>
      <c r="AP203" s="63"/>
      <c r="AQ203" s="1016"/>
      <c r="AR203" s="1016"/>
      <c r="AS203" s="922"/>
      <c r="AT203" s="948"/>
      <c r="AU203" s="951"/>
      <c r="AV203" s="951"/>
      <c r="AW203" s="951"/>
      <c r="AX203" s="838"/>
      <c r="AY203" s="841"/>
      <c r="AZ203" s="841"/>
      <c r="BA203" s="841"/>
      <c r="BB203" s="765"/>
      <c r="BC203" s="435" t="s">
        <v>911</v>
      </c>
      <c r="BD203" s="435" t="s">
        <v>653</v>
      </c>
      <c r="BE203" s="175" t="s">
        <v>653</v>
      </c>
      <c r="BF203" s="175" t="s">
        <v>653</v>
      </c>
      <c r="BG203" s="436" t="s">
        <v>653</v>
      </c>
      <c r="BH203" s="437" t="s">
        <v>1054</v>
      </c>
      <c r="BI203" s="63"/>
      <c r="BJ203" s="63"/>
    </row>
    <row r="204" spans="1:62" s="68" customFormat="1" ht="61.5" customHeight="1" x14ac:dyDescent="0.35">
      <c r="A204" s="889"/>
      <c r="B204" s="1041"/>
      <c r="C204" s="1041"/>
      <c r="D204" s="891"/>
      <c r="E204" s="891"/>
      <c r="F204" s="891"/>
      <c r="G204" s="891"/>
      <c r="H204" s="891"/>
      <c r="I204" s="891"/>
      <c r="J204" s="806"/>
      <c r="K204" s="891"/>
      <c r="L204" s="891"/>
      <c r="M204" s="891"/>
      <c r="N204" s="1064"/>
      <c r="O204" s="69"/>
      <c r="P204" s="891"/>
      <c r="Q204" s="891"/>
      <c r="R204" s="891"/>
      <c r="S204" s="891"/>
      <c r="T204" s="1201"/>
      <c r="U204" s="1279"/>
      <c r="V204" s="1284"/>
      <c r="W204" s="1284"/>
      <c r="X204" s="1238"/>
      <c r="Y204" s="1247"/>
      <c r="Z204" s="1070"/>
      <c r="AA204" s="1067"/>
      <c r="AB204" s="1044"/>
      <c r="AC204" s="1209"/>
      <c r="AD204" s="891"/>
      <c r="AE204" s="546" t="s">
        <v>676</v>
      </c>
      <c r="AF204" s="175" t="s">
        <v>677</v>
      </c>
      <c r="AG204" s="545">
        <v>15</v>
      </c>
      <c r="AH204" s="433">
        <v>10</v>
      </c>
      <c r="AI204" s="719">
        <v>15</v>
      </c>
      <c r="AJ204" s="541">
        <f t="shared" si="5"/>
        <v>1</v>
      </c>
      <c r="AK204" s="785"/>
      <c r="AL204" s="434">
        <v>44927</v>
      </c>
      <c r="AM204" s="178">
        <v>45291</v>
      </c>
      <c r="AN204" s="189">
        <v>364</v>
      </c>
      <c r="AO204" s="189">
        <v>5908</v>
      </c>
      <c r="AP204" s="63"/>
      <c r="AQ204" s="1016"/>
      <c r="AR204" s="1016"/>
      <c r="AS204" s="922"/>
      <c r="AT204" s="948"/>
      <c r="AU204" s="951"/>
      <c r="AV204" s="951"/>
      <c r="AW204" s="951"/>
      <c r="AX204" s="838"/>
      <c r="AY204" s="841"/>
      <c r="AZ204" s="841"/>
      <c r="BA204" s="841"/>
      <c r="BB204" s="765"/>
      <c r="BC204" s="435" t="s">
        <v>911</v>
      </c>
      <c r="BD204" s="435" t="s">
        <v>653</v>
      </c>
      <c r="BE204" s="175" t="s">
        <v>653</v>
      </c>
      <c r="BF204" s="175" t="s">
        <v>653</v>
      </c>
      <c r="BG204" s="436" t="s">
        <v>653</v>
      </c>
      <c r="BH204" s="437" t="s">
        <v>1055</v>
      </c>
      <c r="BI204" s="63"/>
      <c r="BJ204" s="63"/>
    </row>
    <row r="205" spans="1:62" s="68" customFormat="1" ht="73.5" customHeight="1" x14ac:dyDescent="0.35">
      <c r="A205" s="889"/>
      <c r="B205" s="1041"/>
      <c r="C205" s="1041"/>
      <c r="D205" s="891"/>
      <c r="E205" s="891"/>
      <c r="F205" s="891"/>
      <c r="G205" s="891"/>
      <c r="H205" s="891"/>
      <c r="I205" s="891"/>
      <c r="J205" s="806"/>
      <c r="K205" s="891"/>
      <c r="L205" s="891"/>
      <c r="M205" s="891"/>
      <c r="N205" s="1064"/>
      <c r="O205" s="69"/>
      <c r="P205" s="891"/>
      <c r="Q205" s="891"/>
      <c r="R205" s="891"/>
      <c r="S205" s="891"/>
      <c r="T205" s="1201"/>
      <c r="U205" s="1279"/>
      <c r="V205" s="1284"/>
      <c r="W205" s="1284"/>
      <c r="X205" s="1238"/>
      <c r="Y205" s="1247"/>
      <c r="Z205" s="1070"/>
      <c r="AA205" s="1067"/>
      <c r="AB205" s="1044"/>
      <c r="AC205" s="1209"/>
      <c r="AD205" s="891"/>
      <c r="AE205" s="546" t="s">
        <v>678</v>
      </c>
      <c r="AF205" s="175" t="s">
        <v>679</v>
      </c>
      <c r="AG205" s="545">
        <v>17</v>
      </c>
      <c r="AH205" s="433">
        <v>5</v>
      </c>
      <c r="AI205" s="719">
        <v>17</v>
      </c>
      <c r="AJ205" s="541">
        <f t="shared" si="5"/>
        <v>1</v>
      </c>
      <c r="AK205" s="785"/>
      <c r="AL205" s="434">
        <v>44927</v>
      </c>
      <c r="AM205" s="178">
        <v>45291</v>
      </c>
      <c r="AN205" s="189">
        <v>364</v>
      </c>
      <c r="AO205" s="189">
        <v>5908</v>
      </c>
      <c r="AP205" s="63"/>
      <c r="AQ205" s="1016"/>
      <c r="AR205" s="1016"/>
      <c r="AS205" s="922"/>
      <c r="AT205" s="948"/>
      <c r="AU205" s="951"/>
      <c r="AV205" s="951"/>
      <c r="AW205" s="951"/>
      <c r="AX205" s="838"/>
      <c r="AY205" s="841"/>
      <c r="AZ205" s="841"/>
      <c r="BA205" s="841"/>
      <c r="BB205" s="765"/>
      <c r="BC205" s="435" t="s">
        <v>911</v>
      </c>
      <c r="BD205" s="435" t="s">
        <v>653</v>
      </c>
      <c r="BE205" s="175" t="s">
        <v>653</v>
      </c>
      <c r="BF205" s="175" t="s">
        <v>653</v>
      </c>
      <c r="BG205" s="436" t="s">
        <v>653</v>
      </c>
      <c r="BH205" s="437" t="s">
        <v>1056</v>
      </c>
      <c r="BI205" s="63"/>
      <c r="BJ205" s="63"/>
    </row>
    <row r="206" spans="1:62" s="68" customFormat="1" ht="81" customHeight="1" x14ac:dyDescent="0.35">
      <c r="A206" s="889"/>
      <c r="B206" s="1041"/>
      <c r="C206" s="1041"/>
      <c r="D206" s="891"/>
      <c r="E206" s="891"/>
      <c r="F206" s="891"/>
      <c r="G206" s="891"/>
      <c r="H206" s="891"/>
      <c r="I206" s="891"/>
      <c r="J206" s="806"/>
      <c r="K206" s="891"/>
      <c r="L206" s="891"/>
      <c r="M206" s="891"/>
      <c r="N206" s="1064"/>
      <c r="O206" s="69"/>
      <c r="P206" s="891"/>
      <c r="Q206" s="891"/>
      <c r="R206" s="891"/>
      <c r="S206" s="891"/>
      <c r="T206" s="1201"/>
      <c r="U206" s="1279"/>
      <c r="V206" s="1284"/>
      <c r="W206" s="1284"/>
      <c r="X206" s="1238"/>
      <c r="Y206" s="1247"/>
      <c r="Z206" s="1070"/>
      <c r="AA206" s="1067"/>
      <c r="AB206" s="1044"/>
      <c r="AC206" s="1209"/>
      <c r="AD206" s="891"/>
      <c r="AE206" s="546" t="s">
        <v>680</v>
      </c>
      <c r="AF206" s="175" t="s">
        <v>679</v>
      </c>
      <c r="AG206" s="545">
        <v>9</v>
      </c>
      <c r="AH206" s="433">
        <v>5</v>
      </c>
      <c r="AI206" s="719">
        <v>9</v>
      </c>
      <c r="AJ206" s="541">
        <f t="shared" si="5"/>
        <v>1</v>
      </c>
      <c r="AK206" s="785"/>
      <c r="AL206" s="434">
        <v>44927</v>
      </c>
      <c r="AM206" s="178">
        <v>45291</v>
      </c>
      <c r="AN206" s="189">
        <v>364</v>
      </c>
      <c r="AO206" s="189">
        <v>5908</v>
      </c>
      <c r="AP206" s="63"/>
      <c r="AQ206" s="1016"/>
      <c r="AR206" s="1016"/>
      <c r="AS206" s="922"/>
      <c r="AT206" s="948"/>
      <c r="AU206" s="951"/>
      <c r="AV206" s="951"/>
      <c r="AW206" s="951"/>
      <c r="AX206" s="838"/>
      <c r="AY206" s="841"/>
      <c r="AZ206" s="841"/>
      <c r="BA206" s="841"/>
      <c r="BB206" s="765"/>
      <c r="BC206" s="435" t="s">
        <v>911</v>
      </c>
      <c r="BD206" s="435" t="s">
        <v>653</v>
      </c>
      <c r="BE206" s="175" t="s">
        <v>653</v>
      </c>
      <c r="BF206" s="175" t="s">
        <v>653</v>
      </c>
      <c r="BG206" s="436" t="s">
        <v>653</v>
      </c>
      <c r="BH206" s="437" t="s">
        <v>1057</v>
      </c>
      <c r="BI206" s="63"/>
      <c r="BJ206" s="63"/>
    </row>
    <row r="207" spans="1:62" s="68" customFormat="1" ht="77.25" customHeight="1" thickBot="1" x14ac:dyDescent="0.4">
      <c r="A207" s="889"/>
      <c r="B207" s="1041"/>
      <c r="C207" s="1041"/>
      <c r="D207" s="891"/>
      <c r="E207" s="891"/>
      <c r="F207" s="891"/>
      <c r="G207" s="891"/>
      <c r="H207" s="891"/>
      <c r="I207" s="891"/>
      <c r="J207" s="806"/>
      <c r="K207" s="892"/>
      <c r="L207" s="892"/>
      <c r="M207" s="892"/>
      <c r="N207" s="1065"/>
      <c r="O207" s="69"/>
      <c r="P207" s="892"/>
      <c r="Q207" s="892"/>
      <c r="R207" s="892"/>
      <c r="S207" s="892"/>
      <c r="T207" s="1202"/>
      <c r="U207" s="1280"/>
      <c r="V207" s="1109"/>
      <c r="W207" s="1109"/>
      <c r="X207" s="1238"/>
      <c r="Y207" s="1247"/>
      <c r="Z207" s="1071"/>
      <c r="AA207" s="1068"/>
      <c r="AB207" s="1045"/>
      <c r="AC207" s="1210"/>
      <c r="AD207" s="1011"/>
      <c r="AE207" s="405" t="s">
        <v>681</v>
      </c>
      <c r="AF207" s="185" t="s">
        <v>682</v>
      </c>
      <c r="AG207" s="367">
        <v>10</v>
      </c>
      <c r="AH207" s="438">
        <v>50</v>
      </c>
      <c r="AI207" s="720">
        <v>0</v>
      </c>
      <c r="AJ207" s="541">
        <f t="shared" si="5"/>
        <v>0</v>
      </c>
      <c r="AK207" s="1290"/>
      <c r="AL207" s="439">
        <v>44927</v>
      </c>
      <c r="AM207" s="178">
        <v>45291</v>
      </c>
      <c r="AN207" s="189">
        <v>364</v>
      </c>
      <c r="AO207" s="189">
        <v>5908</v>
      </c>
      <c r="AP207" s="63"/>
      <c r="AQ207" s="1017"/>
      <c r="AR207" s="1017"/>
      <c r="AS207" s="923"/>
      <c r="AT207" s="949"/>
      <c r="AU207" s="952"/>
      <c r="AV207" s="952"/>
      <c r="AW207" s="952"/>
      <c r="AX207" s="839"/>
      <c r="AY207" s="842"/>
      <c r="AZ207" s="842"/>
      <c r="BA207" s="842"/>
      <c r="BB207" s="766"/>
      <c r="BC207" s="440" t="s">
        <v>907</v>
      </c>
      <c r="BD207" s="440" t="s">
        <v>912</v>
      </c>
      <c r="BE207" s="185" t="s">
        <v>909</v>
      </c>
      <c r="BF207" s="185" t="s">
        <v>722</v>
      </c>
      <c r="BG207" s="441" t="s">
        <v>913</v>
      </c>
      <c r="BH207" s="442" t="s">
        <v>1058</v>
      </c>
      <c r="BI207" s="63"/>
      <c r="BJ207" s="63"/>
    </row>
    <row r="208" spans="1:62" s="68" customFormat="1" ht="83.25" customHeight="1" x14ac:dyDescent="0.35">
      <c r="A208" s="889"/>
      <c r="B208" s="1041"/>
      <c r="C208" s="1041"/>
      <c r="D208" s="891"/>
      <c r="E208" s="891"/>
      <c r="F208" s="891"/>
      <c r="G208" s="891"/>
      <c r="H208" s="891"/>
      <c r="I208" s="891"/>
      <c r="J208" s="806"/>
      <c r="K208" s="1046" t="s">
        <v>227</v>
      </c>
      <c r="L208" s="1046" t="s">
        <v>228</v>
      </c>
      <c r="M208" s="1046">
        <v>0</v>
      </c>
      <c r="N208" s="1046" t="s">
        <v>266</v>
      </c>
      <c r="O208" s="1046"/>
      <c r="P208" s="1046" t="s">
        <v>270</v>
      </c>
      <c r="Q208" s="1046" t="s">
        <v>292</v>
      </c>
      <c r="R208" s="1046">
        <v>1</v>
      </c>
      <c r="S208" s="1194">
        <v>0.4</v>
      </c>
      <c r="T208" s="1197">
        <v>0.6</v>
      </c>
      <c r="U208" s="1256">
        <v>0.16</v>
      </c>
      <c r="V208" s="1108">
        <f>+U208/S208</f>
        <v>0.39999999999999997</v>
      </c>
      <c r="W208" s="1108">
        <f>+(T208+U208)/R208</f>
        <v>0.76</v>
      </c>
      <c r="X208" s="1238"/>
      <c r="Y208" s="1247"/>
      <c r="Z208" s="1069" t="s">
        <v>927</v>
      </c>
      <c r="AA208" s="1066" t="s">
        <v>928</v>
      </c>
      <c r="AB208" s="1043" t="s">
        <v>326</v>
      </c>
      <c r="AC208" s="1214">
        <v>2021130010039</v>
      </c>
      <c r="AD208" s="1028" t="s">
        <v>351</v>
      </c>
      <c r="AE208" s="56" t="s">
        <v>683</v>
      </c>
      <c r="AF208" s="155" t="s">
        <v>494</v>
      </c>
      <c r="AG208" s="155" t="s">
        <v>494</v>
      </c>
      <c r="AH208" s="155" t="s">
        <v>494</v>
      </c>
      <c r="AI208" s="721" t="s">
        <v>494</v>
      </c>
      <c r="AJ208" s="541" t="s">
        <v>386</v>
      </c>
      <c r="AK208" s="812">
        <f>AVERAGE(AJ208:AJ216)</f>
        <v>0.66666666666666663</v>
      </c>
      <c r="AL208" s="443" t="s">
        <v>494</v>
      </c>
      <c r="AM208" s="444" t="s">
        <v>494</v>
      </c>
      <c r="AN208" s="189" t="s">
        <v>494</v>
      </c>
      <c r="AO208" s="189" t="s">
        <v>494</v>
      </c>
      <c r="AP208" s="63"/>
      <c r="AQ208" s="1003" t="s">
        <v>718</v>
      </c>
      <c r="AR208" s="1003" t="s">
        <v>719</v>
      </c>
      <c r="AS208" s="903" t="s">
        <v>722</v>
      </c>
      <c r="AT208" s="909">
        <v>100000000</v>
      </c>
      <c r="AU208" s="903" t="s">
        <v>730</v>
      </c>
      <c r="AV208" s="903" t="s">
        <v>800</v>
      </c>
      <c r="AW208" s="903" t="s">
        <v>801</v>
      </c>
      <c r="AX208" s="843" t="s">
        <v>722</v>
      </c>
      <c r="AY208" s="846">
        <v>100000000</v>
      </c>
      <c r="AZ208" s="846">
        <v>95147000</v>
      </c>
      <c r="BA208" s="846">
        <v>22964000</v>
      </c>
      <c r="BB208" s="767">
        <f>+BA208/AY208</f>
        <v>0.22964000000000001</v>
      </c>
      <c r="BC208" s="213" t="s">
        <v>494</v>
      </c>
      <c r="BD208" s="213" t="s">
        <v>494</v>
      </c>
      <c r="BE208" s="213" t="s">
        <v>494</v>
      </c>
      <c r="BF208" s="213" t="s">
        <v>494</v>
      </c>
      <c r="BG208" s="213" t="s">
        <v>494</v>
      </c>
      <c r="BH208" s="445"/>
      <c r="BI208" s="63"/>
      <c r="BJ208" s="63"/>
    </row>
    <row r="209" spans="1:62" s="68" customFormat="1" ht="57.75" customHeight="1" x14ac:dyDescent="0.35">
      <c r="A209" s="889"/>
      <c r="B209" s="1041"/>
      <c r="C209" s="1041"/>
      <c r="D209" s="891"/>
      <c r="E209" s="891"/>
      <c r="F209" s="891"/>
      <c r="G209" s="891"/>
      <c r="H209" s="891"/>
      <c r="I209" s="891"/>
      <c r="J209" s="806"/>
      <c r="K209" s="1029"/>
      <c r="L209" s="1029"/>
      <c r="M209" s="1029"/>
      <c r="N209" s="1029"/>
      <c r="O209" s="1029"/>
      <c r="P209" s="1029"/>
      <c r="Q209" s="1029"/>
      <c r="R209" s="1029"/>
      <c r="S209" s="1195"/>
      <c r="T209" s="1198"/>
      <c r="U209" s="1257"/>
      <c r="V209" s="1284"/>
      <c r="W209" s="1284"/>
      <c r="X209" s="1238"/>
      <c r="Y209" s="1247"/>
      <c r="Z209" s="1070"/>
      <c r="AA209" s="1067"/>
      <c r="AB209" s="1044"/>
      <c r="AC209" s="1215"/>
      <c r="AD209" s="1029"/>
      <c r="AE209" s="71" t="s">
        <v>684</v>
      </c>
      <c r="AF209" s="51" t="s">
        <v>494</v>
      </c>
      <c r="AG209" s="51" t="s">
        <v>494</v>
      </c>
      <c r="AH209" s="51" t="s">
        <v>494</v>
      </c>
      <c r="AI209" s="722" t="s">
        <v>494</v>
      </c>
      <c r="AJ209" s="541" t="s">
        <v>386</v>
      </c>
      <c r="AK209" s="785"/>
      <c r="AL209" s="446" t="s">
        <v>494</v>
      </c>
      <c r="AM209" s="446" t="s">
        <v>494</v>
      </c>
      <c r="AN209" s="189" t="s">
        <v>494</v>
      </c>
      <c r="AO209" s="189" t="s">
        <v>494</v>
      </c>
      <c r="AP209" s="63"/>
      <c r="AQ209" s="1004"/>
      <c r="AR209" s="1004"/>
      <c r="AS209" s="904"/>
      <c r="AT209" s="910"/>
      <c r="AU209" s="904"/>
      <c r="AV209" s="904"/>
      <c r="AW209" s="904"/>
      <c r="AX209" s="844"/>
      <c r="AY209" s="847"/>
      <c r="AZ209" s="847"/>
      <c r="BA209" s="847"/>
      <c r="BB209" s="768"/>
      <c r="BC209" s="134" t="s">
        <v>494</v>
      </c>
      <c r="BD209" s="134" t="s">
        <v>494</v>
      </c>
      <c r="BE209" s="134" t="s">
        <v>494</v>
      </c>
      <c r="BF209" s="134" t="s">
        <v>494</v>
      </c>
      <c r="BG209" s="134" t="s">
        <v>494</v>
      </c>
      <c r="BH209" s="447"/>
      <c r="BI209" s="63"/>
      <c r="BJ209" s="63"/>
    </row>
    <row r="210" spans="1:62" s="68" customFormat="1" ht="87.75" customHeight="1" x14ac:dyDescent="0.35">
      <c r="A210" s="889"/>
      <c r="B210" s="1041"/>
      <c r="C210" s="1041"/>
      <c r="D210" s="891"/>
      <c r="E210" s="891"/>
      <c r="F210" s="891"/>
      <c r="G210" s="891"/>
      <c r="H210" s="891"/>
      <c r="I210" s="891"/>
      <c r="J210" s="806"/>
      <c r="K210" s="1029"/>
      <c r="L210" s="1029"/>
      <c r="M210" s="1029"/>
      <c r="N210" s="1029"/>
      <c r="O210" s="1029"/>
      <c r="P210" s="1029"/>
      <c r="Q210" s="1029"/>
      <c r="R210" s="1029"/>
      <c r="S210" s="1195"/>
      <c r="T210" s="1198"/>
      <c r="U210" s="1257"/>
      <c r="V210" s="1284"/>
      <c r="W210" s="1284"/>
      <c r="X210" s="1238"/>
      <c r="Y210" s="1247"/>
      <c r="Z210" s="1070"/>
      <c r="AA210" s="1067"/>
      <c r="AB210" s="1044"/>
      <c r="AC210" s="1215"/>
      <c r="AD210" s="1029"/>
      <c r="AE210" s="546" t="s">
        <v>685</v>
      </c>
      <c r="AF210" s="51" t="s">
        <v>686</v>
      </c>
      <c r="AG210" s="51">
        <v>8</v>
      </c>
      <c r="AH210" s="448">
        <v>30</v>
      </c>
      <c r="AI210" s="716">
        <v>13</v>
      </c>
      <c r="AJ210" s="541">
        <v>1</v>
      </c>
      <c r="AK210" s="785"/>
      <c r="AL210" s="446">
        <v>44949</v>
      </c>
      <c r="AM210" s="446">
        <v>45016</v>
      </c>
      <c r="AN210" s="189">
        <v>67</v>
      </c>
      <c r="AO210" s="189">
        <v>40</v>
      </c>
      <c r="AP210" s="63"/>
      <c r="AQ210" s="1004"/>
      <c r="AR210" s="1004"/>
      <c r="AS210" s="904"/>
      <c r="AT210" s="910"/>
      <c r="AU210" s="904"/>
      <c r="AV210" s="904"/>
      <c r="AW210" s="904"/>
      <c r="AX210" s="844"/>
      <c r="AY210" s="847"/>
      <c r="AZ210" s="847"/>
      <c r="BA210" s="847"/>
      <c r="BB210" s="768"/>
      <c r="BC210" s="449" t="s">
        <v>901</v>
      </c>
      <c r="BD210" s="449" t="s">
        <v>902</v>
      </c>
      <c r="BE210" s="170" t="s">
        <v>903</v>
      </c>
      <c r="BF210" s="83" t="s">
        <v>722</v>
      </c>
      <c r="BG210" s="450">
        <v>44946</v>
      </c>
      <c r="BH210" s="447" t="s">
        <v>966</v>
      </c>
      <c r="BI210" s="63"/>
      <c r="BJ210" s="63"/>
    </row>
    <row r="211" spans="1:62" s="68" customFormat="1" ht="65.25" customHeight="1" x14ac:dyDescent="0.35">
      <c r="A211" s="889"/>
      <c r="B211" s="1041"/>
      <c r="C211" s="1041"/>
      <c r="D211" s="891"/>
      <c r="E211" s="891"/>
      <c r="F211" s="891"/>
      <c r="G211" s="891"/>
      <c r="H211" s="891"/>
      <c r="I211" s="891"/>
      <c r="J211" s="806"/>
      <c r="K211" s="1029"/>
      <c r="L211" s="1029"/>
      <c r="M211" s="1029"/>
      <c r="N211" s="1029"/>
      <c r="O211" s="1029"/>
      <c r="P211" s="1029"/>
      <c r="Q211" s="1029"/>
      <c r="R211" s="1029"/>
      <c r="S211" s="1195"/>
      <c r="T211" s="1198"/>
      <c r="U211" s="1257"/>
      <c r="V211" s="1284"/>
      <c r="W211" s="1284"/>
      <c r="X211" s="1238"/>
      <c r="Y211" s="1247"/>
      <c r="Z211" s="1070"/>
      <c r="AA211" s="1067"/>
      <c r="AB211" s="1044"/>
      <c r="AC211" s="1215"/>
      <c r="AD211" s="1029"/>
      <c r="AE211" s="71" t="s">
        <v>687</v>
      </c>
      <c r="AF211" s="51" t="s">
        <v>494</v>
      </c>
      <c r="AG211" s="51" t="s">
        <v>494</v>
      </c>
      <c r="AH211" s="51" t="s">
        <v>494</v>
      </c>
      <c r="AI211" s="722" t="s">
        <v>494</v>
      </c>
      <c r="AJ211" s="541" t="s">
        <v>386</v>
      </c>
      <c r="AK211" s="785"/>
      <c r="AL211" s="446" t="s">
        <v>494</v>
      </c>
      <c r="AM211" s="446" t="s">
        <v>494</v>
      </c>
      <c r="AN211" s="189" t="s">
        <v>494</v>
      </c>
      <c r="AO211" s="189" t="s">
        <v>494</v>
      </c>
      <c r="AP211" s="63"/>
      <c r="AQ211" s="1004"/>
      <c r="AR211" s="1004"/>
      <c r="AS211" s="904"/>
      <c r="AT211" s="910"/>
      <c r="AU211" s="904"/>
      <c r="AV211" s="904"/>
      <c r="AW211" s="904"/>
      <c r="AX211" s="844"/>
      <c r="AY211" s="847"/>
      <c r="AZ211" s="847"/>
      <c r="BA211" s="847"/>
      <c r="BB211" s="768"/>
      <c r="BC211" s="134" t="s">
        <v>494</v>
      </c>
      <c r="BD211" s="134" t="s">
        <v>494</v>
      </c>
      <c r="BE211" s="134" t="s">
        <v>494</v>
      </c>
      <c r="BF211" s="134" t="s">
        <v>494</v>
      </c>
      <c r="BG211" s="134" t="s">
        <v>494</v>
      </c>
      <c r="BH211" s="447"/>
      <c r="BI211" s="63"/>
      <c r="BJ211" s="63"/>
    </row>
    <row r="212" spans="1:62" s="68" customFormat="1" ht="54.75" customHeight="1" x14ac:dyDescent="0.35">
      <c r="A212" s="889"/>
      <c r="B212" s="1041"/>
      <c r="C212" s="1041"/>
      <c r="D212" s="891"/>
      <c r="E212" s="891"/>
      <c r="F212" s="891"/>
      <c r="G212" s="891"/>
      <c r="H212" s="891"/>
      <c r="I212" s="891"/>
      <c r="J212" s="806"/>
      <c r="K212" s="1029"/>
      <c r="L212" s="1029"/>
      <c r="M212" s="1029"/>
      <c r="N212" s="1029"/>
      <c r="O212" s="1029"/>
      <c r="P212" s="1029"/>
      <c r="Q212" s="1029"/>
      <c r="R212" s="1029"/>
      <c r="S212" s="1195"/>
      <c r="T212" s="1198"/>
      <c r="U212" s="1257"/>
      <c r="V212" s="1284"/>
      <c r="W212" s="1284"/>
      <c r="X212" s="1238"/>
      <c r="Y212" s="1247"/>
      <c r="Z212" s="1070"/>
      <c r="AA212" s="1067"/>
      <c r="AB212" s="1044"/>
      <c r="AC212" s="1215"/>
      <c r="AD212" s="1029"/>
      <c r="AE212" s="71" t="s">
        <v>688</v>
      </c>
      <c r="AF212" s="51" t="s">
        <v>494</v>
      </c>
      <c r="AG212" s="51" t="s">
        <v>494</v>
      </c>
      <c r="AH212" s="51" t="s">
        <v>494</v>
      </c>
      <c r="AI212" s="722" t="s">
        <v>494</v>
      </c>
      <c r="AJ212" s="541" t="s">
        <v>386</v>
      </c>
      <c r="AK212" s="785"/>
      <c r="AL212" s="446" t="s">
        <v>494</v>
      </c>
      <c r="AM212" s="446" t="s">
        <v>494</v>
      </c>
      <c r="AN212" s="189" t="s">
        <v>494</v>
      </c>
      <c r="AO212" s="189" t="s">
        <v>494</v>
      </c>
      <c r="AP212" s="63"/>
      <c r="AQ212" s="1004"/>
      <c r="AR212" s="1004"/>
      <c r="AS212" s="904"/>
      <c r="AT212" s="910"/>
      <c r="AU212" s="904"/>
      <c r="AV212" s="904"/>
      <c r="AW212" s="904"/>
      <c r="AX212" s="844"/>
      <c r="AY212" s="847"/>
      <c r="AZ212" s="847"/>
      <c r="BA212" s="847"/>
      <c r="BB212" s="768"/>
      <c r="BC212" s="134" t="s">
        <v>494</v>
      </c>
      <c r="BD212" s="134" t="s">
        <v>494</v>
      </c>
      <c r="BE212" s="134" t="s">
        <v>494</v>
      </c>
      <c r="BF212" s="134" t="s">
        <v>494</v>
      </c>
      <c r="BG212" s="134" t="s">
        <v>494</v>
      </c>
      <c r="BH212" s="447"/>
      <c r="BI212" s="63"/>
      <c r="BJ212" s="63"/>
    </row>
    <row r="213" spans="1:62" s="68" customFormat="1" ht="73.5" customHeight="1" x14ac:dyDescent="0.35">
      <c r="A213" s="889"/>
      <c r="B213" s="1041"/>
      <c r="C213" s="1041"/>
      <c r="D213" s="891"/>
      <c r="E213" s="891"/>
      <c r="F213" s="891"/>
      <c r="G213" s="891"/>
      <c r="H213" s="891"/>
      <c r="I213" s="891"/>
      <c r="J213" s="806"/>
      <c r="K213" s="1029"/>
      <c r="L213" s="1029"/>
      <c r="M213" s="1029"/>
      <c r="N213" s="1029"/>
      <c r="O213" s="1029"/>
      <c r="P213" s="1029"/>
      <c r="Q213" s="1029"/>
      <c r="R213" s="1029"/>
      <c r="S213" s="1195"/>
      <c r="T213" s="1198"/>
      <c r="U213" s="1257"/>
      <c r="V213" s="1284"/>
      <c r="W213" s="1284"/>
      <c r="X213" s="1238"/>
      <c r="Y213" s="1247"/>
      <c r="Z213" s="1070"/>
      <c r="AA213" s="1067"/>
      <c r="AB213" s="1044"/>
      <c r="AC213" s="1215"/>
      <c r="AD213" s="1029"/>
      <c r="AE213" s="71" t="s">
        <v>689</v>
      </c>
      <c r="AF213" s="51" t="s">
        <v>494</v>
      </c>
      <c r="AG213" s="51" t="s">
        <v>494</v>
      </c>
      <c r="AH213" s="51" t="s">
        <v>494</v>
      </c>
      <c r="AI213" s="722" t="s">
        <v>494</v>
      </c>
      <c r="AJ213" s="541" t="s">
        <v>386</v>
      </c>
      <c r="AK213" s="785"/>
      <c r="AL213" s="446" t="s">
        <v>494</v>
      </c>
      <c r="AM213" s="446" t="s">
        <v>494</v>
      </c>
      <c r="AN213" s="189" t="s">
        <v>494</v>
      </c>
      <c r="AO213" s="189" t="s">
        <v>494</v>
      </c>
      <c r="AP213" s="63"/>
      <c r="AQ213" s="1004"/>
      <c r="AR213" s="1004"/>
      <c r="AS213" s="904"/>
      <c r="AT213" s="910"/>
      <c r="AU213" s="904"/>
      <c r="AV213" s="904"/>
      <c r="AW213" s="904"/>
      <c r="AX213" s="844"/>
      <c r="AY213" s="847"/>
      <c r="AZ213" s="847"/>
      <c r="BA213" s="847"/>
      <c r="BB213" s="768"/>
      <c r="BC213" s="134" t="s">
        <v>494</v>
      </c>
      <c r="BD213" s="134" t="s">
        <v>494</v>
      </c>
      <c r="BE213" s="134" t="s">
        <v>494</v>
      </c>
      <c r="BF213" s="134" t="s">
        <v>494</v>
      </c>
      <c r="BG213" s="134" t="s">
        <v>494</v>
      </c>
      <c r="BH213" s="447"/>
      <c r="BI213" s="63"/>
      <c r="BJ213" s="63"/>
    </row>
    <row r="214" spans="1:62" s="68" customFormat="1" ht="65.25" customHeight="1" x14ac:dyDescent="0.35">
      <c r="A214" s="889"/>
      <c r="B214" s="1041"/>
      <c r="C214" s="1041"/>
      <c r="D214" s="891"/>
      <c r="E214" s="891"/>
      <c r="F214" s="891"/>
      <c r="G214" s="891"/>
      <c r="H214" s="891"/>
      <c r="I214" s="891"/>
      <c r="J214" s="806"/>
      <c r="K214" s="1029"/>
      <c r="L214" s="1029"/>
      <c r="M214" s="1029"/>
      <c r="N214" s="1029"/>
      <c r="O214" s="1029"/>
      <c r="P214" s="1029"/>
      <c r="Q214" s="1029"/>
      <c r="R214" s="1029"/>
      <c r="S214" s="1195"/>
      <c r="T214" s="1198"/>
      <c r="U214" s="1257"/>
      <c r="V214" s="1284"/>
      <c r="W214" s="1284"/>
      <c r="X214" s="1238"/>
      <c r="Y214" s="1247"/>
      <c r="Z214" s="1070"/>
      <c r="AA214" s="1067"/>
      <c r="AB214" s="1044"/>
      <c r="AC214" s="1215"/>
      <c r="AD214" s="1029"/>
      <c r="AE214" s="71" t="s">
        <v>690</v>
      </c>
      <c r="AF214" s="51" t="s">
        <v>691</v>
      </c>
      <c r="AG214" s="51">
        <v>1</v>
      </c>
      <c r="AH214" s="448">
        <v>35</v>
      </c>
      <c r="AI214" s="716">
        <v>1</v>
      </c>
      <c r="AJ214" s="541">
        <f t="shared" ref="AJ214:AJ221" si="10">+AI214/AG214</f>
        <v>1</v>
      </c>
      <c r="AK214" s="785"/>
      <c r="AL214" s="446">
        <v>44949</v>
      </c>
      <c r="AM214" s="446">
        <v>44957</v>
      </c>
      <c r="AN214" s="189">
        <v>8</v>
      </c>
      <c r="AO214" s="189">
        <v>40</v>
      </c>
      <c r="AP214" s="63"/>
      <c r="AQ214" s="1004"/>
      <c r="AR214" s="1004"/>
      <c r="AS214" s="904"/>
      <c r="AT214" s="910"/>
      <c r="AU214" s="904"/>
      <c r="AV214" s="904"/>
      <c r="AW214" s="904"/>
      <c r="AX214" s="844"/>
      <c r="AY214" s="847"/>
      <c r="AZ214" s="847"/>
      <c r="BA214" s="847"/>
      <c r="BB214" s="768"/>
      <c r="BC214" s="449" t="s">
        <v>901</v>
      </c>
      <c r="BD214" s="449" t="s">
        <v>902</v>
      </c>
      <c r="BE214" s="170" t="s">
        <v>903</v>
      </c>
      <c r="BF214" s="83" t="s">
        <v>722</v>
      </c>
      <c r="BG214" s="450">
        <v>44946</v>
      </c>
      <c r="BH214" s="447" t="s">
        <v>967</v>
      </c>
      <c r="BI214" s="63"/>
      <c r="BJ214" s="63"/>
    </row>
    <row r="215" spans="1:62" s="68" customFormat="1" ht="43.5" customHeight="1" x14ac:dyDescent="0.35">
      <c r="A215" s="889"/>
      <c r="B215" s="1041"/>
      <c r="C215" s="1041"/>
      <c r="D215" s="891"/>
      <c r="E215" s="891"/>
      <c r="F215" s="891"/>
      <c r="G215" s="891"/>
      <c r="H215" s="891"/>
      <c r="I215" s="891"/>
      <c r="J215" s="806"/>
      <c r="K215" s="1029"/>
      <c r="L215" s="1029"/>
      <c r="M215" s="1029"/>
      <c r="N215" s="1029"/>
      <c r="O215" s="1029"/>
      <c r="P215" s="1029"/>
      <c r="Q215" s="1029"/>
      <c r="R215" s="1029"/>
      <c r="S215" s="1195"/>
      <c r="T215" s="1198"/>
      <c r="U215" s="1257"/>
      <c r="V215" s="1284"/>
      <c r="W215" s="1284"/>
      <c r="X215" s="1238"/>
      <c r="Y215" s="1247"/>
      <c r="Z215" s="1070"/>
      <c r="AA215" s="1067"/>
      <c r="AB215" s="1044"/>
      <c r="AC215" s="1215"/>
      <c r="AD215" s="1029"/>
      <c r="AE215" s="71" t="s">
        <v>692</v>
      </c>
      <c r="AF215" s="51" t="s">
        <v>660</v>
      </c>
      <c r="AG215" s="51">
        <v>5</v>
      </c>
      <c r="AH215" s="448">
        <v>20</v>
      </c>
      <c r="AI215" s="716">
        <v>0</v>
      </c>
      <c r="AJ215" s="541">
        <f t="shared" si="10"/>
        <v>0</v>
      </c>
      <c r="AK215" s="785"/>
      <c r="AL215" s="446">
        <v>44972</v>
      </c>
      <c r="AM215" s="446">
        <v>45229</v>
      </c>
      <c r="AN215" s="189">
        <v>257</v>
      </c>
      <c r="AO215" s="189">
        <v>100</v>
      </c>
      <c r="AP215" s="63"/>
      <c r="AQ215" s="1004"/>
      <c r="AR215" s="1004"/>
      <c r="AS215" s="904"/>
      <c r="AT215" s="910"/>
      <c r="AU215" s="904"/>
      <c r="AV215" s="904"/>
      <c r="AW215" s="904"/>
      <c r="AX215" s="844"/>
      <c r="AY215" s="847"/>
      <c r="AZ215" s="847"/>
      <c r="BA215" s="847"/>
      <c r="BB215" s="768"/>
      <c r="BC215" s="449" t="s">
        <v>901</v>
      </c>
      <c r="BD215" s="449" t="s">
        <v>902</v>
      </c>
      <c r="BE215" s="170" t="s">
        <v>903</v>
      </c>
      <c r="BF215" s="83" t="s">
        <v>722</v>
      </c>
      <c r="BG215" s="450">
        <v>44946</v>
      </c>
      <c r="BH215" s="447" t="s">
        <v>653</v>
      </c>
      <c r="BI215" s="63"/>
      <c r="BJ215" s="63"/>
    </row>
    <row r="216" spans="1:62" s="68" customFormat="1" ht="72" customHeight="1" thickBot="1" x14ac:dyDescent="0.4">
      <c r="A216" s="889"/>
      <c r="B216" s="1041"/>
      <c r="C216" s="1041"/>
      <c r="D216" s="891"/>
      <c r="E216" s="891"/>
      <c r="F216" s="891"/>
      <c r="G216" s="891"/>
      <c r="H216" s="891"/>
      <c r="I216" s="891"/>
      <c r="J216" s="806"/>
      <c r="K216" s="1047"/>
      <c r="L216" s="1047"/>
      <c r="M216" s="1047"/>
      <c r="N216" s="1047"/>
      <c r="O216" s="1047"/>
      <c r="P216" s="1047"/>
      <c r="Q216" s="1047"/>
      <c r="R216" s="1047"/>
      <c r="S216" s="1196"/>
      <c r="T216" s="1199"/>
      <c r="U216" s="1258"/>
      <c r="V216" s="1109"/>
      <c r="W216" s="1109"/>
      <c r="X216" s="1238"/>
      <c r="Y216" s="1247"/>
      <c r="Z216" s="1071"/>
      <c r="AA216" s="1068"/>
      <c r="AB216" s="1045"/>
      <c r="AC216" s="1216"/>
      <c r="AD216" s="1030"/>
      <c r="AE216" s="88" t="s">
        <v>693</v>
      </c>
      <c r="AF216" s="146" t="s">
        <v>694</v>
      </c>
      <c r="AG216" s="146">
        <v>1</v>
      </c>
      <c r="AH216" s="451">
        <v>15</v>
      </c>
      <c r="AI216" s="723" t="s">
        <v>653</v>
      </c>
      <c r="AJ216" s="541" t="s">
        <v>386</v>
      </c>
      <c r="AK216" s="785"/>
      <c r="AL216" s="452">
        <v>44986</v>
      </c>
      <c r="AM216" s="453">
        <v>45000</v>
      </c>
      <c r="AN216" s="189">
        <v>14</v>
      </c>
      <c r="AO216" s="189"/>
      <c r="AP216" s="63"/>
      <c r="AQ216" s="1005"/>
      <c r="AR216" s="1005"/>
      <c r="AS216" s="905"/>
      <c r="AT216" s="911"/>
      <c r="AU216" s="905"/>
      <c r="AV216" s="905"/>
      <c r="AW216" s="905"/>
      <c r="AX216" s="845"/>
      <c r="AY216" s="848"/>
      <c r="AZ216" s="848"/>
      <c r="BA216" s="848"/>
      <c r="BB216" s="769"/>
      <c r="BC216" s="454" t="s">
        <v>818</v>
      </c>
      <c r="BD216" s="454" t="s">
        <v>653</v>
      </c>
      <c r="BE216" s="184" t="s">
        <v>653</v>
      </c>
      <c r="BF216" s="184" t="s">
        <v>653</v>
      </c>
      <c r="BG216" s="149" t="s">
        <v>653</v>
      </c>
      <c r="BH216" s="455" t="s">
        <v>653</v>
      </c>
      <c r="BI216" s="63"/>
      <c r="BJ216" s="63"/>
    </row>
    <row r="217" spans="1:62" s="68" customFormat="1" ht="72" customHeight="1" thickBot="1" x14ac:dyDescent="0.4">
      <c r="A217" s="471"/>
      <c r="B217" s="479"/>
      <c r="C217" s="479"/>
      <c r="D217" s="69"/>
      <c r="E217" s="69"/>
      <c r="F217" s="69"/>
      <c r="G217" s="69"/>
      <c r="H217" s="69"/>
      <c r="I217" s="69"/>
      <c r="J217" s="642"/>
      <c r="K217" s="822" t="s">
        <v>1190</v>
      </c>
      <c r="L217" s="823"/>
      <c r="M217" s="823"/>
      <c r="N217" s="823"/>
      <c r="O217" s="823"/>
      <c r="P217" s="823"/>
      <c r="Q217" s="823"/>
      <c r="R217" s="823"/>
      <c r="S217" s="823"/>
      <c r="T217" s="823"/>
      <c r="U217" s="824"/>
      <c r="V217" s="591">
        <f>AVERAGE(V192:V216)</f>
        <v>0.15062500000000001</v>
      </c>
      <c r="W217" s="591">
        <f>AVERAGE(W192:W216)</f>
        <v>0.66535714285714287</v>
      </c>
      <c r="X217" s="1238"/>
      <c r="Y217" s="1247"/>
      <c r="Z217" s="481"/>
      <c r="AA217" s="582"/>
      <c r="AB217" s="808" t="s">
        <v>1202</v>
      </c>
      <c r="AC217" s="809"/>
      <c r="AD217" s="809"/>
      <c r="AE217" s="811"/>
      <c r="AF217" s="811"/>
      <c r="AG217" s="809"/>
      <c r="AH217" s="809"/>
      <c r="AI217" s="809"/>
      <c r="AJ217" s="810"/>
      <c r="AK217" s="600">
        <f>AVERAGE(AK192:AK216)</f>
        <v>0.55495833333333333</v>
      </c>
      <c r="AL217" s="611"/>
      <c r="AM217" s="583"/>
      <c r="AN217" s="189"/>
      <c r="AO217" s="189"/>
      <c r="AP217" s="63"/>
      <c r="AQ217" s="475"/>
      <c r="AR217" s="475"/>
      <c r="AS217" s="800" t="s">
        <v>1212</v>
      </c>
      <c r="AT217" s="801"/>
      <c r="AU217" s="801"/>
      <c r="AV217" s="801"/>
      <c r="AW217" s="801"/>
      <c r="AX217" s="802"/>
      <c r="AY217" s="621">
        <f>+AY192+AY202+AY208</f>
        <v>1700000000</v>
      </c>
      <c r="AZ217" s="621">
        <f t="shared" ref="AZ217:BA217" si="11">+AZ192+AZ202+AZ208</f>
        <v>423822385.10000002</v>
      </c>
      <c r="BA217" s="621">
        <f t="shared" si="11"/>
        <v>108216007.09999999</v>
      </c>
      <c r="BB217" s="633">
        <f>+BA217/AY217</f>
        <v>6.3656474764705873E-2</v>
      </c>
      <c r="BC217" s="584"/>
      <c r="BD217" s="454"/>
      <c r="BE217" s="184"/>
      <c r="BF217" s="184"/>
      <c r="BG217" s="149"/>
      <c r="BH217" s="585"/>
      <c r="BI217" s="63"/>
      <c r="BJ217" s="63"/>
    </row>
    <row r="218" spans="1:62" s="68" customFormat="1" ht="295.5" customHeight="1" thickBot="1" x14ac:dyDescent="0.4">
      <c r="B218" s="890" t="s">
        <v>149</v>
      </c>
      <c r="C218" s="890" t="s">
        <v>150</v>
      </c>
      <c r="D218" s="890" t="s">
        <v>148</v>
      </c>
      <c r="E218" s="890" t="s">
        <v>154</v>
      </c>
      <c r="F218" s="890" t="s">
        <v>159</v>
      </c>
      <c r="G218" s="893"/>
      <c r="H218" s="893"/>
      <c r="I218" s="893"/>
      <c r="J218" s="833" t="s">
        <v>1192</v>
      </c>
      <c r="K218" s="54" t="s">
        <v>229</v>
      </c>
      <c r="L218" s="54" t="s">
        <v>177</v>
      </c>
      <c r="M218" s="54">
        <v>0</v>
      </c>
      <c r="N218" s="55" t="s">
        <v>267</v>
      </c>
      <c r="O218" s="55"/>
      <c r="P218" s="55" t="s">
        <v>270</v>
      </c>
      <c r="Q218" s="587" t="s">
        <v>290</v>
      </c>
      <c r="R218" s="54">
        <v>24</v>
      </c>
      <c r="S218" s="54">
        <v>30</v>
      </c>
      <c r="T218" s="588">
        <v>52</v>
      </c>
      <c r="U218" s="649">
        <v>56</v>
      </c>
      <c r="V218" s="494">
        <v>1</v>
      </c>
      <c r="W218" s="494">
        <v>1</v>
      </c>
      <c r="X218" s="1238"/>
      <c r="Y218" s="1247"/>
      <c r="Z218" s="1069" t="s">
        <v>917</v>
      </c>
      <c r="AA218" s="1069" t="s">
        <v>930</v>
      </c>
      <c r="AB218" s="1211" t="s">
        <v>321</v>
      </c>
      <c r="AC218" s="1248">
        <v>2020130010268</v>
      </c>
      <c r="AD218" s="1250" t="s">
        <v>348</v>
      </c>
      <c r="AE218" s="819" t="s">
        <v>695</v>
      </c>
      <c r="AF218" s="820" t="s">
        <v>624</v>
      </c>
      <c r="AG218" s="817">
        <v>30</v>
      </c>
      <c r="AH218" s="815">
        <v>0.5</v>
      </c>
      <c r="AI218" s="813">
        <v>56</v>
      </c>
      <c r="AJ218" s="812">
        <v>1</v>
      </c>
      <c r="AK218" s="785"/>
      <c r="AL218" s="385">
        <v>45170</v>
      </c>
      <c r="AM218" s="385">
        <v>45290</v>
      </c>
      <c r="AN218" s="835">
        <v>120</v>
      </c>
      <c r="AO218" s="835">
        <v>30</v>
      </c>
      <c r="AP218" s="63"/>
      <c r="AQ218" s="1006" t="s">
        <v>716</v>
      </c>
      <c r="AR218" s="1006" t="s">
        <v>717</v>
      </c>
      <c r="AS218" s="821">
        <v>0</v>
      </c>
      <c r="AT218" s="912">
        <v>0</v>
      </c>
      <c r="AU218" s="821">
        <v>0</v>
      </c>
      <c r="AV218" s="821">
        <v>0</v>
      </c>
      <c r="AW218" s="821">
        <v>0</v>
      </c>
      <c r="AX218" s="821">
        <v>0</v>
      </c>
      <c r="AY218" s="821">
        <v>0</v>
      </c>
      <c r="AZ218" s="821">
        <v>0</v>
      </c>
      <c r="BA218" s="821">
        <v>0</v>
      </c>
      <c r="BB218" s="770"/>
      <c r="BC218" s="138" t="s">
        <v>802</v>
      </c>
      <c r="BD218" s="145" t="s">
        <v>891</v>
      </c>
      <c r="BE218" s="95" t="s">
        <v>888</v>
      </c>
      <c r="BF218" s="145" t="s">
        <v>892</v>
      </c>
      <c r="BG218" s="146" t="s">
        <v>896</v>
      </c>
      <c r="BH218" s="456" t="s">
        <v>1062</v>
      </c>
      <c r="BI218" s="63"/>
      <c r="BJ218" s="63"/>
    </row>
    <row r="219" spans="1:62" s="68" customFormat="1" ht="58.5" customHeight="1" thickBot="1" x14ac:dyDescent="0.4">
      <c r="B219" s="891"/>
      <c r="C219" s="891"/>
      <c r="D219" s="891"/>
      <c r="E219" s="891"/>
      <c r="F219" s="891"/>
      <c r="G219" s="893"/>
      <c r="H219" s="893"/>
      <c r="I219" s="893"/>
      <c r="J219" s="834"/>
      <c r="K219" s="804" t="s">
        <v>1191</v>
      </c>
      <c r="L219" s="804"/>
      <c r="M219" s="804"/>
      <c r="N219" s="804"/>
      <c r="O219" s="804"/>
      <c r="P219" s="804"/>
      <c r="Q219" s="804"/>
      <c r="R219" s="804"/>
      <c r="S219" s="804"/>
      <c r="T219" s="804"/>
      <c r="U219" s="804"/>
      <c r="V219" s="590">
        <f>+V218</f>
        <v>1</v>
      </c>
      <c r="W219" s="590">
        <f>+W218</f>
        <v>1</v>
      </c>
      <c r="X219" s="1238"/>
      <c r="Y219" s="1247"/>
      <c r="Z219" s="1245"/>
      <c r="AA219" s="1245"/>
      <c r="AB219" s="1212"/>
      <c r="AC219" s="1231"/>
      <c r="AD219" s="922"/>
      <c r="AE219" s="819"/>
      <c r="AF219" s="820"/>
      <c r="AG219" s="818"/>
      <c r="AH219" s="816"/>
      <c r="AI219" s="814"/>
      <c r="AJ219" s="786"/>
      <c r="AK219" s="785"/>
      <c r="AL219" s="580"/>
      <c r="AM219" s="580"/>
      <c r="AN219" s="836"/>
      <c r="AO219" s="836"/>
      <c r="AP219" s="586"/>
      <c r="AQ219" s="1006"/>
      <c r="AR219" s="1006"/>
      <c r="AS219" s="821"/>
      <c r="AT219" s="913"/>
      <c r="AU219" s="821"/>
      <c r="AV219" s="821"/>
      <c r="AW219" s="821"/>
      <c r="AX219" s="821"/>
      <c r="AY219" s="821"/>
      <c r="AZ219" s="821"/>
      <c r="BA219" s="821"/>
      <c r="BB219" s="770"/>
      <c r="BC219" s="138"/>
      <c r="BD219" s="145"/>
      <c r="BE219" s="95"/>
      <c r="BF219" s="145"/>
      <c r="BG219" s="146"/>
      <c r="BH219" s="456"/>
      <c r="BI219" s="63"/>
      <c r="BJ219" s="63"/>
    </row>
    <row r="220" spans="1:62" s="68" customFormat="1" ht="195" customHeight="1" thickBot="1" x14ac:dyDescent="0.4">
      <c r="B220" s="891"/>
      <c r="C220" s="891"/>
      <c r="D220" s="891"/>
      <c r="E220" s="891"/>
      <c r="F220" s="891"/>
      <c r="G220" s="893"/>
      <c r="H220" s="893"/>
      <c r="I220" s="893"/>
      <c r="J220" s="833" t="s">
        <v>1193</v>
      </c>
      <c r="K220" s="110" t="s">
        <v>230</v>
      </c>
      <c r="L220" s="110" t="s">
        <v>177</v>
      </c>
      <c r="M220" s="395">
        <v>0</v>
      </c>
      <c r="N220" s="51" t="s">
        <v>268</v>
      </c>
      <c r="O220" s="51"/>
      <c r="P220" s="51" t="s">
        <v>270</v>
      </c>
      <c r="Q220" s="587" t="s">
        <v>290</v>
      </c>
      <c r="R220" s="395">
        <v>36</v>
      </c>
      <c r="S220" s="341">
        <v>9</v>
      </c>
      <c r="T220" s="502">
        <v>6</v>
      </c>
      <c r="U220" s="650">
        <v>4</v>
      </c>
      <c r="V220" s="495">
        <f>+U220/S220</f>
        <v>0.44444444444444442</v>
      </c>
      <c r="W220" s="495">
        <f>+(T220+U220)/R220</f>
        <v>0.27777777777777779</v>
      </c>
      <c r="X220" s="1238"/>
      <c r="Y220" s="1247"/>
      <c r="Z220" s="1246"/>
      <c r="AA220" s="1246"/>
      <c r="AB220" s="1213"/>
      <c r="AC220" s="1249"/>
      <c r="AD220" s="1251"/>
      <c r="AE220" s="457" t="s">
        <v>696</v>
      </c>
      <c r="AF220" s="397" t="s">
        <v>624</v>
      </c>
      <c r="AG220" s="373">
        <v>9</v>
      </c>
      <c r="AH220" s="99">
        <v>0.5</v>
      </c>
      <c r="AI220" s="704">
        <v>4</v>
      </c>
      <c r="AJ220" s="541">
        <f t="shared" si="10"/>
        <v>0.44444444444444442</v>
      </c>
      <c r="AK220" s="786"/>
      <c r="AL220" s="458">
        <v>45170</v>
      </c>
      <c r="AM220" s="458">
        <v>45290</v>
      </c>
      <c r="AN220" s="189">
        <v>120</v>
      </c>
      <c r="AO220" s="253">
        <v>9</v>
      </c>
      <c r="AP220" s="263"/>
      <c r="AQ220" s="1006"/>
      <c r="AR220" s="1006"/>
      <c r="AS220" s="821"/>
      <c r="AT220" s="914"/>
      <c r="AU220" s="821"/>
      <c r="AV220" s="821"/>
      <c r="AW220" s="821"/>
      <c r="AX220" s="821"/>
      <c r="AY220" s="821"/>
      <c r="AZ220" s="821"/>
      <c r="BA220" s="821"/>
      <c r="BB220" s="770"/>
      <c r="BC220" s="138" t="s">
        <v>802</v>
      </c>
      <c r="BD220" s="145" t="s">
        <v>891</v>
      </c>
      <c r="BE220" s="95" t="s">
        <v>888</v>
      </c>
      <c r="BF220" s="145" t="s">
        <v>892</v>
      </c>
      <c r="BG220" s="146" t="s">
        <v>896</v>
      </c>
      <c r="BH220" s="456" t="s">
        <v>1063</v>
      </c>
      <c r="BI220" s="63"/>
      <c r="BJ220" s="63"/>
    </row>
    <row r="221" spans="1:62" s="68" customFormat="1" ht="234.75" customHeight="1" x14ac:dyDescent="0.35">
      <c r="B221" s="892"/>
      <c r="C221" s="892"/>
      <c r="D221" s="892"/>
      <c r="E221" s="892"/>
      <c r="F221" s="892"/>
      <c r="G221" s="893"/>
      <c r="H221" s="893"/>
      <c r="I221" s="893"/>
      <c r="J221" s="834"/>
      <c r="K221" s="110" t="s">
        <v>231</v>
      </c>
      <c r="L221" s="110" t="s">
        <v>160</v>
      </c>
      <c r="M221" s="395">
        <v>0</v>
      </c>
      <c r="N221" s="469" t="s">
        <v>269</v>
      </c>
      <c r="O221" s="51"/>
      <c r="P221" s="51" t="s">
        <v>270</v>
      </c>
      <c r="Q221" s="51" t="s">
        <v>293</v>
      </c>
      <c r="R221" s="395">
        <v>1</v>
      </c>
      <c r="S221" s="459">
        <v>0.25</v>
      </c>
      <c r="T221" s="491">
        <v>0.15</v>
      </c>
      <c r="U221" s="651">
        <v>0</v>
      </c>
      <c r="V221" s="495">
        <f>+U221/S221</f>
        <v>0</v>
      </c>
      <c r="W221" s="495">
        <f>+T221/R221</f>
        <v>0.15</v>
      </c>
      <c r="X221" s="1238"/>
      <c r="Y221" s="1247"/>
      <c r="Z221" s="460" t="s">
        <v>919</v>
      </c>
      <c r="AA221" s="300" t="s">
        <v>933</v>
      </c>
      <c r="AB221" s="732" t="s">
        <v>315</v>
      </c>
      <c r="AC221" s="728">
        <v>2020130010257</v>
      </c>
      <c r="AD221" s="179" t="s">
        <v>341</v>
      </c>
      <c r="AE221" s="317" t="s">
        <v>697</v>
      </c>
      <c r="AF221" s="179" t="s">
        <v>698</v>
      </c>
      <c r="AG221" s="392">
        <v>6</v>
      </c>
      <c r="AH221" s="461">
        <v>1</v>
      </c>
      <c r="AI221" s="724">
        <v>0</v>
      </c>
      <c r="AJ221" s="541">
        <f t="shared" si="10"/>
        <v>0</v>
      </c>
      <c r="AK221" s="547"/>
      <c r="AL221" s="462">
        <v>44959</v>
      </c>
      <c r="AM221" s="462">
        <v>45290</v>
      </c>
      <c r="AN221" s="189">
        <v>331</v>
      </c>
      <c r="AO221" s="189"/>
      <c r="AP221" s="63"/>
      <c r="AQ221" s="205" t="s">
        <v>711</v>
      </c>
      <c r="AR221" s="205" t="s">
        <v>721</v>
      </c>
      <c r="AS221" s="553">
        <v>0</v>
      </c>
      <c r="AT221" s="553">
        <v>0</v>
      </c>
      <c r="AU221" s="553">
        <v>0</v>
      </c>
      <c r="AV221" s="553">
        <v>0</v>
      </c>
      <c r="AW221" s="553">
        <v>0</v>
      </c>
      <c r="AX221" s="553">
        <v>0</v>
      </c>
      <c r="AY221" s="553">
        <v>0</v>
      </c>
      <c r="AZ221" s="553">
        <v>0</v>
      </c>
      <c r="BA221" s="553">
        <v>0</v>
      </c>
      <c r="BB221" s="636"/>
      <c r="BC221" s="63"/>
      <c r="BD221" s="63"/>
      <c r="BE221" s="63"/>
      <c r="BF221" s="63"/>
      <c r="BG221" s="63"/>
      <c r="BH221" s="463"/>
      <c r="BI221" s="63"/>
      <c r="BJ221" s="63"/>
    </row>
    <row r="222" spans="1:62" s="68" customFormat="1" ht="70.5" customHeight="1" x14ac:dyDescent="0.35">
      <c r="E222" s="63"/>
      <c r="F222" s="63"/>
      <c r="G222" s="63"/>
      <c r="H222" s="63"/>
      <c r="I222" s="63"/>
      <c r="J222" s="643"/>
      <c r="K222" s="804" t="s">
        <v>1194</v>
      </c>
      <c r="L222" s="804"/>
      <c r="M222" s="804"/>
      <c r="N222" s="804"/>
      <c r="O222" s="804"/>
      <c r="P222" s="804"/>
      <c r="Q222" s="804"/>
      <c r="R222" s="804"/>
      <c r="S222" s="804"/>
      <c r="T222" s="804"/>
      <c r="U222" s="804"/>
      <c r="V222" s="589">
        <f>AVERAGE(V220:V221)</f>
        <v>0.22222222222222221</v>
      </c>
      <c r="W222" s="589">
        <f>AVERAGE(W220:W221)</f>
        <v>0.21388888888888891</v>
      </c>
      <c r="X222" s="348"/>
      <c r="Y222" s="464"/>
      <c r="Z222" s="465"/>
      <c r="AA222" s="350"/>
      <c r="AB222" s="733"/>
      <c r="AC222" s="729"/>
      <c r="AD222" s="351"/>
      <c r="AH222" s="352"/>
      <c r="AI222" s="725"/>
      <c r="AJ222" s="542"/>
      <c r="AK222" s="542"/>
      <c r="AL222" s="353"/>
      <c r="AM222" s="354"/>
      <c r="BB222" s="52"/>
    </row>
    <row r="223" spans="1:62" s="68" customFormat="1" x14ac:dyDescent="0.35">
      <c r="J223" s="644"/>
      <c r="N223" s="347"/>
      <c r="O223" s="347"/>
      <c r="P223" s="347"/>
      <c r="Q223" s="347"/>
      <c r="R223" s="347"/>
      <c r="S223" s="348"/>
      <c r="T223" s="349"/>
      <c r="U223" s="652"/>
      <c r="V223" s="492"/>
      <c r="W223" s="492"/>
      <c r="X223" s="348"/>
      <c r="Y223" s="464"/>
      <c r="Z223" s="465"/>
      <c r="AA223" s="350"/>
      <c r="AB223" s="733"/>
      <c r="AC223" s="729"/>
      <c r="AD223" s="351"/>
      <c r="AH223" s="352"/>
      <c r="AI223" s="725"/>
      <c r="AJ223" s="542"/>
      <c r="AK223" s="542"/>
      <c r="AL223" s="353"/>
      <c r="AM223" s="354"/>
      <c r="BB223" s="52"/>
    </row>
    <row r="224" spans="1:62" ht="24" thickBot="1" x14ac:dyDescent="0.35">
      <c r="C224" s="40"/>
      <c r="D224" s="40"/>
      <c r="E224" s="40"/>
      <c r="F224" s="40"/>
      <c r="G224" s="40"/>
      <c r="H224" s="40"/>
      <c r="I224" s="40"/>
      <c r="J224" s="645"/>
      <c r="K224" s="40"/>
      <c r="L224" s="40"/>
      <c r="M224" s="40"/>
      <c r="N224" s="2"/>
      <c r="O224" s="2"/>
      <c r="P224" s="2"/>
      <c r="Q224" s="2"/>
      <c r="S224" s="41"/>
      <c r="T224" s="42"/>
      <c r="U224" s="653"/>
      <c r="X224" s="41"/>
      <c r="Y224" s="43"/>
      <c r="Z224" s="44"/>
      <c r="AA224" s="45"/>
      <c r="AB224" s="734"/>
      <c r="AC224" s="730"/>
      <c r="AD224" s="46"/>
      <c r="AE224" s="40"/>
      <c r="AF224" s="40"/>
      <c r="AG224" s="40"/>
      <c r="AH224" s="47"/>
      <c r="AI224" s="726"/>
      <c r="AJ224" s="543"/>
      <c r="AK224" s="543"/>
      <c r="AL224" s="48"/>
      <c r="AM224" s="49"/>
      <c r="AN224" s="40"/>
      <c r="AO224" s="40"/>
      <c r="AP224" s="40"/>
      <c r="AQ224" s="40"/>
      <c r="AR224" s="40"/>
      <c r="AS224" s="40"/>
      <c r="AT224" s="40"/>
      <c r="AU224" s="40"/>
      <c r="AV224" s="40"/>
      <c r="AW224" s="40"/>
      <c r="AX224" s="40"/>
      <c r="AY224" s="40"/>
      <c r="AZ224" s="40"/>
      <c r="BA224" s="40"/>
      <c r="BB224" s="637"/>
      <c r="BC224" s="40"/>
      <c r="BD224" s="40"/>
      <c r="BE224" s="40"/>
      <c r="BF224" s="40"/>
      <c r="BG224" s="40"/>
      <c r="BH224" s="40"/>
      <c r="BI224" s="40"/>
      <c r="BJ224" s="40"/>
    </row>
    <row r="225" spans="3:62" ht="81" customHeight="1" thickBot="1" x14ac:dyDescent="0.35">
      <c r="C225" s="40"/>
      <c r="D225" s="40"/>
      <c r="E225" s="40"/>
      <c r="F225" s="40"/>
      <c r="G225" s="40"/>
      <c r="H225" s="40"/>
      <c r="I225" s="40"/>
      <c r="J225" s="645"/>
      <c r="K225" s="796" t="s">
        <v>1203</v>
      </c>
      <c r="L225" s="797"/>
      <c r="M225" s="797"/>
      <c r="N225" s="797"/>
      <c r="O225" s="797"/>
      <c r="P225" s="797"/>
      <c r="Q225" s="797"/>
      <c r="R225" s="797"/>
      <c r="S225" s="797"/>
      <c r="T225" s="797"/>
      <c r="U225" s="798"/>
      <c r="V225" s="613">
        <f>AVERAGE(V102,V126,V137,V147,V158,V173,V191,V217,V219,V222)</f>
        <v>0.49026358251949126</v>
      </c>
      <c r="W225" s="612">
        <f>AVERAGE(W102,W126,W137,W147,W158,W173,W191,W217,W219,W222)</f>
        <v>0.78912536590071847</v>
      </c>
      <c r="X225" s="41"/>
      <c r="Y225" s="43"/>
      <c r="Z225" s="796" t="s">
        <v>1204</v>
      </c>
      <c r="AA225" s="797"/>
      <c r="AB225" s="797"/>
      <c r="AC225" s="797"/>
      <c r="AD225" s="797"/>
      <c r="AE225" s="797"/>
      <c r="AF225" s="797"/>
      <c r="AG225" s="797"/>
      <c r="AH225" s="797"/>
      <c r="AI225" s="797"/>
      <c r="AJ225" s="799"/>
      <c r="AK225" s="612">
        <f>AVERAGE(AK102,AK126,AK137,AK147,AK158,AK173,AK191,AK217,AK219,AK222)</f>
        <v>0.360368215742772</v>
      </c>
      <c r="AL225" s="48"/>
      <c r="AM225" s="49"/>
      <c r="AN225" s="40"/>
      <c r="AO225" s="40"/>
      <c r="AP225" s="40"/>
      <c r="AQ225" s="40"/>
      <c r="AR225" s="40"/>
      <c r="AS225" s="781" t="s">
        <v>1213</v>
      </c>
      <c r="AT225" s="782"/>
      <c r="AU225" s="782"/>
      <c r="AV225" s="782"/>
      <c r="AW225" s="782"/>
      <c r="AX225" s="803"/>
      <c r="AY225" s="627">
        <f>SUM(AY102,AY126,AY137,AY147,AY158,AY173,AY191,AY217)</f>
        <v>712487452070</v>
      </c>
      <c r="AZ225" s="641">
        <f t="shared" ref="AZ225:BA225" si="12">SUM(AZ102,AZ126,AZ137,AZ147,AZ158,AZ173,AZ191,AZ217)</f>
        <v>298993261897.42999</v>
      </c>
      <c r="BA225" s="627">
        <f t="shared" si="12"/>
        <v>84470930667.819992</v>
      </c>
      <c r="BB225" s="640">
        <f>+BA225/AY225</f>
        <v>0.11855778010181847</v>
      </c>
      <c r="BC225" s="40"/>
      <c r="BD225" s="40"/>
      <c r="BE225" s="40"/>
      <c r="BF225" s="40"/>
      <c r="BG225" s="40"/>
      <c r="BH225" s="40"/>
      <c r="BI225" s="40"/>
      <c r="BJ225" s="40"/>
    </row>
    <row r="226" spans="3:62" ht="81" customHeight="1" thickBot="1" x14ac:dyDescent="0.35">
      <c r="C226" s="40"/>
      <c r="D226" s="40"/>
      <c r="E226" s="40"/>
      <c r="F226" s="40"/>
      <c r="G226" s="40"/>
      <c r="H226" s="40"/>
      <c r="I226" s="40"/>
      <c r="J226" s="645"/>
      <c r="K226" s="625"/>
      <c r="L226" s="625"/>
      <c r="M226" s="625"/>
      <c r="N226" s="625"/>
      <c r="O226" s="625"/>
      <c r="P226" s="625"/>
      <c r="Q226" s="625"/>
      <c r="R226" s="625"/>
      <c r="S226" s="625"/>
      <c r="T226" s="625"/>
      <c r="U226" s="654"/>
      <c r="V226" s="626"/>
      <c r="W226" s="626"/>
      <c r="X226" s="41"/>
      <c r="Y226" s="43"/>
      <c r="Z226" s="625"/>
      <c r="AA226" s="625"/>
      <c r="AB226" s="654"/>
      <c r="AC226" s="654"/>
      <c r="AD226" s="625"/>
      <c r="AE226" s="625"/>
      <c r="AF226" s="625"/>
      <c r="AG226" s="625"/>
      <c r="AH226" s="625"/>
      <c r="AI226" s="654"/>
      <c r="AJ226" s="625"/>
      <c r="AK226" s="626"/>
      <c r="AL226" s="48"/>
      <c r="AM226" s="49"/>
      <c r="AN226" s="40"/>
      <c r="AO226" s="40"/>
      <c r="AP226" s="40"/>
      <c r="AQ226" s="40"/>
      <c r="AR226" s="40"/>
      <c r="AS226" s="622"/>
      <c r="AT226" s="623"/>
      <c r="AU226" s="623"/>
      <c r="AV226" s="623"/>
      <c r="AW226" s="623"/>
      <c r="AX226" s="623"/>
      <c r="AY226" s="627"/>
      <c r="AZ226" s="628"/>
      <c r="BA226" s="628"/>
      <c r="BB226" s="638"/>
      <c r="BC226" s="40"/>
      <c r="BD226" s="40"/>
      <c r="BE226" s="40"/>
      <c r="BF226" s="40"/>
      <c r="BG226" s="40"/>
      <c r="BH226" s="40"/>
      <c r="BI226" s="40"/>
      <c r="BJ226" s="40"/>
    </row>
    <row r="227" spans="3:62" ht="132" customHeight="1" thickBot="1" x14ac:dyDescent="0.35">
      <c r="C227" s="40"/>
      <c r="D227" s="40"/>
      <c r="E227" s="40"/>
      <c r="F227" s="40"/>
      <c r="G227" s="40"/>
      <c r="H227" s="40"/>
      <c r="I227" s="40"/>
      <c r="J227" s="645"/>
      <c r="K227" s="40"/>
      <c r="L227" s="40"/>
      <c r="M227" s="40"/>
      <c r="N227" s="2"/>
      <c r="O227" s="2"/>
      <c r="P227" s="2"/>
      <c r="Q227" s="2"/>
      <c r="S227" s="41"/>
      <c r="T227" s="42"/>
      <c r="U227" s="653"/>
      <c r="X227" s="41"/>
      <c r="Y227" s="43"/>
      <c r="Z227" s="44"/>
      <c r="AA227" s="45"/>
      <c r="AB227" s="734"/>
      <c r="AC227" s="730"/>
      <c r="AD227" s="46"/>
      <c r="AE227" s="40"/>
      <c r="AF227" s="40"/>
      <c r="AG227" s="40"/>
      <c r="AH227" s="47"/>
      <c r="AI227" s="726"/>
      <c r="AJ227" s="543"/>
      <c r="AK227" s="543"/>
      <c r="AL227" s="48"/>
      <c r="AM227" s="49"/>
      <c r="AN227" s="40"/>
      <c r="AO227" s="40"/>
      <c r="AP227" s="40"/>
      <c r="AQ227" s="40"/>
      <c r="AR227" s="40"/>
      <c r="AS227" s="781" t="s">
        <v>1214</v>
      </c>
      <c r="AT227" s="782"/>
      <c r="AU227" s="782"/>
      <c r="AV227" s="782"/>
      <c r="AW227" s="782"/>
      <c r="AX227" s="782"/>
      <c r="AY227" s="624">
        <f>+AZ225/AY225</f>
        <v>0.41964705627974302</v>
      </c>
      <c r="AZ227" s="40"/>
      <c r="BA227" s="40"/>
      <c r="BB227" s="637"/>
      <c r="BC227" s="40"/>
      <c r="BD227" s="40"/>
      <c r="BE227" s="40"/>
      <c r="BF227" s="40"/>
      <c r="BG227" s="40"/>
      <c r="BH227" s="40"/>
      <c r="BI227" s="40"/>
      <c r="BJ227" s="40"/>
    </row>
    <row r="228" spans="3:62" ht="120" customHeight="1" thickBot="1" x14ac:dyDescent="0.35">
      <c r="C228" s="40"/>
      <c r="D228" s="40"/>
      <c r="E228" s="40"/>
      <c r="F228" s="40"/>
      <c r="G228" s="40"/>
      <c r="H228" s="40"/>
      <c r="I228" s="40"/>
      <c r="J228" s="645"/>
      <c r="K228" s="40"/>
      <c r="L228" s="40"/>
      <c r="M228" s="40"/>
      <c r="N228" s="2"/>
      <c r="O228" s="2"/>
      <c r="P228" s="2"/>
      <c r="Q228" s="2"/>
      <c r="S228" s="41"/>
      <c r="T228" s="42"/>
      <c r="U228" s="653"/>
      <c r="X228" s="41"/>
      <c r="Y228" s="43"/>
      <c r="Z228" s="44"/>
      <c r="AA228" s="45"/>
      <c r="AB228" s="734"/>
      <c r="AC228" s="730"/>
      <c r="AD228" s="46"/>
      <c r="AE228" s="40"/>
      <c r="AF228" s="40"/>
      <c r="AG228" s="40"/>
      <c r="AH228" s="47"/>
      <c r="AI228" s="726"/>
      <c r="AJ228" s="543"/>
      <c r="AK228" s="543"/>
      <c r="AL228" s="48"/>
      <c r="AM228" s="49"/>
      <c r="AN228" s="40"/>
      <c r="AO228" s="40"/>
      <c r="AP228" s="40"/>
      <c r="AQ228" s="40"/>
      <c r="AR228" s="40"/>
      <c r="AS228" s="781" t="s">
        <v>1215</v>
      </c>
      <c r="AT228" s="782"/>
      <c r="AU228" s="782"/>
      <c r="AV228" s="782"/>
      <c r="AW228" s="782"/>
      <c r="AX228" s="782"/>
      <c r="AY228" s="624">
        <f>+BA225/AY225</f>
        <v>0.11855778010181847</v>
      </c>
      <c r="AZ228" s="40"/>
      <c r="BA228" s="40"/>
      <c r="BB228" s="637"/>
      <c r="BC228" s="40"/>
      <c r="BD228" s="40"/>
      <c r="BE228" s="40"/>
      <c r="BF228" s="40"/>
      <c r="BG228" s="40"/>
      <c r="BH228" s="40"/>
      <c r="BI228" s="40"/>
      <c r="BJ228" s="40"/>
    </row>
    <row r="229" spans="3:62" ht="32.25" customHeight="1" x14ac:dyDescent="0.3">
      <c r="C229" s="40"/>
      <c r="D229" s="40"/>
      <c r="E229" s="40"/>
      <c r="F229" s="40"/>
      <c r="G229" s="40"/>
      <c r="H229" s="40"/>
      <c r="I229" s="40"/>
      <c r="J229" s="645"/>
      <c r="K229" s="40"/>
      <c r="L229" s="40"/>
      <c r="M229" s="40"/>
      <c r="N229" s="2"/>
      <c r="O229" s="2"/>
      <c r="P229" s="2"/>
      <c r="Q229" s="2"/>
      <c r="S229" s="41"/>
      <c r="T229" s="42"/>
      <c r="U229" s="653"/>
      <c r="X229" s="41"/>
      <c r="Y229" s="43"/>
      <c r="Z229" s="44"/>
      <c r="AA229" s="45"/>
      <c r="AB229" s="734"/>
      <c r="AC229" s="730"/>
      <c r="AD229" s="46"/>
      <c r="AE229" s="40"/>
      <c r="AF229" s="40"/>
      <c r="AG229" s="40"/>
      <c r="AH229" s="47"/>
      <c r="AI229" s="726"/>
      <c r="AJ229" s="543"/>
      <c r="AK229" s="543"/>
      <c r="AL229" s="48"/>
      <c r="AM229" s="49"/>
      <c r="AN229" s="40"/>
      <c r="AO229" s="40"/>
      <c r="AP229" s="40"/>
      <c r="AQ229" s="40"/>
      <c r="AR229" s="40"/>
      <c r="AS229" s="40"/>
      <c r="AT229" s="40"/>
      <c r="AU229" s="40"/>
      <c r="AV229" s="40"/>
      <c r="AW229" s="40"/>
      <c r="AX229" s="40"/>
      <c r="AY229" s="40"/>
      <c r="AZ229" s="40"/>
      <c r="BA229" s="40"/>
      <c r="BB229" s="637"/>
      <c r="BC229" s="40"/>
      <c r="BD229" s="40"/>
      <c r="BE229" s="40"/>
      <c r="BF229" s="40"/>
      <c r="BG229" s="40"/>
      <c r="BH229" s="40"/>
      <c r="BI229" s="40"/>
      <c r="BJ229" s="40"/>
    </row>
    <row r="230" spans="3:62" ht="32.25" customHeight="1" x14ac:dyDescent="0.3">
      <c r="C230" s="40"/>
      <c r="D230" s="40"/>
      <c r="E230" s="40"/>
      <c r="F230" s="40"/>
      <c r="G230" s="40"/>
      <c r="H230" s="40"/>
      <c r="I230" s="40"/>
      <c r="J230" s="645"/>
      <c r="K230" s="40"/>
      <c r="L230" s="40"/>
      <c r="M230" s="40"/>
      <c r="N230" s="2"/>
      <c r="O230" s="2"/>
      <c r="P230" s="2"/>
      <c r="Q230" s="2"/>
      <c r="S230" s="41"/>
      <c r="T230" s="42"/>
      <c r="U230" s="653"/>
      <c r="X230" s="41"/>
      <c r="Y230" s="43"/>
      <c r="Z230" s="44"/>
      <c r="AA230" s="45"/>
      <c r="AB230" s="734"/>
      <c r="AC230" s="730"/>
      <c r="AD230" s="46"/>
      <c r="AE230" s="40"/>
      <c r="AF230" s="40"/>
      <c r="AG230" s="40"/>
      <c r="AH230" s="47"/>
      <c r="AI230" s="726"/>
      <c r="AJ230" s="543"/>
      <c r="AK230" s="543"/>
      <c r="AL230" s="48"/>
      <c r="AM230" s="49"/>
      <c r="AN230" s="40"/>
      <c r="AO230" s="40"/>
      <c r="AP230" s="40"/>
      <c r="AQ230" s="40"/>
      <c r="AR230" s="40"/>
      <c r="AS230" s="40"/>
      <c r="AT230" s="40"/>
      <c r="AU230" s="40"/>
      <c r="AV230" s="40"/>
      <c r="AW230" s="40"/>
      <c r="AX230" s="40"/>
      <c r="AY230" s="40"/>
      <c r="AZ230" s="40"/>
      <c r="BA230" s="40"/>
      <c r="BB230" s="637"/>
      <c r="BC230" s="40"/>
      <c r="BD230" s="40"/>
      <c r="BE230" s="40"/>
      <c r="BF230" s="40"/>
      <c r="BG230" s="40"/>
      <c r="BH230" s="40"/>
      <c r="BI230" s="40"/>
      <c r="BJ230" s="40"/>
    </row>
    <row r="231" spans="3:62" x14ac:dyDescent="0.3">
      <c r="C231" s="40"/>
      <c r="D231" s="40"/>
      <c r="E231" s="40"/>
      <c r="F231" s="40"/>
      <c r="G231" s="40"/>
      <c r="H231" s="40"/>
      <c r="I231" s="40"/>
      <c r="J231" s="645"/>
      <c r="K231" s="40"/>
      <c r="L231" s="40"/>
      <c r="M231" s="40"/>
      <c r="N231" s="2"/>
      <c r="O231" s="2"/>
      <c r="P231" s="2"/>
      <c r="Q231" s="2"/>
      <c r="S231" s="41"/>
      <c r="T231" s="42"/>
      <c r="U231" s="653"/>
      <c r="X231" s="41"/>
      <c r="Y231" s="43"/>
      <c r="Z231" s="44"/>
      <c r="AA231" s="45"/>
      <c r="AB231" s="734"/>
      <c r="AC231" s="730"/>
      <c r="AD231" s="46"/>
      <c r="AE231" s="40"/>
      <c r="AF231" s="40"/>
      <c r="AG231" s="40"/>
      <c r="AH231" s="47"/>
      <c r="AI231" s="726"/>
      <c r="AJ231" s="543"/>
      <c r="AK231" s="543"/>
      <c r="AL231" s="48"/>
      <c r="AM231" s="49"/>
      <c r="AN231" s="40"/>
      <c r="AO231" s="40"/>
      <c r="AP231" s="40"/>
      <c r="AQ231" s="40"/>
      <c r="AR231" s="40"/>
      <c r="AS231" s="40"/>
      <c r="AT231" s="40"/>
      <c r="AU231" s="40"/>
      <c r="AV231" s="40"/>
      <c r="AW231" s="40"/>
      <c r="AX231" s="40"/>
      <c r="AY231" s="40"/>
      <c r="AZ231" s="40"/>
      <c r="BA231" s="40"/>
      <c r="BB231" s="637"/>
      <c r="BC231" s="40"/>
      <c r="BD231" s="40"/>
      <c r="BE231" s="40"/>
      <c r="BF231" s="40"/>
      <c r="BG231" s="40"/>
      <c r="BH231" s="40"/>
      <c r="BI231" s="40"/>
      <c r="BJ231" s="40"/>
    </row>
    <row r="232" spans="3:62" x14ac:dyDescent="0.3">
      <c r="C232" s="40"/>
      <c r="D232" s="40"/>
      <c r="E232" s="40"/>
      <c r="F232" s="40"/>
      <c r="G232" s="40"/>
      <c r="H232" s="40"/>
      <c r="I232" s="40"/>
      <c r="J232" s="645"/>
      <c r="K232" s="40"/>
      <c r="L232" s="40"/>
      <c r="M232" s="40"/>
      <c r="N232" s="2"/>
      <c r="O232" s="2"/>
      <c r="P232" s="2"/>
      <c r="Q232" s="2"/>
      <c r="S232" s="41"/>
      <c r="T232" s="42"/>
      <c r="U232" s="653"/>
      <c r="X232" s="41"/>
      <c r="Y232" s="43"/>
      <c r="Z232" s="44"/>
      <c r="AA232" s="45"/>
      <c r="AB232" s="734"/>
      <c r="AC232" s="730"/>
      <c r="AD232" s="46"/>
      <c r="AE232" s="40"/>
      <c r="AF232" s="40"/>
      <c r="AG232" s="40"/>
      <c r="AH232" s="47"/>
      <c r="AI232" s="726"/>
      <c r="AJ232" s="543"/>
      <c r="AK232" s="543"/>
      <c r="AL232" s="48"/>
      <c r="AM232" s="49"/>
      <c r="AN232" s="40"/>
      <c r="AO232" s="40"/>
      <c r="AP232" s="40"/>
      <c r="AQ232" s="40"/>
      <c r="AR232" s="40"/>
      <c r="AS232" s="40"/>
      <c r="AT232" s="40"/>
      <c r="AU232" s="40"/>
      <c r="AV232" s="40"/>
      <c r="AW232" s="40"/>
      <c r="AX232" s="40"/>
      <c r="AY232" s="40"/>
      <c r="AZ232" s="40"/>
      <c r="BA232" s="40"/>
      <c r="BB232" s="637"/>
      <c r="BC232" s="40"/>
      <c r="BD232" s="40"/>
      <c r="BE232" s="40"/>
      <c r="BF232" s="40"/>
      <c r="BG232" s="40"/>
      <c r="BH232" s="40"/>
      <c r="BI232" s="40"/>
      <c r="BJ232" s="40"/>
    </row>
    <row r="233" spans="3:62" x14ac:dyDescent="0.3">
      <c r="C233" s="40"/>
      <c r="D233" s="40"/>
      <c r="E233" s="40"/>
      <c r="F233" s="40"/>
      <c r="G233" s="40"/>
      <c r="H233" s="40"/>
      <c r="I233" s="40"/>
      <c r="J233" s="645"/>
      <c r="K233" s="40"/>
      <c r="L233" s="40"/>
      <c r="M233" s="40"/>
      <c r="N233" s="2"/>
      <c r="O233" s="2"/>
      <c r="P233" s="2"/>
      <c r="Q233" s="2"/>
      <c r="S233" s="41"/>
      <c r="T233" s="42"/>
      <c r="U233" s="653"/>
      <c r="X233" s="41"/>
      <c r="Y233" s="43"/>
      <c r="Z233" s="44"/>
      <c r="AA233" s="45"/>
      <c r="AB233" s="734"/>
      <c r="AC233" s="730"/>
      <c r="AD233" s="46"/>
      <c r="AE233" s="40"/>
      <c r="AF233" s="40"/>
      <c r="AG233" s="40"/>
      <c r="AH233" s="47"/>
      <c r="AI233" s="726"/>
      <c r="AJ233" s="543"/>
      <c r="AK233" s="543"/>
      <c r="AL233" s="48"/>
      <c r="AM233" s="49"/>
      <c r="AN233" s="40"/>
      <c r="AO233" s="40"/>
      <c r="AP233" s="40"/>
      <c r="AQ233" s="40"/>
      <c r="AR233" s="40"/>
      <c r="AS233" s="40"/>
      <c r="AT233" s="40"/>
      <c r="AU233" s="40"/>
      <c r="AV233" s="40"/>
      <c r="AW233" s="40"/>
      <c r="AX233" s="40"/>
      <c r="AY233" s="40"/>
      <c r="AZ233" s="40"/>
      <c r="BA233" s="40"/>
      <c r="BB233" s="637"/>
      <c r="BC233" s="40"/>
      <c r="BD233" s="40"/>
      <c r="BE233" s="40"/>
      <c r="BF233" s="40"/>
      <c r="BG233" s="40"/>
      <c r="BH233" s="40"/>
      <c r="BI233" s="40"/>
      <c r="BJ233" s="40"/>
    </row>
    <row r="234" spans="3:62" x14ac:dyDescent="0.3">
      <c r="C234" s="40"/>
      <c r="D234" s="40"/>
      <c r="E234" s="40"/>
      <c r="F234" s="40"/>
      <c r="G234" s="40"/>
      <c r="H234" s="40"/>
      <c r="I234" s="40"/>
      <c r="J234" s="645"/>
      <c r="K234" s="40"/>
      <c r="L234" s="40"/>
      <c r="M234" s="40"/>
      <c r="N234" s="2"/>
      <c r="O234" s="2"/>
      <c r="P234" s="2"/>
      <c r="Q234" s="2"/>
      <c r="S234" s="41"/>
      <c r="T234" s="42"/>
      <c r="U234" s="653"/>
      <c r="X234" s="41"/>
      <c r="Y234" s="43"/>
      <c r="Z234" s="44"/>
      <c r="AA234" s="45"/>
      <c r="AB234" s="734"/>
      <c r="AC234" s="730"/>
      <c r="AD234" s="46"/>
      <c r="AE234" s="40"/>
      <c r="AF234" s="40"/>
      <c r="AG234" s="40"/>
      <c r="AH234" s="47"/>
      <c r="AI234" s="726"/>
      <c r="AJ234" s="543"/>
      <c r="AK234" s="543"/>
      <c r="AL234" s="48"/>
      <c r="AM234" s="49"/>
      <c r="AN234" s="40"/>
      <c r="AO234" s="40"/>
      <c r="AP234" s="40"/>
      <c r="AQ234" s="40"/>
      <c r="AR234" s="40"/>
      <c r="AS234" s="40"/>
      <c r="AT234" s="40"/>
      <c r="AU234" s="40"/>
      <c r="AV234" s="40"/>
      <c r="AW234" s="40"/>
      <c r="AX234" s="40"/>
      <c r="AY234" s="40"/>
      <c r="AZ234" s="40"/>
      <c r="BA234" s="40"/>
      <c r="BB234" s="637"/>
      <c r="BC234" s="40"/>
      <c r="BD234" s="40"/>
      <c r="BE234" s="40"/>
      <c r="BF234" s="40"/>
      <c r="BG234" s="40"/>
      <c r="BH234" s="40"/>
      <c r="BI234" s="40"/>
      <c r="BJ234" s="40"/>
    </row>
    <row r="235" spans="3:62" x14ac:dyDescent="0.3">
      <c r="C235" s="40"/>
      <c r="D235" s="40"/>
      <c r="E235" s="40"/>
      <c r="F235" s="40"/>
      <c r="G235" s="40"/>
      <c r="H235" s="40"/>
      <c r="I235" s="40"/>
      <c r="J235" s="645"/>
      <c r="K235" s="40"/>
      <c r="L235" s="40"/>
      <c r="M235" s="40"/>
      <c r="N235" s="2"/>
      <c r="O235" s="2"/>
      <c r="P235" s="2"/>
      <c r="Q235" s="2"/>
      <c r="S235" s="41"/>
      <c r="T235" s="42"/>
      <c r="U235" s="653"/>
      <c r="X235" s="41"/>
      <c r="Y235" s="43"/>
      <c r="Z235" s="44"/>
      <c r="AA235" s="45"/>
      <c r="AB235" s="734"/>
      <c r="AC235" s="730"/>
      <c r="AD235" s="46"/>
      <c r="AE235" s="40"/>
      <c r="AF235" s="40"/>
      <c r="AG235" s="40"/>
      <c r="AH235" s="47"/>
      <c r="AI235" s="726"/>
      <c r="AJ235" s="543"/>
      <c r="AK235" s="543"/>
      <c r="AL235" s="48"/>
      <c r="AM235" s="49"/>
      <c r="AN235" s="40"/>
      <c r="AO235" s="40"/>
      <c r="AP235" s="40"/>
      <c r="AQ235" s="40"/>
      <c r="AR235" s="40"/>
      <c r="AS235" s="40"/>
      <c r="AT235" s="40"/>
      <c r="AU235" s="40"/>
      <c r="AV235" s="40"/>
      <c r="AW235" s="40"/>
      <c r="AX235" s="40"/>
      <c r="AY235" s="40"/>
      <c r="AZ235" s="40"/>
      <c r="BA235" s="40"/>
      <c r="BB235" s="637"/>
      <c r="BC235" s="40"/>
      <c r="BD235" s="40"/>
      <c r="BE235" s="40"/>
      <c r="BF235" s="40"/>
      <c r="BG235" s="40"/>
      <c r="BH235" s="40"/>
      <c r="BI235" s="40"/>
      <c r="BJ235" s="40"/>
    </row>
    <row r="236" spans="3:62" x14ac:dyDescent="0.3">
      <c r="C236" s="40"/>
      <c r="D236" s="40"/>
      <c r="E236" s="40"/>
      <c r="F236" s="40"/>
      <c r="G236" s="40"/>
      <c r="H236" s="40"/>
      <c r="I236" s="40"/>
      <c r="J236" s="645"/>
      <c r="K236" s="40"/>
      <c r="L236" s="40"/>
      <c r="M236" s="40"/>
      <c r="N236" s="2"/>
      <c r="O236" s="2"/>
      <c r="P236" s="2"/>
      <c r="Q236" s="2"/>
      <c r="S236" s="41"/>
      <c r="T236" s="42"/>
      <c r="U236" s="653"/>
      <c r="X236" s="41"/>
      <c r="Y236" s="43"/>
      <c r="Z236" s="44"/>
      <c r="AA236" s="45"/>
      <c r="AB236" s="734"/>
      <c r="AC236" s="730"/>
      <c r="AD236" s="46"/>
      <c r="AE236" s="40"/>
      <c r="AF236" s="40"/>
      <c r="AG236" s="40"/>
      <c r="AH236" s="47"/>
      <c r="AI236" s="726"/>
      <c r="AJ236" s="543"/>
      <c r="AK236" s="543"/>
      <c r="AL236" s="48"/>
      <c r="AM236" s="49"/>
      <c r="AN236" s="40"/>
      <c r="AO236" s="40"/>
      <c r="AP236" s="40"/>
      <c r="AQ236" s="40"/>
      <c r="AR236" s="40"/>
      <c r="AS236" s="40"/>
      <c r="AT236" s="40"/>
      <c r="AU236" s="40"/>
      <c r="AV236" s="40"/>
      <c r="AW236" s="40"/>
      <c r="AX236" s="40"/>
      <c r="AY236" s="40"/>
      <c r="AZ236" s="40"/>
      <c r="BA236" s="40"/>
      <c r="BB236" s="637"/>
      <c r="BC236" s="40"/>
      <c r="BD236" s="40"/>
      <c r="BE236" s="40"/>
      <c r="BF236" s="40"/>
      <c r="BG236" s="40"/>
      <c r="BH236" s="40"/>
      <c r="BI236" s="40"/>
      <c r="BJ236" s="40"/>
    </row>
    <row r="237" spans="3:62" x14ac:dyDescent="0.3">
      <c r="C237" s="40"/>
      <c r="D237" s="40"/>
      <c r="E237" s="40"/>
      <c r="F237" s="40"/>
      <c r="G237" s="40"/>
      <c r="H237" s="40"/>
      <c r="I237" s="40"/>
      <c r="J237" s="645"/>
      <c r="K237" s="40"/>
      <c r="L237" s="40"/>
      <c r="M237" s="40"/>
      <c r="N237" s="2"/>
      <c r="O237" s="2"/>
      <c r="P237" s="2"/>
      <c r="Q237" s="2"/>
      <c r="S237" s="41"/>
      <c r="T237" s="42"/>
      <c r="U237" s="653"/>
      <c r="X237" s="41"/>
      <c r="Y237" s="43"/>
      <c r="Z237" s="44"/>
      <c r="AA237" s="45"/>
      <c r="AB237" s="734"/>
      <c r="AC237" s="730"/>
      <c r="AD237" s="46"/>
      <c r="AE237" s="40"/>
      <c r="AF237" s="40"/>
      <c r="AG237" s="40"/>
      <c r="AH237" s="47"/>
      <c r="AI237" s="726"/>
      <c r="AJ237" s="543"/>
      <c r="AK237" s="543"/>
      <c r="AL237" s="48"/>
      <c r="AM237" s="49"/>
      <c r="AN237" s="40"/>
      <c r="AO237" s="40"/>
      <c r="AP237" s="40"/>
      <c r="AQ237" s="40"/>
      <c r="AR237" s="40"/>
      <c r="AS237" s="40"/>
      <c r="AT237" s="40"/>
      <c r="AU237" s="40"/>
      <c r="AV237" s="40"/>
      <c r="AW237" s="40"/>
      <c r="AX237" s="40"/>
      <c r="AY237" s="40"/>
      <c r="AZ237" s="40"/>
      <c r="BA237" s="40"/>
      <c r="BB237" s="637"/>
      <c r="BC237" s="40"/>
      <c r="BD237" s="40"/>
      <c r="BE237" s="40"/>
      <c r="BF237" s="40"/>
      <c r="BG237" s="40"/>
      <c r="BH237" s="40"/>
      <c r="BI237" s="40"/>
      <c r="BJ237" s="40"/>
    </row>
    <row r="238" spans="3:62" x14ac:dyDescent="0.3">
      <c r="C238" s="40"/>
      <c r="D238" s="40"/>
      <c r="E238" s="40"/>
      <c r="F238" s="40"/>
      <c r="G238" s="40"/>
      <c r="H238" s="40"/>
      <c r="I238" s="40"/>
      <c r="J238" s="645"/>
      <c r="K238" s="40"/>
      <c r="L238" s="40"/>
      <c r="M238" s="40"/>
      <c r="N238" s="2"/>
      <c r="O238" s="2"/>
      <c r="P238" s="2"/>
      <c r="Q238" s="2"/>
      <c r="S238" s="41"/>
      <c r="T238" s="42"/>
      <c r="U238" s="653"/>
      <c r="X238" s="41"/>
      <c r="Y238" s="43"/>
      <c r="Z238" s="44"/>
      <c r="AA238" s="45"/>
      <c r="AB238" s="734"/>
      <c r="AC238" s="730"/>
      <c r="AD238" s="46"/>
      <c r="AE238" s="40"/>
      <c r="AF238" s="40"/>
      <c r="AG238" s="40"/>
      <c r="AH238" s="47"/>
      <c r="AI238" s="726"/>
      <c r="AJ238" s="543"/>
      <c r="AK238" s="543"/>
      <c r="AL238" s="48"/>
      <c r="AM238" s="49"/>
      <c r="AN238" s="40"/>
      <c r="AO238" s="40"/>
      <c r="AP238" s="40"/>
      <c r="AQ238" s="40"/>
      <c r="AR238" s="40"/>
      <c r="AS238" s="40"/>
      <c r="AT238" s="40"/>
      <c r="AU238" s="40"/>
      <c r="AV238" s="40"/>
      <c r="AW238" s="40"/>
      <c r="AX238" s="40"/>
      <c r="AY238" s="40"/>
      <c r="AZ238" s="40"/>
      <c r="BA238" s="40"/>
      <c r="BB238" s="637"/>
      <c r="BC238" s="40"/>
      <c r="BD238" s="40"/>
      <c r="BE238" s="40"/>
      <c r="BF238" s="40"/>
      <c r="BG238" s="40"/>
      <c r="BH238" s="40"/>
      <c r="BI238" s="40"/>
      <c r="BJ238" s="40"/>
    </row>
    <row r="239" spans="3:62" x14ac:dyDescent="0.3">
      <c r="C239" s="40"/>
      <c r="D239" s="40"/>
      <c r="E239" s="40"/>
      <c r="F239" s="40"/>
      <c r="G239" s="40"/>
      <c r="H239" s="40"/>
      <c r="I239" s="40"/>
      <c r="J239" s="645"/>
      <c r="K239" s="40"/>
      <c r="L239" s="40"/>
      <c r="M239" s="40"/>
      <c r="N239" s="2"/>
      <c r="O239" s="2"/>
      <c r="P239" s="2"/>
      <c r="Q239" s="2"/>
      <c r="S239" s="41"/>
      <c r="T239" s="42"/>
      <c r="U239" s="653"/>
      <c r="X239" s="41"/>
      <c r="Y239" s="43"/>
      <c r="Z239" s="44"/>
      <c r="AA239" s="45"/>
      <c r="AB239" s="734"/>
      <c r="AC239" s="730"/>
      <c r="AD239" s="46"/>
      <c r="AE239" s="40"/>
      <c r="AF239" s="40"/>
      <c r="AG239" s="40"/>
      <c r="AH239" s="47"/>
      <c r="AI239" s="726"/>
      <c r="AJ239" s="543"/>
      <c r="AK239" s="543"/>
      <c r="AL239" s="48"/>
      <c r="AM239" s="49"/>
      <c r="AN239" s="40"/>
      <c r="AO239" s="40"/>
      <c r="AP239" s="40"/>
      <c r="AQ239" s="40"/>
      <c r="AR239" s="40"/>
      <c r="AS239" s="40"/>
      <c r="AT239" s="40"/>
      <c r="AU239" s="40"/>
      <c r="AV239" s="40"/>
      <c r="AW239" s="40"/>
      <c r="AX239" s="40"/>
      <c r="AY239" s="40"/>
      <c r="AZ239" s="40"/>
      <c r="BA239" s="40"/>
      <c r="BB239" s="637"/>
      <c r="BC239" s="40"/>
      <c r="BD239" s="40"/>
      <c r="BE239" s="40"/>
      <c r="BF239" s="40"/>
      <c r="BG239" s="40"/>
      <c r="BH239" s="40"/>
      <c r="BI239" s="40"/>
      <c r="BJ239" s="40"/>
    </row>
    <row r="240" spans="3:62" x14ac:dyDescent="0.3">
      <c r="C240" s="40"/>
      <c r="D240" s="40"/>
      <c r="E240" s="40"/>
      <c r="F240" s="40"/>
      <c r="G240" s="40"/>
      <c r="H240" s="40"/>
      <c r="I240" s="40"/>
      <c r="J240" s="645"/>
      <c r="K240" s="40"/>
      <c r="L240" s="40"/>
      <c r="M240" s="40"/>
      <c r="N240" s="2"/>
      <c r="O240" s="2"/>
      <c r="P240" s="2"/>
      <c r="Q240" s="2"/>
      <c r="S240" s="41"/>
      <c r="T240" s="42"/>
      <c r="U240" s="653"/>
      <c r="X240" s="41"/>
      <c r="Y240" s="43"/>
      <c r="Z240" s="44"/>
      <c r="AA240" s="45"/>
      <c r="AB240" s="734"/>
      <c r="AC240" s="730"/>
      <c r="AD240" s="46"/>
      <c r="AE240" s="40"/>
      <c r="AF240" s="40"/>
      <c r="AG240" s="40"/>
      <c r="AH240" s="47"/>
      <c r="AI240" s="726"/>
      <c r="AJ240" s="543"/>
      <c r="AK240" s="543"/>
      <c r="AL240" s="48"/>
      <c r="AM240" s="49"/>
      <c r="AN240" s="40"/>
      <c r="AO240" s="40"/>
      <c r="AP240" s="40"/>
      <c r="AQ240" s="40"/>
      <c r="AR240" s="40"/>
      <c r="AS240" s="40"/>
      <c r="AT240" s="40"/>
      <c r="AU240" s="40"/>
      <c r="AV240" s="40"/>
      <c r="AW240" s="40"/>
      <c r="AX240" s="40"/>
      <c r="AY240" s="40"/>
      <c r="AZ240" s="40"/>
      <c r="BA240" s="40"/>
      <c r="BB240" s="637"/>
      <c r="BC240" s="40"/>
      <c r="BD240" s="40"/>
      <c r="BE240" s="40"/>
      <c r="BF240" s="40"/>
      <c r="BG240" s="40"/>
      <c r="BH240" s="40"/>
      <c r="BI240" s="40"/>
      <c r="BJ240" s="40"/>
    </row>
    <row r="241" spans="3:62" x14ac:dyDescent="0.3">
      <c r="C241" s="40"/>
      <c r="D241" s="40"/>
      <c r="E241" s="40"/>
      <c r="F241" s="40"/>
      <c r="G241" s="40"/>
      <c r="H241" s="40"/>
      <c r="I241" s="40"/>
      <c r="J241" s="645"/>
      <c r="K241" s="40"/>
      <c r="L241" s="40"/>
      <c r="M241" s="40"/>
      <c r="N241" s="2"/>
      <c r="O241" s="2"/>
      <c r="P241" s="2"/>
      <c r="Q241" s="2"/>
      <c r="S241" s="41"/>
      <c r="T241" s="42"/>
      <c r="U241" s="653"/>
      <c r="X241" s="41"/>
      <c r="Y241" s="43"/>
      <c r="Z241" s="44"/>
      <c r="AA241" s="45"/>
      <c r="AB241" s="734"/>
      <c r="AC241" s="730"/>
      <c r="AD241" s="46"/>
      <c r="AE241" s="40"/>
      <c r="AF241" s="40"/>
      <c r="AG241" s="40"/>
      <c r="AH241" s="47"/>
      <c r="AI241" s="726"/>
      <c r="AJ241" s="543"/>
      <c r="AK241" s="543"/>
      <c r="AL241" s="48"/>
      <c r="AM241" s="49"/>
      <c r="AN241" s="40"/>
      <c r="AO241" s="40"/>
      <c r="AP241" s="40"/>
      <c r="AQ241" s="40"/>
      <c r="AR241" s="40"/>
      <c r="AS241" s="40"/>
      <c r="AT241" s="40"/>
      <c r="AU241" s="40"/>
      <c r="AV241" s="40"/>
      <c r="AW241" s="40"/>
      <c r="AX241" s="40"/>
      <c r="AY241" s="40"/>
      <c r="AZ241" s="40"/>
      <c r="BA241" s="40"/>
      <c r="BB241" s="637"/>
      <c r="BC241" s="40"/>
      <c r="BD241" s="40"/>
      <c r="BE241" s="40"/>
      <c r="BF241" s="40"/>
      <c r="BG241" s="40"/>
      <c r="BH241" s="40"/>
      <c r="BI241" s="40"/>
      <c r="BJ241" s="40"/>
    </row>
    <row r="242" spans="3:62" x14ac:dyDescent="0.3">
      <c r="C242" s="40"/>
      <c r="D242" s="40"/>
      <c r="E242" s="40"/>
      <c r="F242" s="40"/>
      <c r="G242" s="40"/>
      <c r="H242" s="40"/>
      <c r="I242" s="40"/>
      <c r="J242" s="645"/>
      <c r="K242" s="40"/>
      <c r="L242" s="40"/>
      <c r="M242" s="40"/>
      <c r="N242" s="2"/>
      <c r="O242" s="2"/>
      <c r="P242" s="2"/>
      <c r="Q242" s="2"/>
      <c r="S242" s="41"/>
      <c r="T242" s="42"/>
      <c r="U242" s="653"/>
      <c r="X242" s="41"/>
      <c r="Y242" s="43"/>
      <c r="Z242" s="44"/>
      <c r="AA242" s="45"/>
      <c r="AB242" s="734"/>
      <c r="AC242" s="730"/>
      <c r="AD242" s="46"/>
      <c r="AE242" s="40"/>
      <c r="AF242" s="40"/>
      <c r="AG242" s="40"/>
      <c r="AH242" s="47"/>
      <c r="AI242" s="726"/>
      <c r="AJ242" s="543"/>
      <c r="AK242" s="543"/>
      <c r="AL242" s="48"/>
      <c r="AM242" s="49"/>
      <c r="AN242" s="40"/>
      <c r="AO242" s="40"/>
      <c r="AP242" s="40"/>
      <c r="AQ242" s="40"/>
      <c r="AR242" s="40"/>
      <c r="AS242" s="40"/>
      <c r="AT242" s="40"/>
      <c r="AU242" s="40"/>
      <c r="AV242" s="40"/>
      <c r="AW242" s="40"/>
      <c r="AX242" s="40"/>
      <c r="AY242" s="40"/>
      <c r="AZ242" s="40"/>
      <c r="BA242" s="40"/>
      <c r="BB242" s="637"/>
      <c r="BC242" s="40"/>
      <c r="BD242" s="40"/>
      <c r="BE242" s="40"/>
      <c r="BF242" s="40"/>
      <c r="BG242" s="40"/>
      <c r="BH242" s="40"/>
      <c r="BI242" s="40"/>
      <c r="BJ242" s="40"/>
    </row>
    <row r="243" spans="3:62" x14ac:dyDescent="0.3">
      <c r="C243" s="40"/>
      <c r="D243" s="40"/>
      <c r="E243" s="40"/>
      <c r="F243" s="40"/>
      <c r="G243" s="40"/>
      <c r="H243" s="40"/>
      <c r="I243" s="40"/>
      <c r="J243" s="645"/>
      <c r="K243" s="40"/>
      <c r="L243" s="40"/>
      <c r="M243" s="40"/>
      <c r="N243" s="2"/>
      <c r="O243" s="2"/>
      <c r="P243" s="2"/>
      <c r="Q243" s="2"/>
      <c r="S243" s="41"/>
      <c r="T243" s="42"/>
      <c r="U243" s="653"/>
      <c r="X243" s="41"/>
      <c r="Y243" s="43"/>
      <c r="Z243" s="44"/>
      <c r="AA243" s="45"/>
      <c r="AB243" s="734"/>
      <c r="AC243" s="730"/>
      <c r="AD243" s="46"/>
      <c r="AE243" s="40"/>
      <c r="AF243" s="40"/>
      <c r="AG243" s="40"/>
      <c r="AH243" s="47"/>
      <c r="AI243" s="726"/>
      <c r="AJ243" s="543"/>
      <c r="AK243" s="543"/>
      <c r="AL243" s="48"/>
      <c r="AM243" s="49"/>
      <c r="AN243" s="40"/>
      <c r="AO243" s="40"/>
      <c r="AP243" s="40"/>
      <c r="AQ243" s="40"/>
      <c r="AR243" s="40"/>
      <c r="AS243" s="40"/>
      <c r="AT243" s="40"/>
      <c r="AU243" s="40"/>
      <c r="AV243" s="40"/>
      <c r="AW243" s="40"/>
      <c r="AX243" s="40"/>
      <c r="AY243" s="40"/>
      <c r="AZ243" s="40"/>
      <c r="BA243" s="40"/>
      <c r="BB243" s="637"/>
      <c r="BC243" s="40"/>
      <c r="BD243" s="40"/>
      <c r="BE243" s="40"/>
      <c r="BF243" s="40"/>
      <c r="BG243" s="40"/>
      <c r="BH243" s="40"/>
      <c r="BI243" s="40"/>
      <c r="BJ243" s="40"/>
    </row>
    <row r="244" spans="3:62" x14ac:dyDescent="0.3">
      <c r="C244" s="40"/>
      <c r="D244" s="40"/>
      <c r="E244" s="40"/>
      <c r="F244" s="40"/>
      <c r="G244" s="40"/>
      <c r="H244" s="40"/>
      <c r="I244" s="40"/>
      <c r="J244" s="645"/>
      <c r="K244" s="40"/>
      <c r="L244" s="40"/>
      <c r="M244" s="40"/>
      <c r="N244" s="2"/>
      <c r="O244" s="2"/>
      <c r="P244" s="2"/>
      <c r="Q244" s="2"/>
      <c r="S244" s="41"/>
      <c r="T244" s="42"/>
      <c r="U244" s="653"/>
      <c r="X244" s="41"/>
      <c r="Y244" s="43"/>
      <c r="Z244" s="44"/>
      <c r="AA244" s="45"/>
      <c r="AB244" s="734"/>
      <c r="AC244" s="730"/>
      <c r="AD244" s="46"/>
      <c r="AE244" s="40"/>
      <c r="AF244" s="40"/>
      <c r="AG244" s="40"/>
      <c r="AH244" s="47"/>
      <c r="AI244" s="726"/>
      <c r="AJ244" s="543"/>
      <c r="AK244" s="543"/>
      <c r="AL244" s="48"/>
      <c r="AM244" s="49"/>
      <c r="AN244" s="40"/>
      <c r="AO244" s="40"/>
      <c r="AP244" s="40"/>
      <c r="AQ244" s="40"/>
      <c r="AR244" s="40"/>
      <c r="AS244" s="40"/>
      <c r="AT244" s="40"/>
      <c r="AU244" s="40"/>
      <c r="AV244" s="40"/>
      <c r="AW244" s="40"/>
      <c r="AX244" s="40"/>
      <c r="AY244" s="40"/>
      <c r="AZ244" s="40"/>
      <c r="BA244" s="40"/>
      <c r="BB244" s="637"/>
      <c r="BC244" s="40"/>
      <c r="BD244" s="40"/>
      <c r="BE244" s="40"/>
      <c r="BF244" s="40"/>
      <c r="BG244" s="40"/>
      <c r="BH244" s="40"/>
      <c r="BI244" s="40"/>
      <c r="BJ244" s="40"/>
    </row>
    <row r="245" spans="3:62" x14ac:dyDescent="0.3">
      <c r="C245" s="40"/>
      <c r="D245" s="40"/>
      <c r="E245" s="40"/>
      <c r="F245" s="40"/>
      <c r="G245" s="40"/>
      <c r="H245" s="40"/>
      <c r="I245" s="40"/>
      <c r="J245" s="645"/>
      <c r="K245" s="40"/>
      <c r="L245" s="40"/>
      <c r="M245" s="40"/>
      <c r="N245" s="2"/>
      <c r="O245" s="2"/>
      <c r="P245" s="2"/>
      <c r="Q245" s="2"/>
      <c r="S245" s="41"/>
      <c r="T245" s="42"/>
      <c r="U245" s="653"/>
      <c r="X245" s="41"/>
      <c r="Y245" s="43"/>
      <c r="Z245" s="44"/>
      <c r="AA245" s="45"/>
      <c r="AB245" s="734"/>
      <c r="AC245" s="730"/>
      <c r="AD245" s="46"/>
      <c r="AE245" s="40"/>
      <c r="AF245" s="40"/>
      <c r="AG245" s="40"/>
      <c r="AH245" s="47"/>
      <c r="AI245" s="726"/>
      <c r="AJ245" s="543"/>
      <c r="AK245" s="543"/>
      <c r="AL245" s="48"/>
      <c r="AM245" s="49"/>
      <c r="AN245" s="40"/>
      <c r="AO245" s="40"/>
      <c r="AP245" s="40"/>
      <c r="AQ245" s="40"/>
      <c r="AR245" s="40"/>
      <c r="AS245" s="40"/>
      <c r="AT245" s="40"/>
      <c r="AU245" s="40"/>
      <c r="AV245" s="40"/>
      <c r="AW245" s="40"/>
      <c r="AX245" s="40"/>
      <c r="AY245" s="40"/>
      <c r="AZ245" s="40"/>
      <c r="BA245" s="40"/>
      <c r="BB245" s="637"/>
      <c r="BC245" s="40"/>
      <c r="BD245" s="40"/>
      <c r="BE245" s="40"/>
      <c r="BF245" s="40"/>
      <c r="BG245" s="40"/>
      <c r="BH245" s="40"/>
      <c r="BI245" s="40"/>
      <c r="BJ245" s="40"/>
    </row>
    <row r="246" spans="3:62" x14ac:dyDescent="0.3">
      <c r="C246" s="40"/>
      <c r="D246" s="40"/>
      <c r="E246" s="40"/>
      <c r="F246" s="40"/>
      <c r="G246" s="40"/>
      <c r="H246" s="40"/>
      <c r="I246" s="40"/>
      <c r="J246" s="645"/>
      <c r="K246" s="40"/>
      <c r="L246" s="40"/>
      <c r="M246" s="40"/>
      <c r="N246" s="2"/>
      <c r="O246" s="2"/>
      <c r="P246" s="2"/>
      <c r="Q246" s="2"/>
      <c r="S246" s="41"/>
      <c r="T246" s="42"/>
      <c r="U246" s="653"/>
      <c r="X246" s="41"/>
      <c r="Y246" s="43"/>
      <c r="Z246" s="44"/>
      <c r="AA246" s="45"/>
      <c r="AB246" s="734"/>
      <c r="AC246" s="730"/>
      <c r="AD246" s="46"/>
      <c r="AE246" s="40"/>
      <c r="AF246" s="40"/>
      <c r="AG246" s="40"/>
      <c r="AH246" s="47"/>
      <c r="AI246" s="726"/>
      <c r="AJ246" s="543"/>
      <c r="AK246" s="543"/>
      <c r="AL246" s="48"/>
      <c r="AM246" s="49"/>
      <c r="AN246" s="40"/>
      <c r="AO246" s="40"/>
      <c r="AP246" s="40"/>
      <c r="AQ246" s="40"/>
      <c r="AR246" s="40"/>
      <c r="AS246" s="40"/>
      <c r="AT246" s="40"/>
      <c r="AU246" s="40"/>
      <c r="AV246" s="40"/>
      <c r="AW246" s="40"/>
      <c r="AX246" s="40"/>
      <c r="AY246" s="40"/>
      <c r="AZ246" s="40"/>
      <c r="BA246" s="40"/>
      <c r="BB246" s="637"/>
      <c r="BC246" s="40"/>
      <c r="BD246" s="40"/>
      <c r="BE246" s="40"/>
      <c r="BF246" s="40"/>
      <c r="BG246" s="40"/>
      <c r="BH246" s="40"/>
      <c r="BI246" s="40"/>
      <c r="BJ246" s="40"/>
    </row>
    <row r="247" spans="3:62" x14ac:dyDescent="0.3">
      <c r="C247" s="40"/>
      <c r="D247" s="40"/>
      <c r="E247" s="40"/>
      <c r="F247" s="40"/>
      <c r="G247" s="40"/>
      <c r="H247" s="40"/>
      <c r="I247" s="40"/>
      <c r="J247" s="645"/>
      <c r="K247" s="40"/>
      <c r="L247" s="40"/>
      <c r="M247" s="40"/>
      <c r="N247" s="2"/>
      <c r="O247" s="2"/>
      <c r="P247" s="2"/>
      <c r="Q247" s="2"/>
      <c r="S247" s="41"/>
      <c r="T247" s="42"/>
      <c r="U247" s="653"/>
      <c r="X247" s="41"/>
      <c r="Y247" s="43"/>
      <c r="Z247" s="44"/>
      <c r="AA247" s="45"/>
      <c r="AB247" s="734"/>
      <c r="AC247" s="730"/>
      <c r="AD247" s="46"/>
      <c r="AE247" s="40"/>
      <c r="AF247" s="40"/>
      <c r="AG247" s="40"/>
      <c r="AH247" s="47"/>
      <c r="AI247" s="726"/>
      <c r="AJ247" s="543"/>
      <c r="AK247" s="543"/>
      <c r="AL247" s="48"/>
      <c r="AM247" s="49"/>
      <c r="AN247" s="40"/>
      <c r="AO247" s="40"/>
      <c r="AP247" s="40"/>
      <c r="AQ247" s="40"/>
      <c r="AR247" s="40"/>
      <c r="AS247" s="40"/>
      <c r="AT247" s="40"/>
      <c r="AU247" s="40"/>
      <c r="AV247" s="40"/>
      <c r="AW247" s="40"/>
      <c r="AX247" s="40"/>
      <c r="AY247" s="40"/>
      <c r="AZ247" s="40"/>
      <c r="BA247" s="40"/>
      <c r="BB247" s="637"/>
      <c r="BC247" s="40"/>
      <c r="BD247" s="40"/>
      <c r="BE247" s="40"/>
      <c r="BF247" s="40"/>
      <c r="BG247" s="40"/>
      <c r="BH247" s="40"/>
      <c r="BI247" s="40"/>
      <c r="BJ247" s="40"/>
    </row>
    <row r="248" spans="3:62" x14ac:dyDescent="0.3">
      <c r="C248" s="40"/>
      <c r="D248" s="40"/>
      <c r="E248" s="40"/>
      <c r="F248" s="40"/>
      <c r="G248" s="40"/>
      <c r="H248" s="40"/>
      <c r="I248" s="40"/>
      <c r="J248" s="645"/>
      <c r="K248" s="40"/>
      <c r="L248" s="40"/>
      <c r="M248" s="40"/>
      <c r="N248" s="2"/>
      <c r="O248" s="2"/>
      <c r="P248" s="2"/>
      <c r="Q248" s="2"/>
      <c r="S248" s="41"/>
      <c r="T248" s="42"/>
      <c r="U248" s="653"/>
      <c r="X248" s="41"/>
      <c r="Y248" s="43"/>
      <c r="Z248" s="44"/>
      <c r="AA248" s="45"/>
      <c r="AB248" s="734"/>
      <c r="AC248" s="730"/>
      <c r="AD248" s="46"/>
      <c r="AE248" s="40"/>
      <c r="AF248" s="40"/>
      <c r="AG248" s="40"/>
      <c r="AH248" s="47"/>
      <c r="AI248" s="726"/>
      <c r="AJ248" s="543"/>
      <c r="AK248" s="543"/>
      <c r="AL248" s="48"/>
      <c r="AM248" s="49"/>
      <c r="AN248" s="40"/>
      <c r="AO248" s="40"/>
      <c r="AP248" s="40"/>
      <c r="AQ248" s="40"/>
      <c r="AR248" s="40"/>
      <c r="AS248" s="40"/>
      <c r="AT248" s="40"/>
      <c r="AU248" s="40"/>
      <c r="AV248" s="40"/>
      <c r="AW248" s="40"/>
      <c r="AX248" s="40"/>
      <c r="AY248" s="40"/>
      <c r="AZ248" s="40"/>
      <c r="BA248" s="40"/>
      <c r="BB248" s="637"/>
      <c r="BC248" s="40"/>
      <c r="BD248" s="40"/>
      <c r="BE248" s="40"/>
      <c r="BF248" s="40"/>
      <c r="BG248" s="40"/>
      <c r="BH248" s="40"/>
      <c r="BI248" s="40"/>
      <c r="BJ248" s="40"/>
    </row>
    <row r="249" spans="3:62" x14ac:dyDescent="0.3">
      <c r="C249" s="40"/>
      <c r="D249" s="40"/>
      <c r="E249" s="40"/>
      <c r="F249" s="40"/>
      <c r="G249" s="40"/>
      <c r="H249" s="40"/>
      <c r="I249" s="40"/>
      <c r="J249" s="645"/>
      <c r="K249" s="40"/>
      <c r="L249" s="40"/>
      <c r="M249" s="40"/>
      <c r="N249" s="2"/>
      <c r="O249" s="2"/>
      <c r="P249" s="2"/>
      <c r="Q249" s="2"/>
      <c r="S249" s="41"/>
      <c r="T249" s="42"/>
      <c r="U249" s="653"/>
      <c r="X249" s="41"/>
      <c r="Y249" s="43"/>
      <c r="Z249" s="44"/>
      <c r="AA249" s="45"/>
      <c r="AB249" s="734"/>
      <c r="AC249" s="730"/>
      <c r="AD249" s="46"/>
      <c r="AE249" s="40"/>
      <c r="AF249" s="40"/>
      <c r="AG249" s="40"/>
      <c r="AH249" s="47"/>
      <c r="AI249" s="726"/>
      <c r="AJ249" s="543"/>
      <c r="AK249" s="543"/>
      <c r="AL249" s="48"/>
      <c r="AM249" s="49"/>
      <c r="AN249" s="40"/>
      <c r="AO249" s="40"/>
      <c r="AP249" s="40"/>
      <c r="AQ249" s="40"/>
      <c r="AR249" s="40"/>
      <c r="AS249" s="40"/>
      <c r="AT249" s="40"/>
      <c r="AU249" s="40"/>
      <c r="AV249" s="40"/>
      <c r="AW249" s="40"/>
      <c r="AX249" s="40"/>
      <c r="AY249" s="40"/>
      <c r="AZ249" s="40"/>
      <c r="BA249" s="40"/>
      <c r="BB249" s="637"/>
      <c r="BC249" s="40"/>
      <c r="BD249" s="40"/>
      <c r="BE249" s="40"/>
      <c r="BF249" s="40"/>
      <c r="BG249" s="40"/>
      <c r="BH249" s="40"/>
      <c r="BI249" s="40"/>
      <c r="BJ249" s="40"/>
    </row>
    <row r="250" spans="3:62" x14ac:dyDescent="0.3">
      <c r="C250" s="40"/>
      <c r="D250" s="40"/>
      <c r="E250" s="40"/>
      <c r="F250" s="40"/>
      <c r="G250" s="40"/>
      <c r="H250" s="40"/>
      <c r="I250" s="40"/>
      <c r="J250" s="645"/>
      <c r="K250" s="40"/>
      <c r="L250" s="40"/>
      <c r="M250" s="40"/>
      <c r="N250" s="2"/>
      <c r="O250" s="2"/>
      <c r="P250" s="2"/>
      <c r="Q250" s="2"/>
      <c r="S250" s="41"/>
      <c r="T250" s="42"/>
      <c r="U250" s="653"/>
      <c r="X250" s="41"/>
      <c r="Y250" s="43"/>
      <c r="Z250" s="44"/>
      <c r="AA250" s="45"/>
      <c r="AB250" s="734"/>
      <c r="AC250" s="730"/>
      <c r="AD250" s="46"/>
      <c r="AE250" s="40"/>
      <c r="AF250" s="40"/>
      <c r="AG250" s="40"/>
      <c r="AH250" s="47"/>
      <c r="AI250" s="726"/>
      <c r="AJ250" s="543"/>
      <c r="AK250" s="543"/>
      <c r="AL250" s="48"/>
      <c r="AM250" s="49"/>
      <c r="AN250" s="40"/>
      <c r="AO250" s="40"/>
      <c r="AP250" s="40"/>
      <c r="AQ250" s="40"/>
      <c r="AR250" s="40"/>
      <c r="AS250" s="40"/>
      <c r="AT250" s="40"/>
      <c r="AU250" s="40"/>
      <c r="AV250" s="40"/>
      <c r="AW250" s="40"/>
      <c r="AX250" s="40"/>
      <c r="AY250" s="40"/>
      <c r="AZ250" s="40"/>
      <c r="BA250" s="40"/>
      <c r="BB250" s="637"/>
      <c r="BC250" s="40"/>
      <c r="BD250" s="40"/>
      <c r="BE250" s="40"/>
      <c r="BF250" s="40"/>
      <c r="BG250" s="40"/>
      <c r="BH250" s="40"/>
      <c r="BI250" s="40"/>
      <c r="BJ250" s="40"/>
    </row>
    <row r="251" spans="3:62" x14ac:dyDescent="0.3">
      <c r="C251" s="40"/>
      <c r="D251" s="40"/>
      <c r="E251" s="40"/>
      <c r="F251" s="40"/>
      <c r="G251" s="40"/>
      <c r="H251" s="40"/>
      <c r="I251" s="40"/>
      <c r="J251" s="645"/>
      <c r="K251" s="40"/>
      <c r="L251" s="40"/>
      <c r="M251" s="40"/>
      <c r="N251" s="2"/>
      <c r="O251" s="2"/>
      <c r="P251" s="2"/>
      <c r="Q251" s="2"/>
      <c r="S251" s="41"/>
      <c r="T251" s="42"/>
      <c r="U251" s="653"/>
      <c r="X251" s="41"/>
      <c r="Y251" s="43"/>
      <c r="Z251" s="44"/>
      <c r="AA251" s="45"/>
      <c r="AB251" s="734"/>
      <c r="AC251" s="730"/>
      <c r="AD251" s="46"/>
      <c r="AE251" s="40"/>
      <c r="AF251" s="40"/>
      <c r="AG251" s="40"/>
      <c r="AH251" s="47"/>
      <c r="AI251" s="726"/>
      <c r="AJ251" s="543"/>
      <c r="AK251" s="543"/>
      <c r="AL251" s="48"/>
      <c r="AM251" s="49"/>
      <c r="AN251" s="40"/>
      <c r="AO251" s="40"/>
      <c r="AP251" s="40"/>
      <c r="AQ251" s="40"/>
      <c r="AR251" s="40"/>
      <c r="AS251" s="40"/>
      <c r="AT251" s="40"/>
      <c r="AU251" s="40"/>
      <c r="AV251" s="40"/>
      <c r="AW251" s="40"/>
      <c r="AX251" s="40"/>
      <c r="AY251" s="40"/>
      <c r="AZ251" s="40"/>
      <c r="BA251" s="40"/>
      <c r="BB251" s="637"/>
      <c r="BC251" s="40"/>
      <c r="BD251" s="40"/>
      <c r="BE251" s="40"/>
      <c r="BF251" s="40"/>
      <c r="BG251" s="40"/>
      <c r="BH251" s="40"/>
      <c r="BI251" s="40"/>
      <c r="BJ251" s="40"/>
    </row>
  </sheetData>
  <mergeCells count="1143">
    <mergeCell ref="AK218:AK220"/>
    <mergeCell ref="AO6:BA6"/>
    <mergeCell ref="AY7:AY8"/>
    <mergeCell ref="AZ7:AZ8"/>
    <mergeCell ref="BA7:BA8"/>
    <mergeCell ref="AK148:AK154"/>
    <mergeCell ref="AK155:AK157"/>
    <mergeCell ref="AK159:AK172"/>
    <mergeCell ref="AK174:AK179"/>
    <mergeCell ref="AK180:AK184"/>
    <mergeCell ref="AK185:AK190"/>
    <mergeCell ref="AK192:AK201"/>
    <mergeCell ref="AK202:AK207"/>
    <mergeCell ref="AK208:AK216"/>
    <mergeCell ref="AK80:AK88"/>
    <mergeCell ref="AK89:AK101"/>
    <mergeCell ref="AK103:AK109"/>
    <mergeCell ref="AK110:AK118"/>
    <mergeCell ref="AK119:AK125"/>
    <mergeCell ref="AK127:AK131"/>
    <mergeCell ref="AK132:AK136"/>
    <mergeCell ref="AK138:AK142"/>
    <mergeCell ref="AK143:AK146"/>
    <mergeCell ref="AP32:AP43"/>
    <mergeCell ref="V192:V194"/>
    <mergeCell ref="W192:W194"/>
    <mergeCell ref="V195:V197"/>
    <mergeCell ref="W195:W197"/>
    <mergeCell ref="V198:V201"/>
    <mergeCell ref="W198:W201"/>
    <mergeCell ref="V202:V207"/>
    <mergeCell ref="W202:W207"/>
    <mergeCell ref="V208:V216"/>
    <mergeCell ref="W208:W216"/>
    <mergeCell ref="AJ7:AJ8"/>
    <mergeCell ref="AK7:AK8"/>
    <mergeCell ref="AK9:AK21"/>
    <mergeCell ref="AK22:AK31"/>
    <mergeCell ref="AK32:AK43"/>
    <mergeCell ref="AK44:AK49"/>
    <mergeCell ref="AK50:AK56"/>
    <mergeCell ref="AK57:AK67"/>
    <mergeCell ref="AK68:AK79"/>
    <mergeCell ref="V113:V118"/>
    <mergeCell ref="W113:W118"/>
    <mergeCell ref="V119:V125"/>
    <mergeCell ref="W119:W125"/>
    <mergeCell ref="V127:V129"/>
    <mergeCell ref="W127:W129"/>
    <mergeCell ref="V130:V131"/>
    <mergeCell ref="W130:W131"/>
    <mergeCell ref="V132:V134"/>
    <mergeCell ref="W132:W134"/>
    <mergeCell ref="V135:V136"/>
    <mergeCell ref="W135:W136"/>
    <mergeCell ref="V139:V140"/>
    <mergeCell ref="W139:W140"/>
    <mergeCell ref="V141:V142"/>
    <mergeCell ref="W141:W142"/>
    <mergeCell ref="V143:V146"/>
    <mergeCell ref="W143:W146"/>
    <mergeCell ref="V9:V49"/>
    <mergeCell ref="W9:W49"/>
    <mergeCell ref="V50:V56"/>
    <mergeCell ref="W50:W56"/>
    <mergeCell ref="V57:V67"/>
    <mergeCell ref="W57:W67"/>
    <mergeCell ref="V68:V88"/>
    <mergeCell ref="W68:W88"/>
    <mergeCell ref="V89:V91"/>
    <mergeCell ref="W89:W91"/>
    <mergeCell ref="V92:V94"/>
    <mergeCell ref="W92:W94"/>
    <mergeCell ref="V95:V101"/>
    <mergeCell ref="W95:W101"/>
    <mergeCell ref="V103:V109"/>
    <mergeCell ref="W103:W109"/>
    <mergeCell ref="V110:V112"/>
    <mergeCell ref="W110:W112"/>
    <mergeCell ref="U110:U112"/>
    <mergeCell ref="U113:U118"/>
    <mergeCell ref="U155:U157"/>
    <mergeCell ref="U159:U162"/>
    <mergeCell ref="U163:U168"/>
    <mergeCell ref="U169:U170"/>
    <mergeCell ref="U171:U172"/>
    <mergeCell ref="U89:U91"/>
    <mergeCell ref="U92:U94"/>
    <mergeCell ref="U95:U101"/>
    <mergeCell ref="U192:U194"/>
    <mergeCell ref="U174:U178"/>
    <mergeCell ref="U180:U184"/>
    <mergeCell ref="U185:U186"/>
    <mergeCell ref="U187:U190"/>
    <mergeCell ref="U202:U207"/>
    <mergeCell ref="U127:U129"/>
    <mergeCell ref="U153:U154"/>
    <mergeCell ref="U151:U152"/>
    <mergeCell ref="U148:U150"/>
    <mergeCell ref="U143:U146"/>
    <mergeCell ref="U141:U142"/>
    <mergeCell ref="U139:U140"/>
    <mergeCell ref="U135:U136"/>
    <mergeCell ref="U132:U134"/>
    <mergeCell ref="U130:U131"/>
    <mergeCell ref="D5:BC5"/>
    <mergeCell ref="X9:X221"/>
    <mergeCell ref="Z9:Z125"/>
    <mergeCell ref="AA9:AA125"/>
    <mergeCell ref="Z127:Z157"/>
    <mergeCell ref="AA127:AA157"/>
    <mergeCell ref="Z159:Z172"/>
    <mergeCell ref="AA159:AA172"/>
    <mergeCell ref="Z192:Z201"/>
    <mergeCell ref="AA192:AA201"/>
    <mergeCell ref="Z174:Z190"/>
    <mergeCell ref="AA174:AA190"/>
    <mergeCell ref="Y9:Y221"/>
    <mergeCell ref="O130:O131"/>
    <mergeCell ref="O132:O134"/>
    <mergeCell ref="O135:O136"/>
    <mergeCell ref="Z218:Z220"/>
    <mergeCell ref="AA218:AA220"/>
    <mergeCell ref="AD208:AD216"/>
    <mergeCell ref="AC218:AC220"/>
    <mergeCell ref="AD218:AD220"/>
    <mergeCell ref="AO32:AO43"/>
    <mergeCell ref="AD185:AD190"/>
    <mergeCell ref="AC192:AC201"/>
    <mergeCell ref="U195:U197"/>
    <mergeCell ref="U198:U201"/>
    <mergeCell ref="U208:U216"/>
    <mergeCell ref="U9:U49"/>
    <mergeCell ref="U50:U56"/>
    <mergeCell ref="U57:U67"/>
    <mergeCell ref="U68:U88"/>
    <mergeCell ref="U103:U109"/>
    <mergeCell ref="AC57:AC67"/>
    <mergeCell ref="AD57:AD67"/>
    <mergeCell ref="AD127:AD131"/>
    <mergeCell ref="AC132:AC136"/>
    <mergeCell ref="AD133:AD136"/>
    <mergeCell ref="AC138:AC142"/>
    <mergeCell ref="AD138:AD142"/>
    <mergeCell ref="AD103:AD109"/>
    <mergeCell ref="AC110:AC118"/>
    <mergeCell ref="AD110:AD118"/>
    <mergeCell ref="AC119:AC125"/>
    <mergeCell ref="AD119:AD125"/>
    <mergeCell ref="AD192:AD201"/>
    <mergeCell ref="AC202:AC207"/>
    <mergeCell ref="AD202:AD207"/>
    <mergeCell ref="AD159:AD172"/>
    <mergeCell ref="AC174:AC179"/>
    <mergeCell ref="AD174:AD179"/>
    <mergeCell ref="AC180:AC184"/>
    <mergeCell ref="AD180:AD184"/>
    <mergeCell ref="AD143:AD146"/>
    <mergeCell ref="AC148:AC154"/>
    <mergeCell ref="AD148:AD154"/>
    <mergeCell ref="AC155:AC157"/>
    <mergeCell ref="AD155:AD157"/>
    <mergeCell ref="AD9:AD21"/>
    <mergeCell ref="AC22:AC31"/>
    <mergeCell ref="AD22:AD31"/>
    <mergeCell ref="AC32:AC43"/>
    <mergeCell ref="AD32:AD43"/>
    <mergeCell ref="AB192:AB201"/>
    <mergeCell ref="AB202:AB207"/>
    <mergeCell ref="AB208:AB216"/>
    <mergeCell ref="AB218:AB220"/>
    <mergeCell ref="AC9:AC21"/>
    <mergeCell ref="AC44:AC49"/>
    <mergeCell ref="AC68:AC79"/>
    <mergeCell ref="AC103:AC109"/>
    <mergeCell ref="AC127:AC131"/>
    <mergeCell ref="AC143:AC146"/>
    <mergeCell ref="AC159:AC172"/>
    <mergeCell ref="AC185:AC190"/>
    <mergeCell ref="AC208:AC216"/>
    <mergeCell ref="AB155:AB157"/>
    <mergeCell ref="AB159:AB172"/>
    <mergeCell ref="AB174:AB179"/>
    <mergeCell ref="AB180:AB184"/>
    <mergeCell ref="AB185:AB190"/>
    <mergeCell ref="AB127:AB131"/>
    <mergeCell ref="AD68:AD79"/>
    <mergeCell ref="AC80:AC88"/>
    <mergeCell ref="AD80:AD88"/>
    <mergeCell ref="AC89:AC101"/>
    <mergeCell ref="AD89:AD101"/>
    <mergeCell ref="AD44:AD49"/>
    <mergeCell ref="AC50:AC56"/>
    <mergeCell ref="AD50:AD56"/>
    <mergeCell ref="AB119:AB125"/>
    <mergeCell ref="R208:R216"/>
    <mergeCell ref="S208:S216"/>
    <mergeCell ref="T208:T216"/>
    <mergeCell ref="R198:R201"/>
    <mergeCell ref="S198:S201"/>
    <mergeCell ref="T198:T201"/>
    <mergeCell ref="R202:R207"/>
    <mergeCell ref="S202:S207"/>
    <mergeCell ref="T202:T207"/>
    <mergeCell ref="R192:R194"/>
    <mergeCell ref="S192:S194"/>
    <mergeCell ref="T192:T194"/>
    <mergeCell ref="R195:R197"/>
    <mergeCell ref="S195:S197"/>
    <mergeCell ref="T195:T197"/>
    <mergeCell ref="R185:R186"/>
    <mergeCell ref="S185:S186"/>
    <mergeCell ref="T185:T186"/>
    <mergeCell ref="R187:R190"/>
    <mergeCell ref="V148:V150"/>
    <mergeCell ref="W148:W150"/>
    <mergeCell ref="V151:V152"/>
    <mergeCell ref="W151:W152"/>
    <mergeCell ref="V153:V154"/>
    <mergeCell ref="W153:W154"/>
    <mergeCell ref="V155:V157"/>
    <mergeCell ref="W155:W157"/>
    <mergeCell ref="V159:V162"/>
    <mergeCell ref="W159:W162"/>
    <mergeCell ref="V163:V168"/>
    <mergeCell ref="W163:W168"/>
    <mergeCell ref="S187:S190"/>
    <mergeCell ref="T187:T190"/>
    <mergeCell ref="R174:R178"/>
    <mergeCell ref="S174:S178"/>
    <mergeCell ref="T174:T178"/>
    <mergeCell ref="R180:R184"/>
    <mergeCell ref="S180:S184"/>
    <mergeCell ref="T180:T184"/>
    <mergeCell ref="R169:R170"/>
    <mergeCell ref="S169:S170"/>
    <mergeCell ref="T169:T170"/>
    <mergeCell ref="R171:R172"/>
    <mergeCell ref="S171:S172"/>
    <mergeCell ref="T171:T172"/>
    <mergeCell ref="AB132:AB136"/>
    <mergeCell ref="AB138:AB142"/>
    <mergeCell ref="AB143:AB146"/>
    <mergeCell ref="AB148:AB154"/>
    <mergeCell ref="V169:V170"/>
    <mergeCell ref="W169:W170"/>
    <mergeCell ref="V171:V172"/>
    <mergeCell ref="W171:W172"/>
    <mergeCell ref="V174:V178"/>
    <mergeCell ref="W174:W178"/>
    <mergeCell ref="V180:V184"/>
    <mergeCell ref="W180:W184"/>
    <mergeCell ref="V185:V186"/>
    <mergeCell ref="W185:W186"/>
    <mergeCell ref="V187:V190"/>
    <mergeCell ref="W187:W190"/>
    <mergeCell ref="R139:R140"/>
    <mergeCell ref="S130:S131"/>
    <mergeCell ref="R130:R131"/>
    <mergeCell ref="S148:S150"/>
    <mergeCell ref="T148:T150"/>
    <mergeCell ref="R151:R152"/>
    <mergeCell ref="S151:S152"/>
    <mergeCell ref="T151:T152"/>
    <mergeCell ref="R148:R150"/>
    <mergeCell ref="R143:R146"/>
    <mergeCell ref="S143:S146"/>
    <mergeCell ref="T143:T146"/>
    <mergeCell ref="R159:R162"/>
    <mergeCell ref="S159:S162"/>
    <mergeCell ref="T159:T162"/>
    <mergeCell ref="R163:R168"/>
    <mergeCell ref="S163:S168"/>
    <mergeCell ref="T163:T168"/>
    <mergeCell ref="R153:R154"/>
    <mergeCell ref="S153:S154"/>
    <mergeCell ref="T153:T154"/>
    <mergeCell ref="R155:R157"/>
    <mergeCell ref="S155:S157"/>
    <mergeCell ref="T155:T157"/>
    <mergeCell ref="T9:T49"/>
    <mergeCell ref="R50:R56"/>
    <mergeCell ref="S50:S56"/>
    <mergeCell ref="T50:T56"/>
    <mergeCell ref="R57:R67"/>
    <mergeCell ref="S57:S67"/>
    <mergeCell ref="T57:T67"/>
    <mergeCell ref="T113:T118"/>
    <mergeCell ref="R119:R125"/>
    <mergeCell ref="S119:S125"/>
    <mergeCell ref="T119:T125"/>
    <mergeCell ref="R127:R129"/>
    <mergeCell ref="S127:S129"/>
    <mergeCell ref="T127:T129"/>
    <mergeCell ref="T95:T101"/>
    <mergeCell ref="R103:R109"/>
    <mergeCell ref="S103:S109"/>
    <mergeCell ref="T103:T109"/>
    <mergeCell ref="R110:R112"/>
    <mergeCell ref="S110:S112"/>
    <mergeCell ref="T110:T112"/>
    <mergeCell ref="S113:S118"/>
    <mergeCell ref="R113:R118"/>
    <mergeCell ref="O195:O197"/>
    <mergeCell ref="P195:P197"/>
    <mergeCell ref="O198:O201"/>
    <mergeCell ref="P198:P201"/>
    <mergeCell ref="O185:O186"/>
    <mergeCell ref="P185:P186"/>
    <mergeCell ref="Q185:Q186"/>
    <mergeCell ref="O187:O190"/>
    <mergeCell ref="P187:P190"/>
    <mergeCell ref="Q187:Q190"/>
    <mergeCell ref="Q192:Q201"/>
    <mergeCell ref="P192:P194"/>
    <mergeCell ref="O192:O194"/>
    <mergeCell ref="T68:T88"/>
    <mergeCell ref="R89:R91"/>
    <mergeCell ref="S89:S91"/>
    <mergeCell ref="T89:T91"/>
    <mergeCell ref="R92:R94"/>
    <mergeCell ref="S92:S94"/>
    <mergeCell ref="T92:T94"/>
    <mergeCell ref="T139:T140"/>
    <mergeCell ref="R141:R142"/>
    <mergeCell ref="S141:S142"/>
    <mergeCell ref="T141:T142"/>
    <mergeCell ref="T130:T131"/>
    <mergeCell ref="R132:R134"/>
    <mergeCell ref="S132:S134"/>
    <mergeCell ref="T132:T134"/>
    <mergeCell ref="R135:R136"/>
    <mergeCell ref="S135:S136"/>
    <mergeCell ref="T135:T136"/>
    <mergeCell ref="S139:S140"/>
    <mergeCell ref="O153:O154"/>
    <mergeCell ref="P153:P154"/>
    <mergeCell ref="Q153:Q154"/>
    <mergeCell ref="O143:O146"/>
    <mergeCell ref="P143:P146"/>
    <mergeCell ref="Q143:Q146"/>
    <mergeCell ref="O148:O150"/>
    <mergeCell ref="P148:P150"/>
    <mergeCell ref="Q148:Q150"/>
    <mergeCell ref="O174:O178"/>
    <mergeCell ref="P174:P178"/>
    <mergeCell ref="Q174:Q178"/>
    <mergeCell ref="O180:O184"/>
    <mergeCell ref="P180:P184"/>
    <mergeCell ref="Q180:Q184"/>
    <mergeCell ref="O155:O157"/>
    <mergeCell ref="P155:P157"/>
    <mergeCell ref="Q155:Q157"/>
    <mergeCell ref="O159:O162"/>
    <mergeCell ref="P159:P162"/>
    <mergeCell ref="Q159:Q172"/>
    <mergeCell ref="O163:O168"/>
    <mergeCell ref="P163:P168"/>
    <mergeCell ref="O169:O170"/>
    <mergeCell ref="P169:P170"/>
    <mergeCell ref="O171:O172"/>
    <mergeCell ref="P171:P172"/>
    <mergeCell ref="O32:O43"/>
    <mergeCell ref="P32:P43"/>
    <mergeCell ref="Q32:Q43"/>
    <mergeCell ref="O44:O49"/>
    <mergeCell ref="P44:P49"/>
    <mergeCell ref="Q44:Q49"/>
    <mergeCell ref="O89:O101"/>
    <mergeCell ref="P89:P101"/>
    <mergeCell ref="Q89:Q101"/>
    <mergeCell ref="O68:O79"/>
    <mergeCell ref="P68:P79"/>
    <mergeCell ref="Q68:Q88"/>
    <mergeCell ref="O80:O88"/>
    <mergeCell ref="P80:P88"/>
    <mergeCell ref="O127:O129"/>
    <mergeCell ref="P127:P129"/>
    <mergeCell ref="Q127:Q129"/>
    <mergeCell ref="O110:O112"/>
    <mergeCell ref="P110:P112"/>
    <mergeCell ref="Q110:Q112"/>
    <mergeCell ref="O113:O118"/>
    <mergeCell ref="P113:P118"/>
    <mergeCell ref="Q113:Q118"/>
    <mergeCell ref="N110:N112"/>
    <mergeCell ref="N113:N118"/>
    <mergeCell ref="N119:N125"/>
    <mergeCell ref="O50:O56"/>
    <mergeCell ref="P50:P56"/>
    <mergeCell ref="Q50:Q56"/>
    <mergeCell ref="O57:O67"/>
    <mergeCell ref="P57:P67"/>
    <mergeCell ref="Q57:Q67"/>
    <mergeCell ref="O103:O109"/>
    <mergeCell ref="P103:P109"/>
    <mergeCell ref="Q103:Q109"/>
    <mergeCell ref="O119:O125"/>
    <mergeCell ref="P119:P125"/>
    <mergeCell ref="Q119:Q125"/>
    <mergeCell ref="N103:N109"/>
    <mergeCell ref="N68:N88"/>
    <mergeCell ref="M195:M197"/>
    <mergeCell ref="K198:K201"/>
    <mergeCell ref="L198:L201"/>
    <mergeCell ref="M198:M201"/>
    <mergeCell ref="K187:K190"/>
    <mergeCell ref="L187:L190"/>
    <mergeCell ref="M187:M190"/>
    <mergeCell ref="K192:K194"/>
    <mergeCell ref="L192:L194"/>
    <mergeCell ref="M192:M194"/>
    <mergeCell ref="N174:N178"/>
    <mergeCell ref="N180:N184"/>
    <mergeCell ref="N185:N186"/>
    <mergeCell ref="N187:N190"/>
    <mergeCell ref="N192:N194"/>
    <mergeCell ref="N155:N157"/>
    <mergeCell ref="N159:N162"/>
    <mergeCell ref="N163:N168"/>
    <mergeCell ref="N169:N170"/>
    <mergeCell ref="N171:N172"/>
    <mergeCell ref="K163:K168"/>
    <mergeCell ref="L163:L168"/>
    <mergeCell ref="M163:M168"/>
    <mergeCell ref="K169:K170"/>
    <mergeCell ref="L169:L170"/>
    <mergeCell ref="M169:M170"/>
    <mergeCell ref="K155:K157"/>
    <mergeCell ref="L155:L157"/>
    <mergeCell ref="M155:M157"/>
    <mergeCell ref="K159:K162"/>
    <mergeCell ref="L159:L162"/>
    <mergeCell ref="M159:M162"/>
    <mergeCell ref="K180:K184"/>
    <mergeCell ref="L180:L184"/>
    <mergeCell ref="M180:M184"/>
    <mergeCell ref="K185:K186"/>
    <mergeCell ref="L185:L186"/>
    <mergeCell ref="M185:M186"/>
    <mergeCell ref="K171:K172"/>
    <mergeCell ref="L171:L172"/>
    <mergeCell ref="M171:M172"/>
    <mergeCell ref="K174:K178"/>
    <mergeCell ref="L174:L178"/>
    <mergeCell ref="M174:M178"/>
    <mergeCell ref="L132:L134"/>
    <mergeCell ref="M132:M134"/>
    <mergeCell ref="K135:K136"/>
    <mergeCell ref="L135:L136"/>
    <mergeCell ref="M135:M136"/>
    <mergeCell ref="K151:K152"/>
    <mergeCell ref="L151:L152"/>
    <mergeCell ref="M151:M152"/>
    <mergeCell ref="K153:K154"/>
    <mergeCell ref="L153:L154"/>
    <mergeCell ref="M153:M154"/>
    <mergeCell ref="K143:K146"/>
    <mergeCell ref="L143:L146"/>
    <mergeCell ref="M143:M146"/>
    <mergeCell ref="K148:K150"/>
    <mergeCell ref="L148:L150"/>
    <mergeCell ref="M148:M150"/>
    <mergeCell ref="J138:J147"/>
    <mergeCell ref="J220:J221"/>
    <mergeCell ref="K103:K109"/>
    <mergeCell ref="L103:L109"/>
    <mergeCell ref="M103:M109"/>
    <mergeCell ref="K110:K112"/>
    <mergeCell ref="L110:L112"/>
    <mergeCell ref="M110:M112"/>
    <mergeCell ref="L95:L101"/>
    <mergeCell ref="M95:M101"/>
    <mergeCell ref="K208:K216"/>
    <mergeCell ref="L195:L197"/>
    <mergeCell ref="K195:K197"/>
    <mergeCell ref="K127:K129"/>
    <mergeCell ref="L127:L129"/>
    <mergeCell ref="M127:M129"/>
    <mergeCell ref="K130:K131"/>
    <mergeCell ref="L130:L131"/>
    <mergeCell ref="M130:M131"/>
    <mergeCell ref="K113:K118"/>
    <mergeCell ref="L113:L118"/>
    <mergeCell ref="M113:M118"/>
    <mergeCell ref="K119:K125"/>
    <mergeCell ref="L119:L125"/>
    <mergeCell ref="M119:M125"/>
    <mergeCell ref="K139:K140"/>
    <mergeCell ref="L139:L140"/>
    <mergeCell ref="M139:M140"/>
    <mergeCell ref="K141:K142"/>
    <mergeCell ref="L141:L142"/>
    <mergeCell ref="M141:M142"/>
    <mergeCell ref="K132:K134"/>
    <mergeCell ref="K7:K8"/>
    <mergeCell ref="L7:L8"/>
    <mergeCell ref="M7:M8"/>
    <mergeCell ref="N7:N8"/>
    <mergeCell ref="O7:P7"/>
    <mergeCell ref="H7:H8"/>
    <mergeCell ref="AA7:AA8"/>
    <mergeCell ref="V7:V8"/>
    <mergeCell ref="W7:W8"/>
    <mergeCell ref="F9:F125"/>
    <mergeCell ref="F127:F172"/>
    <mergeCell ref="F174:F190"/>
    <mergeCell ref="D192:D216"/>
    <mergeCell ref="E192:E216"/>
    <mergeCell ref="F192:F216"/>
    <mergeCell ref="G192:G216"/>
    <mergeCell ref="H192:H216"/>
    <mergeCell ref="I192:I216"/>
    <mergeCell ref="E174:E190"/>
    <mergeCell ref="D174:D190"/>
    <mergeCell ref="E127:E172"/>
    <mergeCell ref="D127:D172"/>
    <mergeCell ref="G9:G101"/>
    <mergeCell ref="H9:H101"/>
    <mergeCell ref="I9:I101"/>
    <mergeCell ref="G103:G125"/>
    <mergeCell ref="H103:H125"/>
    <mergeCell ref="I103:I125"/>
    <mergeCell ref="G174:G190"/>
    <mergeCell ref="H174:H190"/>
    <mergeCell ref="I174:I190"/>
    <mergeCell ref="D9:D125"/>
    <mergeCell ref="B5:C5"/>
    <mergeCell ref="D1:BC1"/>
    <mergeCell ref="D2:BC2"/>
    <mergeCell ref="D3:BC3"/>
    <mergeCell ref="D4:BC4"/>
    <mergeCell ref="B1:C4"/>
    <mergeCell ref="B7:B8"/>
    <mergeCell ref="C7:C8"/>
    <mergeCell ref="D7:D8"/>
    <mergeCell ref="E7:E8"/>
    <mergeCell ref="F7:F8"/>
    <mergeCell ref="AW7:AW8"/>
    <mergeCell ref="BC7:BC8"/>
    <mergeCell ref="AM7:AM8"/>
    <mergeCell ref="AN7:AN8"/>
    <mergeCell ref="AO7:AO8"/>
    <mergeCell ref="AP7:AP8"/>
    <mergeCell ref="AQ7:AQ8"/>
    <mergeCell ref="AR7:AR8"/>
    <mergeCell ref="AS7:AS8"/>
    <mergeCell ref="AT7:AT8"/>
    <mergeCell ref="AU7:AU8"/>
    <mergeCell ref="AV7:AV8"/>
    <mergeCell ref="U7:U8"/>
    <mergeCell ref="S7:S8"/>
    <mergeCell ref="T7:T8"/>
    <mergeCell ref="AB7:AB8"/>
    <mergeCell ref="Z7:Z8"/>
    <mergeCell ref="G7:G8"/>
    <mergeCell ref="I7:I8"/>
    <mergeCell ref="AC7:AC8"/>
    <mergeCell ref="J7:J8"/>
    <mergeCell ref="M208:M216"/>
    <mergeCell ref="L208:L216"/>
    <mergeCell ref="N208:N216"/>
    <mergeCell ref="AA202:AA207"/>
    <mergeCell ref="Z202:Z207"/>
    <mergeCell ref="Q202:Q207"/>
    <mergeCell ref="P202:P207"/>
    <mergeCell ref="M202:M207"/>
    <mergeCell ref="L202:L207"/>
    <mergeCell ref="N202:N207"/>
    <mergeCell ref="BI7:BI8"/>
    <mergeCell ref="BJ7:BJ8"/>
    <mergeCell ref="BI6:BJ6"/>
    <mergeCell ref="A7:A8"/>
    <mergeCell ref="X7:X8"/>
    <mergeCell ref="Y7:Y8"/>
    <mergeCell ref="A6:T6"/>
    <mergeCell ref="X6:AA6"/>
    <mergeCell ref="AB6:AN6"/>
    <mergeCell ref="BD7:BD8"/>
    <mergeCell ref="BE7:BE8"/>
    <mergeCell ref="BF7:BF8"/>
    <mergeCell ref="BG7:BG8"/>
    <mergeCell ref="BH7:BH8"/>
    <mergeCell ref="AD7:AD8"/>
    <mergeCell ref="AE7:AE8"/>
    <mergeCell ref="AF7:AF8"/>
    <mergeCell ref="AG7:AG8"/>
    <mergeCell ref="AH7:AH8"/>
    <mergeCell ref="AL7:AL8"/>
    <mergeCell ref="Q7:Q8"/>
    <mergeCell ref="R7:R8"/>
    <mergeCell ref="AA208:AA216"/>
    <mergeCell ref="Z208:Z216"/>
    <mergeCell ref="Q208:Q216"/>
    <mergeCell ref="P208:P216"/>
    <mergeCell ref="O208:O216"/>
    <mergeCell ref="N195:N197"/>
    <mergeCell ref="N198:N201"/>
    <mergeCell ref="N141:N142"/>
    <mergeCell ref="N143:N146"/>
    <mergeCell ref="N148:N150"/>
    <mergeCell ref="N151:N152"/>
    <mergeCell ref="N153:N154"/>
    <mergeCell ref="N127:N129"/>
    <mergeCell ref="N130:N131"/>
    <mergeCell ref="N132:N134"/>
    <mergeCell ref="N135:N136"/>
    <mergeCell ref="N139:N140"/>
    <mergeCell ref="O139:O140"/>
    <mergeCell ref="P139:P140"/>
    <mergeCell ref="Q139:Q140"/>
    <mergeCell ref="O141:O142"/>
    <mergeCell ref="P141:P142"/>
    <mergeCell ref="Q141:Q142"/>
    <mergeCell ref="P130:P131"/>
    <mergeCell ref="Q130:Q131"/>
    <mergeCell ref="P132:P134"/>
    <mergeCell ref="Q132:Q134"/>
    <mergeCell ref="P135:P136"/>
    <mergeCell ref="Q135:Q136"/>
    <mergeCell ref="O151:O152"/>
    <mergeCell ref="P151:P152"/>
    <mergeCell ref="Q151:Q152"/>
    <mergeCell ref="M57:M67"/>
    <mergeCell ref="L57:L67"/>
    <mergeCell ref="K57:K67"/>
    <mergeCell ref="E9:E101"/>
    <mergeCell ref="K202:K207"/>
    <mergeCell ref="AB110:AB118"/>
    <mergeCell ref="AB103:AB109"/>
    <mergeCell ref="J103:J125"/>
    <mergeCell ref="S95:S101"/>
    <mergeCell ref="R95:R101"/>
    <mergeCell ref="K95:K101"/>
    <mergeCell ref="N92:N94"/>
    <mergeCell ref="M92:M94"/>
    <mergeCell ref="L92:L94"/>
    <mergeCell ref="K92:K94"/>
    <mergeCell ref="AB89:AB101"/>
    <mergeCell ref="N89:N91"/>
    <mergeCell ref="M89:M91"/>
    <mergeCell ref="L89:L91"/>
    <mergeCell ref="K89:K91"/>
    <mergeCell ref="O9:O21"/>
    <mergeCell ref="P9:P21"/>
    <mergeCell ref="Q9:Q21"/>
    <mergeCell ref="O22:O31"/>
    <mergeCell ref="P22:P31"/>
    <mergeCell ref="Q22:Q31"/>
    <mergeCell ref="N95:N101"/>
    <mergeCell ref="J192:J216"/>
    <mergeCell ref="H127:H172"/>
    <mergeCell ref="G127:G172"/>
    <mergeCell ref="I127:I172"/>
    <mergeCell ref="J127:J136"/>
    <mergeCell ref="AQ103:AQ109"/>
    <mergeCell ref="AR103:AR109"/>
    <mergeCell ref="AQ110:AQ118"/>
    <mergeCell ref="AR110:AR118"/>
    <mergeCell ref="AQ119:AQ125"/>
    <mergeCell ref="C9:C216"/>
    <mergeCell ref="B9:B216"/>
    <mergeCell ref="AO180:AO184"/>
    <mergeCell ref="AB50:AB56"/>
    <mergeCell ref="N50:N56"/>
    <mergeCell ref="M50:M56"/>
    <mergeCell ref="L50:L56"/>
    <mergeCell ref="K50:K56"/>
    <mergeCell ref="AB44:AB49"/>
    <mergeCell ref="AB32:AB43"/>
    <mergeCell ref="AB22:AB31"/>
    <mergeCell ref="AB9:AB21"/>
    <mergeCell ref="S9:S49"/>
    <mergeCell ref="R9:R49"/>
    <mergeCell ref="N9:N49"/>
    <mergeCell ref="M9:M49"/>
    <mergeCell ref="L9:L49"/>
    <mergeCell ref="K9:K49"/>
    <mergeCell ref="AB80:AB88"/>
    <mergeCell ref="AB68:AB79"/>
    <mergeCell ref="S68:S88"/>
    <mergeCell ref="R68:R88"/>
    <mergeCell ref="M68:M88"/>
    <mergeCell ref="L68:L88"/>
    <mergeCell ref="K68:K88"/>
    <mergeCell ref="AB57:AB67"/>
    <mergeCell ref="N57:N67"/>
    <mergeCell ref="AQ9:AQ21"/>
    <mergeCell ref="AR9:AR21"/>
    <mergeCell ref="AQ22:AQ31"/>
    <mergeCell ref="AR22:AR31"/>
    <mergeCell ref="AQ32:AQ43"/>
    <mergeCell ref="AR32:AR43"/>
    <mergeCell ref="AQ44:AQ49"/>
    <mergeCell ref="AR44:AR49"/>
    <mergeCell ref="AQ50:AQ56"/>
    <mergeCell ref="AR50:AR56"/>
    <mergeCell ref="AQ57:AQ67"/>
    <mergeCell ref="AR57:AR67"/>
    <mergeCell ref="AQ68:AQ79"/>
    <mergeCell ref="AR68:AR79"/>
    <mergeCell ref="AQ80:AQ88"/>
    <mergeCell ref="AR80:AR88"/>
    <mergeCell ref="AQ89:AQ101"/>
    <mergeCell ref="AR89:AR101"/>
    <mergeCell ref="AR143:AR146"/>
    <mergeCell ref="AQ148:AQ154"/>
    <mergeCell ref="AR148:AR154"/>
    <mergeCell ref="AQ155:AQ157"/>
    <mergeCell ref="AR155:AR157"/>
    <mergeCell ref="AQ159:AQ172"/>
    <mergeCell ref="AR159:AR172"/>
    <mergeCell ref="AR119:AR125"/>
    <mergeCell ref="AQ127:AQ131"/>
    <mergeCell ref="AR127:AR131"/>
    <mergeCell ref="AQ132:AQ136"/>
    <mergeCell ref="AR132:AR136"/>
    <mergeCell ref="AQ180:AQ184"/>
    <mergeCell ref="AR180:AR184"/>
    <mergeCell ref="AQ185:AQ190"/>
    <mergeCell ref="AR185:AR190"/>
    <mergeCell ref="AP180:AP184"/>
    <mergeCell ref="AU38:AU43"/>
    <mergeCell ref="AQ208:AQ216"/>
    <mergeCell ref="AR208:AR216"/>
    <mergeCell ref="AQ218:AQ220"/>
    <mergeCell ref="AR218:AR220"/>
    <mergeCell ref="AS9:AS14"/>
    <mergeCell ref="AT9:AT14"/>
    <mergeCell ref="AU9:AU14"/>
    <mergeCell ref="AS15:AS21"/>
    <mergeCell ref="AT15:AT21"/>
    <mergeCell ref="AU15:AU21"/>
    <mergeCell ref="AS44:AS46"/>
    <mergeCell ref="AT44:AT46"/>
    <mergeCell ref="AU44:AU46"/>
    <mergeCell ref="AS50:AS56"/>
    <mergeCell ref="AT50:AT56"/>
    <mergeCell ref="AU50:AU56"/>
    <mergeCell ref="AS68:AS79"/>
    <mergeCell ref="AT68:AT79"/>
    <mergeCell ref="AU68:AU79"/>
    <mergeCell ref="AS92:AS101"/>
    <mergeCell ref="AT92:AT101"/>
    <mergeCell ref="AU92:AU101"/>
    <mergeCell ref="AQ174:AQ179"/>
    <mergeCell ref="AR174:AR179"/>
    <mergeCell ref="AQ192:AQ201"/>
    <mergeCell ref="AR192:AR201"/>
    <mergeCell ref="AQ202:AQ207"/>
    <mergeCell ref="AR202:AR207"/>
    <mergeCell ref="AQ138:AQ142"/>
    <mergeCell ref="AR138:AR142"/>
    <mergeCell ref="AQ143:AQ146"/>
    <mergeCell ref="AV50:AV56"/>
    <mergeCell ref="AW50:AW56"/>
    <mergeCell ref="AS57:AS62"/>
    <mergeCell ref="AT57:AT62"/>
    <mergeCell ref="AU57:AU62"/>
    <mergeCell ref="AS63:AS67"/>
    <mergeCell ref="AT63:AT67"/>
    <mergeCell ref="AU63:AU67"/>
    <mergeCell ref="AV57:AV67"/>
    <mergeCell ref="AW57:AW67"/>
    <mergeCell ref="AW44:AW49"/>
    <mergeCell ref="AS47:AS49"/>
    <mergeCell ref="AT47:AT49"/>
    <mergeCell ref="AU47:AU49"/>
    <mergeCell ref="AV32:AV43"/>
    <mergeCell ref="AV44:AV49"/>
    <mergeCell ref="AV9:AV21"/>
    <mergeCell ref="AW9:AW21"/>
    <mergeCell ref="AS22:AS31"/>
    <mergeCell ref="AT22:AT31"/>
    <mergeCell ref="AU22:AU31"/>
    <mergeCell ref="AW22:AW31"/>
    <mergeCell ref="AV22:AV31"/>
    <mergeCell ref="AW32:AW43"/>
    <mergeCell ref="AS33:AS35"/>
    <mergeCell ref="AT33:AT35"/>
    <mergeCell ref="AU33:AU35"/>
    <mergeCell ref="AS36:AS37"/>
    <mergeCell ref="AT36:AT37"/>
    <mergeCell ref="AU36:AU37"/>
    <mergeCell ref="AS38:AS43"/>
    <mergeCell ref="AT38:AT43"/>
    <mergeCell ref="AV92:AV101"/>
    <mergeCell ref="AW92:AW101"/>
    <mergeCell ref="AS103:AS109"/>
    <mergeCell ref="AT103:AT109"/>
    <mergeCell ref="AU103:AU109"/>
    <mergeCell ref="AV103:AV109"/>
    <mergeCell ref="AW103:AW109"/>
    <mergeCell ref="AS110:AS118"/>
    <mergeCell ref="AT110:AT118"/>
    <mergeCell ref="AU110:AU118"/>
    <mergeCell ref="AV110:AV118"/>
    <mergeCell ref="AW110:AW118"/>
    <mergeCell ref="AW68:AW79"/>
    <mergeCell ref="AV68:AV79"/>
    <mergeCell ref="AV80:AV88"/>
    <mergeCell ref="AW80:AW88"/>
    <mergeCell ref="AS89:AS91"/>
    <mergeCell ref="AT89:AT91"/>
    <mergeCell ref="AU89:AU91"/>
    <mergeCell ref="AV89:AV91"/>
    <mergeCell ref="AW89:AW91"/>
    <mergeCell ref="AS132:AS136"/>
    <mergeCell ref="AT132:AT136"/>
    <mergeCell ref="AU132:AU136"/>
    <mergeCell ref="AV132:AV136"/>
    <mergeCell ref="AW132:AW136"/>
    <mergeCell ref="AS138:AS142"/>
    <mergeCell ref="AT138:AT142"/>
    <mergeCell ref="AU138:AU142"/>
    <mergeCell ref="AS143:AS146"/>
    <mergeCell ref="AT143:AT146"/>
    <mergeCell ref="AU143:AU146"/>
    <mergeCell ref="AV138:AV142"/>
    <mergeCell ref="AW138:AW142"/>
    <mergeCell ref="AV143:AV146"/>
    <mergeCell ref="AW143:AW146"/>
    <mergeCell ref="AS119:AS125"/>
    <mergeCell ref="AT119:AT125"/>
    <mergeCell ref="AU119:AU125"/>
    <mergeCell ref="AV119:AV125"/>
    <mergeCell ref="AW119:AW125"/>
    <mergeCell ref="AS127:AS128"/>
    <mergeCell ref="AT127:AT128"/>
    <mergeCell ref="AU127:AU128"/>
    <mergeCell ref="AS129:AS130"/>
    <mergeCell ref="AT129:AT130"/>
    <mergeCell ref="AU129:AU130"/>
    <mergeCell ref="AV127:AV131"/>
    <mergeCell ref="AW127:AW131"/>
    <mergeCell ref="AS159:AS166"/>
    <mergeCell ref="AT159:AT166"/>
    <mergeCell ref="AU159:AU166"/>
    <mergeCell ref="AS167:AS172"/>
    <mergeCell ref="AT167:AT172"/>
    <mergeCell ref="AU167:AU172"/>
    <mergeCell ref="AV159:AV172"/>
    <mergeCell ref="AW159:AW172"/>
    <mergeCell ref="AS174:AS179"/>
    <mergeCell ref="AT174:AT179"/>
    <mergeCell ref="AU174:AU179"/>
    <mergeCell ref="AS148:AS154"/>
    <mergeCell ref="AT148:AT154"/>
    <mergeCell ref="AU148:AU154"/>
    <mergeCell ref="AS155:AS157"/>
    <mergeCell ref="AT155:AT157"/>
    <mergeCell ref="AU155:AU157"/>
    <mergeCell ref="AV148:AV154"/>
    <mergeCell ref="AW148:AW154"/>
    <mergeCell ref="AV155:AV157"/>
    <mergeCell ref="AW155:AW157"/>
    <mergeCell ref="AT192:AT201"/>
    <mergeCell ref="AU192:AU201"/>
    <mergeCell ref="AV192:AV201"/>
    <mergeCell ref="AW192:AW201"/>
    <mergeCell ref="AS202:AS207"/>
    <mergeCell ref="AT202:AT207"/>
    <mergeCell ref="AU202:AU207"/>
    <mergeCell ref="AV202:AV207"/>
    <mergeCell ref="AW202:AW207"/>
    <mergeCell ref="AS180:AS184"/>
    <mergeCell ref="AT180:AT184"/>
    <mergeCell ref="AU180:AU184"/>
    <mergeCell ref="AS185:AS190"/>
    <mergeCell ref="AT185:AT190"/>
    <mergeCell ref="AU185:AU190"/>
    <mergeCell ref="AV174:AV179"/>
    <mergeCell ref="AW174:AW179"/>
    <mergeCell ref="AV180:AV184"/>
    <mergeCell ref="AW180:AW184"/>
    <mergeCell ref="AV185:AV190"/>
    <mergeCell ref="AW185:AW190"/>
    <mergeCell ref="BH155:BH157"/>
    <mergeCell ref="BC143:BC146"/>
    <mergeCell ref="BD143:BD146"/>
    <mergeCell ref="BE143:BE146"/>
    <mergeCell ref="BF143:BF146"/>
    <mergeCell ref="BG143:BG146"/>
    <mergeCell ref="AV218:AV220"/>
    <mergeCell ref="AW218:AW220"/>
    <mergeCell ref="BH151:BH152"/>
    <mergeCell ref="AX148:AX154"/>
    <mergeCell ref="AY148:AY154"/>
    <mergeCell ref="AZ148:AZ154"/>
    <mergeCell ref="BA148:BA154"/>
    <mergeCell ref="AX155:AX157"/>
    <mergeCell ref="AY155:AY157"/>
    <mergeCell ref="AZ155:AZ157"/>
    <mergeCell ref="BA155:BA157"/>
    <mergeCell ref="AX159:AX166"/>
    <mergeCell ref="AX167:AX172"/>
    <mergeCell ref="AY159:AY166"/>
    <mergeCell ref="AZ159:AZ166"/>
    <mergeCell ref="BA159:BA166"/>
    <mergeCell ref="AY167:AY172"/>
    <mergeCell ref="AZ167:AZ172"/>
    <mergeCell ref="BC148:BC149"/>
    <mergeCell ref="BD148:BD149"/>
    <mergeCell ref="BE148:BE149"/>
    <mergeCell ref="BF148:BF149"/>
    <mergeCell ref="BG148:BG149"/>
    <mergeCell ref="BC155:BC157"/>
    <mergeCell ref="BD155:BD157"/>
    <mergeCell ref="BE155:BE157"/>
    <mergeCell ref="AX7:AX8"/>
    <mergeCell ref="AX9:AX14"/>
    <mergeCell ref="AX15:AX21"/>
    <mergeCell ref="U119:U125"/>
    <mergeCell ref="AI7:AI8"/>
    <mergeCell ref="BC201:BG201"/>
    <mergeCell ref="A9:A216"/>
    <mergeCell ref="C218:C221"/>
    <mergeCell ref="B218:B221"/>
    <mergeCell ref="D218:D221"/>
    <mergeCell ref="E218:E221"/>
    <mergeCell ref="F218:F221"/>
    <mergeCell ref="G218:G221"/>
    <mergeCell ref="H218:H221"/>
    <mergeCell ref="I218:I221"/>
    <mergeCell ref="BC132:BC136"/>
    <mergeCell ref="BD132:BD136"/>
    <mergeCell ref="BE132:BE136"/>
    <mergeCell ref="BF132:BF136"/>
    <mergeCell ref="BG132:BG136"/>
    <mergeCell ref="AS208:AS216"/>
    <mergeCell ref="AT208:AT216"/>
    <mergeCell ref="AU208:AU216"/>
    <mergeCell ref="AV208:AV216"/>
    <mergeCell ref="AW208:AW216"/>
    <mergeCell ref="AS218:AS220"/>
    <mergeCell ref="AT218:AT220"/>
    <mergeCell ref="AU218:AU220"/>
    <mergeCell ref="BF155:BF157"/>
    <mergeCell ref="BG155:BG157"/>
    <mergeCell ref="BA167:BA172"/>
    <mergeCell ref="AX174:AX179"/>
    <mergeCell ref="AX47:AX49"/>
    <mergeCell ref="AY44:AY46"/>
    <mergeCell ref="AZ44:AZ46"/>
    <mergeCell ref="BA44:BA46"/>
    <mergeCell ref="AY47:AY49"/>
    <mergeCell ref="AZ47:AZ49"/>
    <mergeCell ref="BA47:BA49"/>
    <mergeCell ref="AX33:AX35"/>
    <mergeCell ref="AX36:AX37"/>
    <mergeCell ref="AX38:AX43"/>
    <mergeCell ref="AY33:AY35"/>
    <mergeCell ref="AZ33:AZ35"/>
    <mergeCell ref="AY9:AY14"/>
    <mergeCell ref="AY15:AY21"/>
    <mergeCell ref="AZ9:AZ14"/>
    <mergeCell ref="AZ15:AZ21"/>
    <mergeCell ref="BA9:BA14"/>
    <mergeCell ref="BA15:BA21"/>
    <mergeCell ref="AX22:AX31"/>
    <mergeCell ref="AY22:AY31"/>
    <mergeCell ref="AZ22:AZ31"/>
    <mergeCell ref="BA22:BA31"/>
    <mergeCell ref="AX68:AX73"/>
    <mergeCell ref="AY68:AY73"/>
    <mergeCell ref="AZ68:AZ73"/>
    <mergeCell ref="BA68:BA73"/>
    <mergeCell ref="AX74:AX79"/>
    <mergeCell ref="AY74:AY79"/>
    <mergeCell ref="AZ74:AZ79"/>
    <mergeCell ref="BA74:BA79"/>
    <mergeCell ref="AY50:AY56"/>
    <mergeCell ref="AZ50:AZ56"/>
    <mergeCell ref="BA50:BA56"/>
    <mergeCell ref="AX50:AX56"/>
    <mergeCell ref="AX57:AX62"/>
    <mergeCell ref="AX63:AX67"/>
    <mergeCell ref="AY57:AY62"/>
    <mergeCell ref="AZ57:AZ62"/>
    <mergeCell ref="BA57:BA62"/>
    <mergeCell ref="AY63:AY67"/>
    <mergeCell ref="AZ63:AZ67"/>
    <mergeCell ref="BA63:BA67"/>
    <mergeCell ref="BA33:BA35"/>
    <mergeCell ref="AY36:AY37"/>
    <mergeCell ref="AZ36:AZ37"/>
    <mergeCell ref="BA36:BA37"/>
    <mergeCell ref="AY38:AY43"/>
    <mergeCell ref="AZ38:AZ43"/>
    <mergeCell ref="BA38:BA43"/>
    <mergeCell ref="AX44:AX46"/>
    <mergeCell ref="AX103:AX109"/>
    <mergeCell ref="AY103:AY109"/>
    <mergeCell ref="AZ103:AZ109"/>
    <mergeCell ref="BA103:BA109"/>
    <mergeCell ref="AX110:AX118"/>
    <mergeCell ref="AY110:AY118"/>
    <mergeCell ref="AZ110:AZ118"/>
    <mergeCell ref="BA110:BA118"/>
    <mergeCell ref="AX119:AX125"/>
    <mergeCell ref="AY119:AY125"/>
    <mergeCell ref="AZ119:AZ125"/>
    <mergeCell ref="BA119:BA125"/>
    <mergeCell ref="AY80:AY88"/>
    <mergeCell ref="AZ80:AZ88"/>
    <mergeCell ref="BA80:BA88"/>
    <mergeCell ref="AX87:AX88"/>
    <mergeCell ref="AY89:AY91"/>
    <mergeCell ref="AZ89:AZ91"/>
    <mergeCell ref="BA89:BA91"/>
    <mergeCell ref="AX89:AX91"/>
    <mergeCell ref="AX92:AX101"/>
    <mergeCell ref="AY92:AY101"/>
    <mergeCell ref="AZ92:AZ101"/>
    <mergeCell ref="BA92:BA101"/>
    <mergeCell ref="J148:J158"/>
    <mergeCell ref="K158:U158"/>
    <mergeCell ref="K173:U173"/>
    <mergeCell ref="J159:J173"/>
    <mergeCell ref="K191:U191"/>
    <mergeCell ref="J174:J191"/>
    <mergeCell ref="K217:U217"/>
    <mergeCell ref="J218:J219"/>
    <mergeCell ref="K219:U219"/>
    <mergeCell ref="AO218:AO219"/>
    <mergeCell ref="AN218:AN219"/>
    <mergeCell ref="AX192:AX201"/>
    <mergeCell ref="AY192:AY201"/>
    <mergeCell ref="AZ192:AZ201"/>
    <mergeCell ref="BA192:BA201"/>
    <mergeCell ref="AX202:AX207"/>
    <mergeCell ref="AY202:AY207"/>
    <mergeCell ref="AZ202:AZ207"/>
    <mergeCell ref="BA202:BA207"/>
    <mergeCell ref="AX208:AX216"/>
    <mergeCell ref="AY208:AY216"/>
    <mergeCell ref="AZ208:AZ216"/>
    <mergeCell ref="BA208:BA216"/>
    <mergeCell ref="AY174:AY179"/>
    <mergeCell ref="AZ174:AZ179"/>
    <mergeCell ref="BA174:BA179"/>
    <mergeCell ref="AX180:AX184"/>
    <mergeCell ref="AY180:AY184"/>
    <mergeCell ref="AZ180:AZ184"/>
    <mergeCell ref="BA180:BA184"/>
    <mergeCell ref="AX185:AX190"/>
    <mergeCell ref="AY185:AY190"/>
    <mergeCell ref="K225:U225"/>
    <mergeCell ref="Z225:AJ225"/>
    <mergeCell ref="AS102:AX102"/>
    <mergeCell ref="AS126:AX126"/>
    <mergeCell ref="AS137:AX137"/>
    <mergeCell ref="AS147:AX147"/>
    <mergeCell ref="AS158:AX158"/>
    <mergeCell ref="AS173:AX173"/>
    <mergeCell ref="AS191:AX191"/>
    <mergeCell ref="AS217:AX217"/>
    <mergeCell ref="AS225:AX225"/>
    <mergeCell ref="K222:U222"/>
    <mergeCell ref="J9:J102"/>
    <mergeCell ref="AB102:AJ102"/>
    <mergeCell ref="AB126:AJ126"/>
    <mergeCell ref="AB137:AJ137"/>
    <mergeCell ref="AB147:AJ147"/>
    <mergeCell ref="AB158:AJ158"/>
    <mergeCell ref="AB173:AJ173"/>
    <mergeCell ref="AB191:AJ191"/>
    <mergeCell ref="AB217:AJ217"/>
    <mergeCell ref="AJ218:AJ219"/>
    <mergeCell ref="AI218:AI219"/>
    <mergeCell ref="AH218:AH219"/>
    <mergeCell ref="AG218:AG219"/>
    <mergeCell ref="AE218:AE219"/>
    <mergeCell ref="AF218:AF219"/>
    <mergeCell ref="AX218:AX220"/>
    <mergeCell ref="K102:U102"/>
    <mergeCell ref="K126:U126"/>
    <mergeCell ref="K137:U137"/>
    <mergeCell ref="K147:U147"/>
    <mergeCell ref="AS228:AX228"/>
    <mergeCell ref="BB7:BB8"/>
    <mergeCell ref="BB9:BB14"/>
    <mergeCell ref="BB15:BB21"/>
    <mergeCell ref="BB22:BB31"/>
    <mergeCell ref="BB33:BB35"/>
    <mergeCell ref="BB36:BB37"/>
    <mergeCell ref="BB38:BB43"/>
    <mergeCell ref="BB44:BB46"/>
    <mergeCell ref="BB47:BB49"/>
    <mergeCell ref="BB50:BB56"/>
    <mergeCell ref="BB57:BB62"/>
    <mergeCell ref="BB63:BB67"/>
    <mergeCell ref="BB68:BB73"/>
    <mergeCell ref="BB74:BB79"/>
    <mergeCell ref="BB80:BB88"/>
    <mergeCell ref="BB89:BB91"/>
    <mergeCell ref="BB92:BB101"/>
    <mergeCell ref="BB103:BB109"/>
    <mergeCell ref="BB110:BB118"/>
    <mergeCell ref="BB119:BB125"/>
    <mergeCell ref="AY218:AY220"/>
    <mergeCell ref="AZ218:AZ220"/>
    <mergeCell ref="BA218:BA220"/>
    <mergeCell ref="AX132:AX136"/>
    <mergeCell ref="AY132:AY136"/>
    <mergeCell ref="AZ132:AZ136"/>
    <mergeCell ref="BA132:BA136"/>
    <mergeCell ref="AX138:AX142"/>
    <mergeCell ref="AY138:AY142"/>
    <mergeCell ref="AZ138:AZ142"/>
    <mergeCell ref="BA138:BA142"/>
    <mergeCell ref="BB174:BB179"/>
    <mergeCell ref="BB180:BB184"/>
    <mergeCell ref="BB185:BB190"/>
    <mergeCell ref="BB192:BB201"/>
    <mergeCell ref="BB202:BB207"/>
    <mergeCell ref="BB208:BB216"/>
    <mergeCell ref="BB218:BB220"/>
    <mergeCell ref="BB127:BB128"/>
    <mergeCell ref="BB129:BB131"/>
    <mergeCell ref="BB132:BB136"/>
    <mergeCell ref="BB138:BB142"/>
    <mergeCell ref="BB143:BB146"/>
    <mergeCell ref="BB148:BB154"/>
    <mergeCell ref="BB155:BB157"/>
    <mergeCell ref="BB159:BB166"/>
    <mergeCell ref="BB167:BB172"/>
    <mergeCell ref="AS227:AX227"/>
    <mergeCell ref="AY143:AY146"/>
    <mergeCell ref="AX143:AX146"/>
    <mergeCell ref="AZ143:AZ146"/>
    <mergeCell ref="BA143:BA146"/>
    <mergeCell ref="AX127:AX128"/>
    <mergeCell ref="AX129:AX131"/>
    <mergeCell ref="AY127:AY128"/>
    <mergeCell ref="AZ127:AZ128"/>
    <mergeCell ref="BA127:BA128"/>
    <mergeCell ref="AY129:AY131"/>
    <mergeCell ref="AZ129:AZ131"/>
    <mergeCell ref="BA129:BA131"/>
    <mergeCell ref="AZ185:AZ190"/>
    <mergeCell ref="BA185:BA190"/>
    <mergeCell ref="AS192:AS201"/>
  </mergeCells>
  <phoneticPr fontId="83" type="noConversion"/>
  <pageMargins left="0.7" right="0.7" top="0.75" bottom="0.75" header="0.3" footer="0.3"/>
  <pageSetup paperSize="9"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5"/>
  <sheetViews>
    <sheetView zoomScale="60" zoomScaleNormal="60" workbookViewId="0">
      <selection activeCell="B3" sqref="B3:F3"/>
    </sheetView>
  </sheetViews>
  <sheetFormatPr baseColWidth="10" defaultColWidth="10.7109375" defaultRowHeight="15" x14ac:dyDescent="0.25"/>
  <cols>
    <col min="1" max="1" width="20.7109375" customWidth="1"/>
    <col min="2" max="2" width="25" customWidth="1"/>
    <col min="3" max="3" width="19.85546875" customWidth="1"/>
    <col min="4" max="4" width="20.42578125" customWidth="1"/>
    <col min="5" max="5" width="30.28515625" customWidth="1"/>
    <col min="6" max="6" width="34.28515625" customWidth="1"/>
    <col min="7" max="7" width="43.7109375" customWidth="1"/>
  </cols>
  <sheetData>
    <row r="1" spans="1:7" ht="44.25" customHeight="1" x14ac:dyDescent="0.25">
      <c r="A1" s="1304" t="s">
        <v>58</v>
      </c>
      <c r="B1" s="1305"/>
      <c r="C1" s="1305"/>
      <c r="D1" s="1305"/>
      <c r="E1" s="1305"/>
      <c r="F1" s="1305"/>
      <c r="G1" s="1306"/>
    </row>
    <row r="2" spans="1:7" s="24" customFormat="1" ht="43.5" customHeight="1" x14ac:dyDescent="0.25">
      <c r="A2" s="39" t="s">
        <v>59</v>
      </c>
      <c r="B2" s="1307" t="s">
        <v>60</v>
      </c>
      <c r="C2" s="1307"/>
      <c r="D2" s="1307"/>
      <c r="E2" s="1307"/>
      <c r="F2" s="1307"/>
      <c r="G2" s="26" t="s">
        <v>61</v>
      </c>
    </row>
    <row r="3" spans="1:7" ht="45" customHeight="1" x14ac:dyDescent="0.25">
      <c r="A3" s="19" t="s">
        <v>136</v>
      </c>
      <c r="B3" s="1308" t="s">
        <v>139</v>
      </c>
      <c r="C3" s="1309"/>
      <c r="D3" s="1309"/>
      <c r="E3" s="1309"/>
      <c r="F3" s="1310"/>
      <c r="G3" s="14" t="s">
        <v>140</v>
      </c>
    </row>
    <row r="4" spans="1:7" ht="45" customHeight="1" x14ac:dyDescent="0.25">
      <c r="A4" s="15"/>
      <c r="B4" s="1311"/>
      <c r="C4" s="1312"/>
      <c r="D4" s="1312"/>
      <c r="E4" s="1312"/>
      <c r="F4" s="1313"/>
      <c r="G4" s="16"/>
    </row>
    <row r="5" spans="1:7" ht="45" customHeight="1" x14ac:dyDescent="0.25">
      <c r="A5" s="15"/>
      <c r="B5" s="1311"/>
      <c r="C5" s="1312"/>
      <c r="D5" s="1312"/>
      <c r="E5" s="1312"/>
      <c r="F5" s="1313"/>
      <c r="G5" s="16"/>
    </row>
    <row r="6" spans="1:7" ht="45" customHeight="1" thickBot="1" x14ac:dyDescent="0.3">
      <c r="A6" s="17"/>
      <c r="B6" s="1300"/>
      <c r="C6" s="1300"/>
      <c r="D6" s="1300"/>
      <c r="E6" s="1300"/>
      <c r="F6" s="1300"/>
      <c r="G6" s="18"/>
    </row>
    <row r="7" spans="1:7" ht="45" customHeight="1" thickBot="1" x14ac:dyDescent="0.3">
      <c r="A7" s="1301"/>
      <c r="B7" s="1301"/>
      <c r="C7" s="1301"/>
      <c r="D7" s="1301"/>
      <c r="E7" s="1301"/>
      <c r="F7" s="1301"/>
      <c r="G7" s="1301"/>
    </row>
    <row r="8" spans="1:7" s="24" customFormat="1" ht="45" customHeight="1" x14ac:dyDescent="0.25">
      <c r="A8" s="22"/>
      <c r="B8" s="1302" t="s">
        <v>62</v>
      </c>
      <c r="C8" s="1302"/>
      <c r="D8" s="1302" t="s">
        <v>63</v>
      </c>
      <c r="E8" s="1302"/>
      <c r="F8" s="35" t="s">
        <v>59</v>
      </c>
      <c r="G8" s="23" t="s">
        <v>64</v>
      </c>
    </row>
    <row r="9" spans="1:7" ht="45" customHeight="1" x14ac:dyDescent="0.25">
      <c r="A9" s="25" t="s">
        <v>65</v>
      </c>
      <c r="B9" s="1303" t="s">
        <v>134</v>
      </c>
      <c r="C9" s="1303"/>
      <c r="D9" s="1299" t="s">
        <v>135</v>
      </c>
      <c r="E9" s="1299"/>
      <c r="F9" s="19" t="s">
        <v>136</v>
      </c>
      <c r="G9" s="20"/>
    </row>
    <row r="10" spans="1:7" ht="45" customHeight="1" x14ac:dyDescent="0.25">
      <c r="A10" s="25" t="s">
        <v>66</v>
      </c>
      <c r="B10" s="1299" t="s">
        <v>137</v>
      </c>
      <c r="C10" s="1299"/>
      <c r="D10" s="1299" t="s">
        <v>138</v>
      </c>
      <c r="E10" s="1299"/>
      <c r="F10" s="19" t="s">
        <v>136</v>
      </c>
      <c r="G10" s="20"/>
    </row>
    <row r="11" spans="1:7" ht="45" customHeight="1" thickBot="1" x14ac:dyDescent="0.3">
      <c r="A11" s="38" t="s">
        <v>67</v>
      </c>
      <c r="B11" s="1299" t="s">
        <v>137</v>
      </c>
      <c r="C11" s="1299"/>
      <c r="D11" s="1299" t="s">
        <v>138</v>
      </c>
      <c r="E11" s="1299"/>
      <c r="F11" s="19" t="s">
        <v>136</v>
      </c>
      <c r="G11" s="21"/>
    </row>
    <row r="12" spans="1:7" ht="45" customHeight="1" x14ac:dyDescent="0.25"/>
    <row r="13" spans="1:7" ht="45" customHeight="1" x14ac:dyDescent="0.25"/>
    <row r="14" spans="1:7" ht="45" customHeight="1" x14ac:dyDescent="0.25"/>
    <row r="15" spans="1:7" ht="45" customHeight="1" x14ac:dyDescent="0.25"/>
    <row r="16" spans="1:7" ht="45" customHeight="1" x14ac:dyDescent="0.25"/>
    <row r="17" ht="45" customHeight="1" x14ac:dyDescent="0.25"/>
    <row r="18" ht="45" customHeight="1" x14ac:dyDescent="0.25"/>
    <row r="19" ht="45" customHeight="1" x14ac:dyDescent="0.25"/>
    <row r="20" ht="45" customHeight="1" x14ac:dyDescent="0.25"/>
    <row r="21" ht="45" customHeight="1" x14ac:dyDescent="0.25"/>
    <row r="22" ht="45" customHeight="1" x14ac:dyDescent="0.25"/>
    <row r="23" ht="45" customHeight="1" x14ac:dyDescent="0.25"/>
    <row r="24" ht="45" customHeight="1" x14ac:dyDescent="0.25"/>
    <row r="25" ht="45" customHeight="1" x14ac:dyDescent="0.25"/>
  </sheetData>
  <mergeCells count="15">
    <mergeCell ref="A1:G1"/>
    <mergeCell ref="B2:F2"/>
    <mergeCell ref="B3:F3"/>
    <mergeCell ref="B4:F4"/>
    <mergeCell ref="B5:F5"/>
    <mergeCell ref="B10:C10"/>
    <mergeCell ref="D10:E10"/>
    <mergeCell ref="B11:C11"/>
    <mergeCell ref="D11:E11"/>
    <mergeCell ref="B6:F6"/>
    <mergeCell ref="A7:G7"/>
    <mergeCell ref="B8:C8"/>
    <mergeCell ref="D8:E8"/>
    <mergeCell ref="B9:C9"/>
    <mergeCell ref="D9:E9"/>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2"/>
  <sheetViews>
    <sheetView topLeftCell="A11" workbookViewId="0">
      <selection activeCell="F20" sqref="B20:I20"/>
    </sheetView>
  </sheetViews>
  <sheetFormatPr baseColWidth="10" defaultRowHeight="15" x14ac:dyDescent="0.25"/>
  <cols>
    <col min="1" max="1" width="11.42578125" style="1"/>
    <col min="2" max="2" width="18.7109375" customWidth="1"/>
  </cols>
  <sheetData>
    <row r="1" spans="1:13" x14ac:dyDescent="0.25">
      <c r="B1" t="s">
        <v>1077</v>
      </c>
      <c r="F1" t="s">
        <v>1078</v>
      </c>
    </row>
    <row r="3" spans="1:13" ht="26.25" customHeight="1" x14ac:dyDescent="0.25">
      <c r="B3" s="1314" t="s">
        <v>268</v>
      </c>
      <c r="C3" s="1314"/>
      <c r="D3" s="1314"/>
      <c r="E3" s="1314"/>
      <c r="F3" s="1315" t="s">
        <v>1080</v>
      </c>
      <c r="G3" s="1315"/>
      <c r="H3" s="1315"/>
      <c r="I3" s="1315"/>
    </row>
    <row r="4" spans="1:13" ht="45" customHeight="1" x14ac:dyDescent="0.25">
      <c r="B4" s="1314" t="s">
        <v>267</v>
      </c>
      <c r="C4" s="1314"/>
      <c r="D4" s="1314"/>
      <c r="E4" s="1314"/>
      <c r="F4" s="1314" t="s">
        <v>1081</v>
      </c>
      <c r="G4" s="1314"/>
      <c r="H4" s="1314"/>
      <c r="I4" s="1314"/>
    </row>
    <row r="5" spans="1:13" ht="65.25" customHeight="1" x14ac:dyDescent="0.25">
      <c r="B5" s="1314" t="s">
        <v>1082</v>
      </c>
      <c r="C5" s="1314"/>
      <c r="D5" s="1314"/>
      <c r="E5" s="1314"/>
      <c r="F5" s="1314" t="s">
        <v>1083</v>
      </c>
      <c r="G5" s="1314"/>
      <c r="H5" s="1314"/>
      <c r="I5" s="1314"/>
    </row>
    <row r="6" spans="1:13" ht="55.5" customHeight="1" x14ac:dyDescent="0.25">
      <c r="B6" s="1314" t="s">
        <v>259</v>
      </c>
      <c r="C6" s="1314"/>
      <c r="D6" s="1314"/>
      <c r="E6" s="1314"/>
      <c r="F6" s="1314" t="s">
        <v>1081</v>
      </c>
      <c r="G6" s="1314"/>
      <c r="H6" s="1314"/>
      <c r="I6" s="1314"/>
    </row>
    <row r="7" spans="1:13" ht="54.75" customHeight="1" x14ac:dyDescent="0.25">
      <c r="B7" s="1314" t="s">
        <v>258</v>
      </c>
      <c r="C7" s="1314"/>
      <c r="D7" s="1314"/>
      <c r="E7" s="1314"/>
      <c r="F7" s="1314" t="s">
        <v>1081</v>
      </c>
      <c r="G7" s="1314"/>
      <c r="H7" s="1314"/>
      <c r="I7" s="1314"/>
    </row>
    <row r="8" spans="1:13" ht="44.25" customHeight="1" x14ac:dyDescent="0.25">
      <c r="B8" s="1314" t="s">
        <v>255</v>
      </c>
      <c r="C8" s="1314"/>
      <c r="D8" s="1314"/>
      <c r="E8" s="1314"/>
      <c r="F8" s="1314" t="s">
        <v>1079</v>
      </c>
      <c r="G8" s="1314"/>
      <c r="H8" s="1314"/>
      <c r="I8" s="1314"/>
    </row>
    <row r="9" spans="1:13" ht="38.25" customHeight="1" x14ac:dyDescent="0.25">
      <c r="B9" s="1317" t="s">
        <v>244</v>
      </c>
      <c r="C9" s="1318"/>
      <c r="D9" s="1318"/>
      <c r="E9" s="1319"/>
      <c r="F9" s="1316" t="s">
        <v>1085</v>
      </c>
      <c r="G9" s="1316"/>
      <c r="H9" s="1316"/>
      <c r="I9" s="1316"/>
    </row>
    <row r="10" spans="1:13" ht="42.75" customHeight="1" x14ac:dyDescent="0.25">
      <c r="B10" s="1317" t="s">
        <v>1082</v>
      </c>
      <c r="C10" s="1318"/>
      <c r="D10" s="1318"/>
      <c r="E10" s="1319"/>
      <c r="F10" s="1316" t="s">
        <v>1086</v>
      </c>
      <c r="G10" s="1316"/>
      <c r="H10" s="1316"/>
      <c r="I10" s="1316"/>
      <c r="L10" s="470">
        <f>80%-36.36%</f>
        <v>0.43640000000000007</v>
      </c>
      <c r="M10" t="s">
        <v>1088</v>
      </c>
    </row>
    <row r="11" spans="1:13" ht="80.25" customHeight="1" x14ac:dyDescent="0.25">
      <c r="B11" s="1316" t="s">
        <v>265</v>
      </c>
      <c r="C11" s="1316"/>
      <c r="D11" s="1316"/>
      <c r="E11" s="1316"/>
      <c r="F11" s="1316" t="s">
        <v>1087</v>
      </c>
      <c r="G11" s="1316"/>
      <c r="H11" s="1316"/>
      <c r="I11" s="1316"/>
      <c r="M11">
        <v>8</v>
      </c>
    </row>
    <row r="12" spans="1:13" ht="58.5" customHeight="1" x14ac:dyDescent="0.25">
      <c r="B12" s="1320" t="s">
        <v>269</v>
      </c>
      <c r="C12" s="1320"/>
      <c r="D12" s="1320"/>
      <c r="E12" s="1320"/>
      <c r="F12" s="1316" t="s">
        <v>1087</v>
      </c>
      <c r="G12" s="1316"/>
      <c r="H12" s="1316"/>
      <c r="I12" s="1316"/>
      <c r="L12">
        <f>22-8</f>
        <v>14</v>
      </c>
    </row>
    <row r="13" spans="1:13" ht="15" customHeight="1" x14ac:dyDescent="0.25">
      <c r="B13" s="754"/>
      <c r="C13" s="755"/>
      <c r="D13" s="755"/>
      <c r="E13" s="756"/>
      <c r="F13" s="754"/>
      <c r="G13" s="755"/>
      <c r="H13" s="755"/>
      <c r="I13" s="756"/>
    </row>
    <row r="14" spans="1:13" x14ac:dyDescent="0.25">
      <c r="A14" s="1">
        <v>1</v>
      </c>
      <c r="B14" s="754" t="s">
        <v>1084</v>
      </c>
      <c r="C14" s="755"/>
      <c r="D14" s="755"/>
      <c r="E14" s="756"/>
      <c r="F14" s="1314" t="s">
        <v>1095</v>
      </c>
      <c r="G14" s="1314"/>
      <c r="H14" s="1314"/>
      <c r="I14" s="1314"/>
    </row>
    <row r="15" spans="1:13" x14ac:dyDescent="0.25">
      <c r="A15" s="1">
        <v>2</v>
      </c>
      <c r="B15" s="1314" t="s">
        <v>233</v>
      </c>
      <c r="C15" s="1314"/>
      <c r="D15" s="1314"/>
      <c r="E15" s="1314"/>
      <c r="F15" s="1314" t="s">
        <v>1096</v>
      </c>
      <c r="G15" s="1314"/>
      <c r="H15" s="1314"/>
      <c r="I15" s="1314"/>
    </row>
    <row r="16" spans="1:13" x14ac:dyDescent="0.25">
      <c r="A16" s="1">
        <v>3</v>
      </c>
      <c r="B16" s="1314" t="s">
        <v>237</v>
      </c>
      <c r="C16" s="1314"/>
      <c r="D16" s="1314"/>
      <c r="E16" s="1314"/>
      <c r="F16" s="1314" t="s">
        <v>1097</v>
      </c>
      <c r="G16" s="1314"/>
      <c r="H16" s="1314"/>
      <c r="I16" s="1314"/>
    </row>
    <row r="17" spans="1:9" x14ac:dyDescent="0.25">
      <c r="A17" s="1">
        <v>4</v>
      </c>
      <c r="B17" s="1314" t="s">
        <v>238</v>
      </c>
      <c r="C17" s="1314"/>
      <c r="D17" s="1314"/>
      <c r="E17" s="1314"/>
      <c r="F17" s="1314" t="s">
        <v>1098</v>
      </c>
      <c r="G17" s="1314"/>
      <c r="H17" s="1314"/>
      <c r="I17" s="1314"/>
    </row>
    <row r="18" spans="1:9" x14ac:dyDescent="0.25">
      <c r="A18" s="1">
        <v>5</v>
      </c>
      <c r="B18" s="1314" t="s">
        <v>241</v>
      </c>
      <c r="C18" s="1314"/>
      <c r="D18" s="1314"/>
      <c r="E18" s="1314"/>
      <c r="F18" s="1314" t="s">
        <v>1099</v>
      </c>
      <c r="G18" s="1314"/>
      <c r="H18" s="1314"/>
      <c r="I18" s="1314"/>
    </row>
    <row r="19" spans="1:9" x14ac:dyDescent="0.25">
      <c r="A19" s="1">
        <v>6</v>
      </c>
      <c r="B19" s="1314" t="s">
        <v>1100</v>
      </c>
      <c r="C19" s="1314"/>
      <c r="D19" s="1314"/>
      <c r="E19" s="1314"/>
      <c r="F19" s="1314" t="s">
        <v>1101</v>
      </c>
      <c r="G19" s="1314"/>
      <c r="H19" s="1314"/>
      <c r="I19" s="1314"/>
    </row>
    <row r="20" spans="1:9" x14ac:dyDescent="0.25">
      <c r="A20" s="1">
        <v>7</v>
      </c>
      <c r="B20" s="1314"/>
      <c r="C20" s="1314"/>
      <c r="D20" s="1314"/>
      <c r="E20" s="1314"/>
      <c r="F20" s="1314"/>
      <c r="G20" s="1314"/>
      <c r="H20" s="1314"/>
      <c r="I20" s="1314"/>
    </row>
    <row r="21" spans="1:9" x14ac:dyDescent="0.25">
      <c r="A21" s="1">
        <v>8</v>
      </c>
      <c r="B21" s="1314"/>
      <c r="C21" s="1314"/>
      <c r="D21" s="1314"/>
      <c r="E21" s="1314"/>
      <c r="F21" s="1314"/>
      <c r="G21" s="1314"/>
      <c r="H21" s="1314"/>
      <c r="I21" s="1314"/>
    </row>
    <row r="22" spans="1:9" x14ac:dyDescent="0.25">
      <c r="A22" s="1">
        <v>9</v>
      </c>
      <c r="B22" s="1314"/>
      <c r="C22" s="1314"/>
      <c r="D22" s="1314"/>
      <c r="E22" s="1314"/>
      <c r="F22" s="1314"/>
      <c r="G22" s="1314"/>
      <c r="H22" s="1314"/>
      <c r="I22" s="1314"/>
    </row>
    <row r="23" spans="1:9" x14ac:dyDescent="0.25">
      <c r="A23" s="1">
        <v>10</v>
      </c>
      <c r="B23" s="1314"/>
      <c r="C23" s="1314"/>
      <c r="D23" s="1314"/>
      <c r="E23" s="1314"/>
      <c r="F23" s="1314"/>
      <c r="G23" s="1314"/>
      <c r="H23" s="1314"/>
      <c r="I23" s="1314"/>
    </row>
    <row r="24" spans="1:9" x14ac:dyDescent="0.25">
      <c r="A24" s="1">
        <v>11</v>
      </c>
      <c r="B24" s="1314"/>
      <c r="C24" s="1314"/>
      <c r="D24" s="1314"/>
      <c r="E24" s="1314"/>
      <c r="F24" s="1314"/>
      <c r="G24" s="1314"/>
      <c r="H24" s="1314"/>
      <c r="I24" s="1314"/>
    </row>
    <row r="25" spans="1:9" x14ac:dyDescent="0.25">
      <c r="A25" s="1">
        <v>12</v>
      </c>
      <c r="B25" s="1314"/>
      <c r="C25" s="1314"/>
      <c r="D25" s="1314"/>
      <c r="E25" s="1314"/>
      <c r="F25" s="1314"/>
      <c r="G25" s="1314"/>
      <c r="H25" s="1314"/>
      <c r="I25" s="1314"/>
    </row>
    <row r="26" spans="1:9" x14ac:dyDescent="0.25">
      <c r="A26" s="1">
        <v>13</v>
      </c>
      <c r="B26" s="1314"/>
      <c r="C26" s="1314"/>
      <c r="D26" s="1314"/>
      <c r="E26" s="1314"/>
      <c r="F26" s="1314"/>
      <c r="G26" s="1314"/>
      <c r="H26" s="1314"/>
      <c r="I26" s="1314"/>
    </row>
    <row r="27" spans="1:9" x14ac:dyDescent="0.25">
      <c r="A27" s="1">
        <v>14</v>
      </c>
      <c r="B27" s="1314"/>
      <c r="C27" s="1314"/>
      <c r="D27" s="1314"/>
      <c r="E27" s="1314"/>
      <c r="F27" s="1314"/>
      <c r="G27" s="1314"/>
      <c r="H27" s="1314"/>
      <c r="I27" s="1314"/>
    </row>
    <row r="28" spans="1:9" x14ac:dyDescent="0.25">
      <c r="A28" s="1">
        <v>15</v>
      </c>
      <c r="B28" s="1314"/>
      <c r="C28" s="1314"/>
      <c r="D28" s="1314"/>
      <c r="E28" s="1314"/>
      <c r="F28" s="1314"/>
      <c r="G28" s="1314"/>
      <c r="H28" s="1314"/>
      <c r="I28" s="1314"/>
    </row>
    <row r="29" spans="1:9" x14ac:dyDescent="0.25">
      <c r="A29" s="1">
        <v>16</v>
      </c>
      <c r="B29" s="1314"/>
      <c r="C29" s="1314"/>
      <c r="D29" s="1314"/>
      <c r="E29" s="1314"/>
      <c r="F29" s="1314"/>
      <c r="G29" s="1314"/>
      <c r="H29" s="1314"/>
      <c r="I29" s="1314"/>
    </row>
    <row r="30" spans="1:9" x14ac:dyDescent="0.25">
      <c r="A30" s="1">
        <v>17</v>
      </c>
      <c r="B30" s="1314"/>
      <c r="C30" s="1314"/>
      <c r="D30" s="1314"/>
      <c r="E30" s="1314"/>
      <c r="F30" s="1314"/>
      <c r="G30" s="1314"/>
      <c r="H30" s="1314"/>
      <c r="I30" s="1314"/>
    </row>
    <row r="31" spans="1:9" x14ac:dyDescent="0.25">
      <c r="A31" s="1">
        <v>18</v>
      </c>
      <c r="B31" s="1314"/>
      <c r="C31" s="1314"/>
      <c r="D31" s="1314"/>
      <c r="E31" s="1314"/>
      <c r="F31" s="1314"/>
      <c r="G31" s="1314"/>
      <c r="H31" s="1314"/>
      <c r="I31" s="1314"/>
    </row>
    <row r="32" spans="1:9" x14ac:dyDescent="0.25">
      <c r="A32" s="1">
        <v>19</v>
      </c>
      <c r="B32" s="1314"/>
      <c r="C32" s="1314"/>
      <c r="D32" s="1314"/>
      <c r="E32" s="1314"/>
      <c r="F32" s="1314"/>
      <c r="G32" s="1314"/>
      <c r="H32" s="1314"/>
      <c r="I32" s="1314"/>
    </row>
  </sheetData>
  <mergeCells count="60">
    <mergeCell ref="B32:E32"/>
    <mergeCell ref="F32:I32"/>
    <mergeCell ref="B29:E29"/>
    <mergeCell ref="F29:I29"/>
    <mergeCell ref="B30:E30"/>
    <mergeCell ref="F30:I30"/>
    <mergeCell ref="B31:E31"/>
    <mergeCell ref="F31:I31"/>
    <mergeCell ref="B26:E26"/>
    <mergeCell ref="F26:I26"/>
    <mergeCell ref="B27:E27"/>
    <mergeCell ref="F27:I27"/>
    <mergeCell ref="B28:E28"/>
    <mergeCell ref="F28:I28"/>
    <mergeCell ref="B23:E23"/>
    <mergeCell ref="F23:I23"/>
    <mergeCell ref="B24:E24"/>
    <mergeCell ref="F24:I24"/>
    <mergeCell ref="B25:E25"/>
    <mergeCell ref="F25:I25"/>
    <mergeCell ref="B20:E20"/>
    <mergeCell ref="F20:I20"/>
    <mergeCell ref="B21:E21"/>
    <mergeCell ref="F21:I21"/>
    <mergeCell ref="B22:E22"/>
    <mergeCell ref="F22:I22"/>
    <mergeCell ref="B17:E17"/>
    <mergeCell ref="F17:I17"/>
    <mergeCell ref="B18:E18"/>
    <mergeCell ref="F18:I18"/>
    <mergeCell ref="B19:E19"/>
    <mergeCell ref="F19:I19"/>
    <mergeCell ref="B14:E14"/>
    <mergeCell ref="F14:I14"/>
    <mergeCell ref="B15:E15"/>
    <mergeCell ref="F15:I15"/>
    <mergeCell ref="B16:E16"/>
    <mergeCell ref="F16:I16"/>
    <mergeCell ref="B10:E10"/>
    <mergeCell ref="F10:I10"/>
    <mergeCell ref="B13:E13"/>
    <mergeCell ref="F13:I13"/>
    <mergeCell ref="B12:E12"/>
    <mergeCell ref="F12:I12"/>
    <mergeCell ref="B3:E3"/>
    <mergeCell ref="F3:I3"/>
    <mergeCell ref="B4:E4"/>
    <mergeCell ref="F4:I4"/>
    <mergeCell ref="B11:E11"/>
    <mergeCell ref="F11:I11"/>
    <mergeCell ref="B5:E5"/>
    <mergeCell ref="F5:I5"/>
    <mergeCell ref="B6:E6"/>
    <mergeCell ref="F6:I6"/>
    <mergeCell ref="B7:E7"/>
    <mergeCell ref="F7:I7"/>
    <mergeCell ref="B8:E8"/>
    <mergeCell ref="F8:I8"/>
    <mergeCell ref="B9:E9"/>
    <mergeCell ref="F9:I9"/>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K36"/>
  <sheetViews>
    <sheetView topLeftCell="F1" workbookViewId="0">
      <selection activeCell="I15" sqref="I15"/>
    </sheetView>
  </sheetViews>
  <sheetFormatPr baseColWidth="10" defaultRowHeight="16.5" x14ac:dyDescent="0.3"/>
  <cols>
    <col min="1" max="1" width="11.42578125" style="503"/>
    <col min="2" max="2" width="7.7109375" style="503" customWidth="1"/>
    <col min="3" max="3" width="34.42578125" style="503" customWidth="1"/>
    <col min="4" max="4" width="24.140625" style="503" customWidth="1"/>
    <col min="5" max="5" width="6.140625" style="503" customWidth="1"/>
    <col min="6" max="6" width="64" style="503" bestFit="1" customWidth="1"/>
    <col min="7" max="7" width="19.85546875" style="503" customWidth="1"/>
    <col min="8" max="8" width="11.42578125" style="503"/>
    <col min="9" max="9" width="64.140625" style="503" bestFit="1" customWidth="1"/>
    <col min="10" max="13" width="11.42578125" style="503"/>
    <col min="14" max="14" width="37.140625" style="503" customWidth="1"/>
    <col min="15" max="16384" width="11.42578125" style="503"/>
  </cols>
  <sheetData>
    <row r="3" spans="2:11" x14ac:dyDescent="0.3">
      <c r="C3" s="503" t="s">
        <v>1102</v>
      </c>
      <c r="F3" s="504" t="s">
        <v>1103</v>
      </c>
      <c r="G3" s="504"/>
      <c r="I3" s="503" t="s">
        <v>1104</v>
      </c>
    </row>
    <row r="4" spans="2:11" x14ac:dyDescent="0.3">
      <c r="B4" s="505" t="s">
        <v>1105</v>
      </c>
      <c r="C4" s="505" t="s">
        <v>1106</v>
      </c>
      <c r="E4" s="505" t="s">
        <v>1105</v>
      </c>
      <c r="F4" s="505" t="s">
        <v>1106</v>
      </c>
      <c r="G4" s="506"/>
      <c r="I4" s="507" t="s">
        <v>1106</v>
      </c>
      <c r="J4" s="508">
        <v>2021</v>
      </c>
      <c r="K4" s="508">
        <v>2022</v>
      </c>
    </row>
    <row r="5" spans="2:11" x14ac:dyDescent="0.3">
      <c r="B5" s="509">
        <v>1</v>
      </c>
      <c r="C5" s="510" t="s">
        <v>1107</v>
      </c>
      <c r="E5" s="509">
        <v>1</v>
      </c>
      <c r="F5" s="510" t="s">
        <v>1108</v>
      </c>
      <c r="H5" s="504">
        <v>1</v>
      </c>
      <c r="I5" s="511" t="s">
        <v>1109</v>
      </c>
      <c r="J5" s="512" t="s">
        <v>1110</v>
      </c>
      <c r="K5" s="512" t="s">
        <v>1111</v>
      </c>
    </row>
    <row r="6" spans="2:11" x14ac:dyDescent="0.3">
      <c r="B6" s="509">
        <v>2</v>
      </c>
      <c r="C6" s="510" t="s">
        <v>1112</v>
      </c>
      <c r="E6" s="509">
        <v>2</v>
      </c>
      <c r="F6" s="510" t="s">
        <v>1113</v>
      </c>
      <c r="H6" s="504">
        <v>2</v>
      </c>
      <c r="I6" s="510" t="s">
        <v>1114</v>
      </c>
      <c r="J6" s="512" t="s">
        <v>1115</v>
      </c>
      <c r="K6" s="512" t="s">
        <v>1110</v>
      </c>
    </row>
    <row r="7" spans="2:11" x14ac:dyDescent="0.3">
      <c r="B7" s="509">
        <v>3</v>
      </c>
      <c r="C7" s="510" t="s">
        <v>1116</v>
      </c>
      <c r="E7" s="509">
        <v>3</v>
      </c>
      <c r="F7" s="510" t="s">
        <v>1117</v>
      </c>
      <c r="H7" s="504">
        <v>3</v>
      </c>
      <c r="I7" s="510" t="s">
        <v>1118</v>
      </c>
      <c r="J7" s="512" t="s">
        <v>1115</v>
      </c>
      <c r="K7" s="512" t="s">
        <v>1110</v>
      </c>
    </row>
    <row r="8" spans="2:11" x14ac:dyDescent="0.3">
      <c r="B8" s="509">
        <v>4</v>
      </c>
      <c r="C8" s="513" t="s">
        <v>1119</v>
      </c>
      <c r="E8" s="509">
        <v>4</v>
      </c>
      <c r="F8" s="510" t="s">
        <v>1120</v>
      </c>
      <c r="H8" s="504">
        <v>4</v>
      </c>
      <c r="I8" s="510" t="s">
        <v>1121</v>
      </c>
      <c r="J8" s="512" t="s">
        <v>1115</v>
      </c>
      <c r="K8" s="512" t="s">
        <v>1110</v>
      </c>
    </row>
    <row r="9" spans="2:11" x14ac:dyDescent="0.3">
      <c r="B9" s="509">
        <v>5</v>
      </c>
      <c r="C9" s="510" t="s">
        <v>1122</v>
      </c>
      <c r="E9" s="509">
        <v>5</v>
      </c>
      <c r="F9" s="510" t="s">
        <v>1123</v>
      </c>
      <c r="H9" s="504">
        <v>5</v>
      </c>
      <c r="I9" s="511" t="s">
        <v>1124</v>
      </c>
      <c r="J9" s="512" t="s">
        <v>1115</v>
      </c>
      <c r="K9" s="512" t="s">
        <v>1110</v>
      </c>
    </row>
    <row r="10" spans="2:11" x14ac:dyDescent="0.3">
      <c r="B10" s="509">
        <v>6</v>
      </c>
      <c r="C10" s="513" t="s">
        <v>1125</v>
      </c>
      <c r="E10" s="509">
        <v>6</v>
      </c>
      <c r="F10" s="513" t="s">
        <v>1126</v>
      </c>
      <c r="H10" s="504">
        <v>6</v>
      </c>
      <c r="I10" s="510" t="s">
        <v>1127</v>
      </c>
      <c r="J10" s="512" t="s">
        <v>1115</v>
      </c>
      <c r="K10" s="512" t="s">
        <v>1110</v>
      </c>
    </row>
    <row r="11" spans="2:11" x14ac:dyDescent="0.3">
      <c r="B11" s="509">
        <v>7</v>
      </c>
      <c r="C11" s="513" t="s">
        <v>1128</v>
      </c>
      <c r="E11" s="509">
        <v>7</v>
      </c>
      <c r="F11" s="513" t="s">
        <v>1129</v>
      </c>
      <c r="H11" s="504">
        <v>7</v>
      </c>
      <c r="I11" s="511" t="s">
        <v>1130</v>
      </c>
      <c r="J11" s="514" t="s">
        <v>1115</v>
      </c>
      <c r="K11" s="514" t="s">
        <v>1110</v>
      </c>
    </row>
    <row r="12" spans="2:11" x14ac:dyDescent="0.3">
      <c r="B12" s="509">
        <v>8</v>
      </c>
      <c r="C12" s="513" t="s">
        <v>1131</v>
      </c>
      <c r="E12" s="509">
        <v>8</v>
      </c>
      <c r="F12" s="510" t="s">
        <v>1132</v>
      </c>
    </row>
    <row r="13" spans="2:11" ht="18.75" customHeight="1" x14ac:dyDescent="0.3">
      <c r="B13" s="509">
        <v>9</v>
      </c>
      <c r="C13" s="515" t="s">
        <v>1133</v>
      </c>
      <c r="E13" s="509">
        <v>9</v>
      </c>
      <c r="F13" s="510" t="s">
        <v>1134</v>
      </c>
    </row>
    <row r="14" spans="2:11" ht="33" x14ac:dyDescent="0.3">
      <c r="E14" s="509">
        <v>10</v>
      </c>
      <c r="F14" s="513" t="s">
        <v>1135</v>
      </c>
      <c r="I14" s="516" t="s">
        <v>1136</v>
      </c>
    </row>
    <row r="15" spans="2:11" x14ac:dyDescent="0.3">
      <c r="E15" s="509">
        <v>11</v>
      </c>
      <c r="F15" s="510" t="s">
        <v>1137</v>
      </c>
      <c r="I15" s="503" t="s">
        <v>1138</v>
      </c>
    </row>
    <row r="16" spans="2:11" x14ac:dyDescent="0.3">
      <c r="E16" s="509">
        <v>12</v>
      </c>
      <c r="F16" s="511" t="s">
        <v>1139</v>
      </c>
    </row>
    <row r="17" spans="5:7" x14ac:dyDescent="0.3">
      <c r="E17" s="509">
        <v>13</v>
      </c>
      <c r="F17" s="510" t="s">
        <v>1140</v>
      </c>
    </row>
    <row r="18" spans="5:7" x14ac:dyDescent="0.3">
      <c r="E18" s="509">
        <v>14</v>
      </c>
      <c r="F18" s="513" t="s">
        <v>1141</v>
      </c>
    </row>
    <row r="19" spans="5:7" x14ac:dyDescent="0.3">
      <c r="E19" s="509">
        <v>15</v>
      </c>
      <c r="F19" s="511" t="s">
        <v>1130</v>
      </c>
    </row>
    <row r="20" spans="5:7" x14ac:dyDescent="0.3">
      <c r="E20" s="509">
        <v>16</v>
      </c>
      <c r="F20" s="510" t="s">
        <v>1142</v>
      </c>
    </row>
    <row r="21" spans="5:7" x14ac:dyDescent="0.3">
      <c r="E21" s="509">
        <v>17</v>
      </c>
      <c r="F21" s="513" t="s">
        <v>1143</v>
      </c>
    </row>
    <row r="22" spans="5:7" x14ac:dyDescent="0.3">
      <c r="E22" s="509">
        <v>18</v>
      </c>
      <c r="F22" s="510" t="s">
        <v>1144</v>
      </c>
    </row>
    <row r="24" spans="5:7" x14ac:dyDescent="0.3">
      <c r="F24" s="503">
        <f>18-5</f>
        <v>13</v>
      </c>
    </row>
    <row r="29" spans="5:7" ht="31.5" customHeight="1" x14ac:dyDescent="0.3">
      <c r="E29" s="1321" t="s">
        <v>1145</v>
      </c>
      <c r="F29" s="1321"/>
      <c r="G29" s="517"/>
    </row>
    <row r="30" spans="5:7" ht="34.5" customHeight="1" x14ac:dyDescent="0.3">
      <c r="E30" s="1321" t="s">
        <v>1146</v>
      </c>
      <c r="F30" s="1321"/>
      <c r="G30" s="517"/>
    </row>
    <row r="31" spans="5:7" x14ac:dyDescent="0.3">
      <c r="E31" s="503" t="s">
        <v>1147</v>
      </c>
    </row>
    <row r="33" spans="5:5" x14ac:dyDescent="0.3">
      <c r="E33" s="503" t="s">
        <v>1148</v>
      </c>
    </row>
    <row r="34" spans="5:5" x14ac:dyDescent="0.3">
      <c r="E34" s="503" t="s">
        <v>1149</v>
      </c>
    </row>
    <row r="35" spans="5:5" x14ac:dyDescent="0.3">
      <c r="E35" s="503" t="s">
        <v>1150</v>
      </c>
    </row>
    <row r="36" spans="5:5" x14ac:dyDescent="0.3">
      <c r="E36" s="503" t="s">
        <v>1151</v>
      </c>
    </row>
  </sheetData>
  <mergeCells count="2">
    <mergeCell ref="E29:F29"/>
    <mergeCell ref="E30:F30"/>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INSTRUCTIVO</vt:lpstr>
      <vt:lpstr>PLAN DE ACCIÓN</vt:lpstr>
      <vt:lpstr>CONTROL DE CAMBIOS </vt:lpstr>
      <vt:lpstr>observaciones</vt:lpstr>
      <vt:lpstr>LB CALIDAD</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Mernarda Perez Carmona</dc:creator>
  <cp:lastModifiedBy>Maria Mernarda Perez Carmona</cp:lastModifiedBy>
  <dcterms:created xsi:type="dcterms:W3CDTF">2022-12-26T20:23:47Z</dcterms:created>
  <dcterms:modified xsi:type="dcterms:W3CDTF">2023-04-24T15:56:14Z</dcterms:modified>
</cp:coreProperties>
</file>