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bperez\Desktop\SEGUIMIENTO PLANES DE ACCION A 31 DE MARZO DE 2023\"/>
    </mc:Choice>
  </mc:AlternateContent>
  <bookViews>
    <workbookView xWindow="0" yWindow="0" windowWidth="20490" windowHeight="7155"/>
  </bookViews>
  <sheets>
    <sheet name="20230212 PA mod FINANZAS" sheetId="1" r:id="rId1"/>
  </sheets>
  <definedNames>
    <definedName name="_xlnm._FilterDatabase" localSheetId="0" hidden="1">'20230212 PA mod FINANZAS'!$J$7:$BQ$108</definedName>
    <definedName name="_xlnm.Print_Area" localSheetId="0">'20230212 PA mod FINANZAS'!$A$6:$BR$127</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25" i="1" l="1"/>
  <c r="X9" i="1"/>
  <c r="AX9" i="1"/>
  <c r="AV101" i="1"/>
  <c r="AV130" i="1"/>
  <c r="AW101" i="1"/>
  <c r="AX112" i="1"/>
  <c r="AX111" i="1"/>
  <c r="AX110" i="1"/>
  <c r="AX109" i="1"/>
  <c r="AX104" i="1"/>
  <c r="AX103" i="1"/>
  <c r="AX102" i="1"/>
  <c r="AX91" i="1"/>
  <c r="AX90" i="1"/>
  <c r="AX89" i="1"/>
  <c r="AX73" i="1"/>
  <c r="AX72" i="1"/>
  <c r="AX71" i="1"/>
  <c r="AX70" i="1"/>
  <c r="AX53" i="1"/>
  <c r="AX52" i="1"/>
  <c r="AX44" i="1"/>
  <c r="AX43" i="1"/>
  <c r="Z109" i="1"/>
  <c r="Y109" i="1"/>
  <c r="Z101" i="1"/>
  <c r="Y101" i="1"/>
  <c r="Z97" i="1"/>
  <c r="Y89" i="1"/>
  <c r="Z70" i="1"/>
  <c r="Y70" i="1"/>
  <c r="Y43" i="1"/>
  <c r="Y30" i="1"/>
  <c r="Y14" i="1"/>
  <c r="AX101" i="1"/>
  <c r="AW130" i="1"/>
  <c r="AX130" i="1"/>
  <c r="AX93" i="1"/>
  <c r="AX98" i="1"/>
  <c r="W9" i="1"/>
  <c r="S9" i="1"/>
  <c r="BB9" i="1"/>
  <c r="BF9" i="1"/>
  <c r="BB10" i="1"/>
  <c r="BF10" i="1"/>
  <c r="Z11" i="1"/>
  <c r="Z14" i="1"/>
  <c r="BB11" i="1"/>
  <c r="BF11" i="1"/>
  <c r="BB12" i="1"/>
  <c r="BF12" i="1"/>
  <c r="BB13" i="1"/>
  <c r="BF13" i="1"/>
  <c r="Z15" i="1"/>
  <c r="AX15" i="1"/>
  <c r="BF15" i="1"/>
  <c r="Z16" i="1"/>
  <c r="BB16" i="1"/>
  <c r="BF16" i="1"/>
  <c r="BB17" i="1"/>
  <c r="BF17" i="1"/>
  <c r="W18" i="1"/>
  <c r="Y20" i="1"/>
  <c r="BB18" i="1"/>
  <c r="BF18" i="1"/>
  <c r="BB19" i="1"/>
  <c r="BF19" i="1"/>
  <c r="Z20" i="1"/>
  <c r="BB20" i="1"/>
  <c r="BF20" i="1"/>
  <c r="BB21" i="1"/>
  <c r="BF21" i="1"/>
  <c r="BB22" i="1"/>
  <c r="BF22" i="1"/>
  <c r="Z23" i="1"/>
  <c r="BB23" i="1"/>
  <c r="BF23" i="1"/>
  <c r="BB24" i="1"/>
  <c r="BF24" i="1"/>
  <c r="Z26" i="1"/>
  <c r="AX26" i="1"/>
  <c r="BB26" i="1"/>
  <c r="BF26" i="1"/>
  <c r="V27" i="1"/>
  <c r="Z27" i="1"/>
  <c r="BB27" i="1"/>
  <c r="BF27" i="1"/>
  <c r="W28" i="1"/>
  <c r="BB28" i="1"/>
  <c r="BF28" i="1"/>
  <c r="Y29" i="1"/>
  <c r="Z29" i="1"/>
  <c r="BB29" i="1"/>
  <c r="BF29" i="1"/>
  <c r="S31" i="1"/>
  <c r="W31" i="1"/>
  <c r="Z31" i="1"/>
  <c r="AX31" i="1"/>
  <c r="BB31" i="1"/>
  <c r="BF31" i="1"/>
  <c r="BB32" i="1"/>
  <c r="BF32" i="1"/>
  <c r="BB33" i="1"/>
  <c r="BF33" i="1"/>
  <c r="BB34" i="1"/>
  <c r="BF34" i="1"/>
  <c r="Z35" i="1"/>
  <c r="BB35" i="1"/>
  <c r="BF35" i="1"/>
  <c r="BB36" i="1"/>
  <c r="BF36" i="1"/>
  <c r="BB37" i="1"/>
  <c r="BF37" i="1"/>
  <c r="BB38" i="1"/>
  <c r="BF38" i="1"/>
  <c r="W39" i="1"/>
  <c r="Z39" i="1"/>
  <c r="BB39" i="1"/>
  <c r="BF39" i="1"/>
  <c r="AZ40" i="1"/>
  <c r="BB40" i="1"/>
  <c r="BF40" i="1"/>
  <c r="BB41" i="1"/>
  <c r="BF41" i="1"/>
  <c r="W42" i="1"/>
  <c r="Z42" i="1"/>
  <c r="BB42" i="1"/>
  <c r="BF42" i="1"/>
  <c r="W45" i="1"/>
  <c r="AX45" i="1"/>
  <c r="BB45" i="1"/>
  <c r="BF45" i="1"/>
  <c r="BB46" i="1"/>
  <c r="BF46" i="1"/>
  <c r="Z47" i="1"/>
  <c r="AZ47" i="1"/>
  <c r="BB47" i="1"/>
  <c r="BF47" i="1"/>
  <c r="BB48" i="1"/>
  <c r="BF48" i="1"/>
  <c r="W49" i="1"/>
  <c r="X49" i="1"/>
  <c r="S49" i="1"/>
  <c r="BB49" i="1"/>
  <c r="BF49" i="1"/>
  <c r="BB50" i="1"/>
  <c r="BF50" i="1"/>
  <c r="BB51" i="1"/>
  <c r="BF51" i="1"/>
  <c r="AX61" i="1"/>
  <c r="BB61" i="1"/>
  <c r="BF61" i="1"/>
  <c r="BB62" i="1"/>
  <c r="BF62" i="1"/>
  <c r="BB63" i="1"/>
  <c r="BF63" i="1"/>
  <c r="W64" i="1"/>
  <c r="Z64" i="1"/>
  <c r="BB64" i="1"/>
  <c r="BF64" i="1"/>
  <c r="BB65" i="1"/>
  <c r="BF65" i="1"/>
  <c r="BB66" i="1"/>
  <c r="BF66" i="1"/>
  <c r="Z67" i="1"/>
  <c r="BB67" i="1"/>
  <c r="BF67" i="1"/>
  <c r="BB68" i="1"/>
  <c r="BF68" i="1"/>
  <c r="BB69" i="1"/>
  <c r="BF69" i="1"/>
  <c r="W79" i="1"/>
  <c r="Z79" i="1"/>
  <c r="AX79" i="1"/>
  <c r="BB79" i="1"/>
  <c r="BF79" i="1"/>
  <c r="BB80" i="1"/>
  <c r="BF80" i="1"/>
  <c r="BB81" i="1"/>
  <c r="BF81" i="1"/>
  <c r="W82" i="1"/>
  <c r="BB82" i="1"/>
  <c r="BF82" i="1"/>
  <c r="Z83" i="1"/>
  <c r="BB83" i="1"/>
  <c r="BF83" i="1"/>
  <c r="BB84" i="1"/>
  <c r="BF84" i="1"/>
  <c r="BB85" i="1"/>
  <c r="BF85" i="1"/>
  <c r="W86" i="1"/>
  <c r="BB86" i="1"/>
  <c r="BF86" i="1"/>
  <c r="W87" i="1"/>
  <c r="Z87" i="1"/>
  <c r="BB87" i="1"/>
  <c r="BF87" i="1"/>
  <c r="AZ88" i="1"/>
  <c r="BB88" i="1"/>
  <c r="BF88" i="1"/>
  <c r="Z93" i="1"/>
  <c r="BB93" i="1"/>
  <c r="BF93" i="1"/>
  <c r="Z94" i="1"/>
  <c r="BB94" i="1"/>
  <c r="BF94" i="1"/>
  <c r="Z95" i="1"/>
  <c r="BB95" i="1"/>
  <c r="BF95" i="1"/>
  <c r="BB96" i="1"/>
  <c r="BF96" i="1"/>
  <c r="AX126" i="1"/>
  <c r="AX117" i="1"/>
  <c r="AX105" i="1"/>
  <c r="Z126" i="1"/>
  <c r="Z127" i="1"/>
  <c r="Z124" i="1"/>
  <c r="Z123" i="1"/>
  <c r="Z107" i="1"/>
  <c r="Z99" i="1"/>
  <c r="Y124" i="1"/>
  <c r="Z43" i="1"/>
  <c r="Z25" i="1"/>
  <c r="Z89" i="1"/>
  <c r="Y49" i="1"/>
  <c r="Y52" i="1"/>
  <c r="Z30" i="1"/>
  <c r="Z49" i="1"/>
  <c r="Z52" i="1"/>
  <c r="W120" i="1"/>
  <c r="Y120" i="1"/>
  <c r="W117" i="1"/>
  <c r="Y118" i="1"/>
  <c r="W105" i="1"/>
  <c r="Y107" i="1"/>
  <c r="W98" i="1"/>
  <c r="Y99" i="1"/>
  <c r="W126" i="1"/>
  <c r="Y126" i="1"/>
  <c r="Y127" i="1"/>
  <c r="W123" i="1"/>
  <c r="Y123" i="1"/>
  <c r="W122" i="1"/>
  <c r="W121" i="1"/>
  <c r="BF98" i="1"/>
  <c r="BF99" i="1"/>
  <c r="BF100" i="1"/>
  <c r="BF105" i="1"/>
  <c r="BF106" i="1"/>
  <c r="BF107" i="1"/>
  <c r="BF108" i="1"/>
  <c r="BF117" i="1"/>
  <c r="BF118" i="1"/>
  <c r="BF119" i="1"/>
  <c r="BF120" i="1"/>
  <c r="BF121" i="1"/>
  <c r="BF122" i="1"/>
  <c r="BF123" i="1"/>
  <c r="BF124" i="1"/>
  <c r="BF126" i="1"/>
  <c r="BA127" i="1"/>
  <c r="BB126" i="1"/>
  <c r="BB124" i="1"/>
  <c r="BB123" i="1"/>
  <c r="BB122" i="1"/>
  <c r="BB121" i="1"/>
  <c r="BB120" i="1"/>
  <c r="BB119" i="1"/>
  <c r="BB118" i="1"/>
  <c r="BB117" i="1"/>
  <c r="BB108" i="1"/>
  <c r="BB107" i="1"/>
  <c r="BB106" i="1"/>
  <c r="BB105" i="1"/>
  <c r="BB100" i="1"/>
  <c r="BB99" i="1"/>
  <c r="BB98" i="1"/>
  <c r="Y122" i="1"/>
  <c r="Z122" i="1"/>
  <c r="Y121" i="1"/>
  <c r="Y125" i="1"/>
  <c r="Y132" i="1"/>
  <c r="BF127" i="1"/>
  <c r="BB127" i="1"/>
  <c r="AZ127" i="1"/>
  <c r="Z132" i="1"/>
</calcChain>
</file>

<file path=xl/comments1.xml><?xml version="1.0" encoding="utf-8"?>
<comments xmlns="http://schemas.openxmlformats.org/spreadsheetml/2006/main">
  <authors>
    <author>USUARIO</author>
    <author>CA</author>
    <author>Luz Marlene Andrade</author>
    <author>JOHANA VIELLAR</author>
    <author>Microsoft Office User</author>
    <author>Jose David Torne Lorduy</author>
    <author>tc={C0631CA0-2C9C-4C3D-9664-03CD4918B891}</author>
    <author>Nidia Bolaños Diazgranados</author>
    <author>tc={6EB263D3-39E3-40D1-B518-F7E3DC376F4B}</author>
    <author>tc={A2A3DAB5-2871-4E50-B4AB-5E4CB251A8B0}</author>
    <author>tc={C872B48F-CE62-4E0A-BC69-F08F25EA8E72}</author>
    <author>tc={830D108A-A78D-4950-B5CD-9E0A84192F20}</author>
    <author>tc={B13E524B-63DC-4FFB-A3C0-5FF2035F1DFA}</author>
    <author>Sindy Reales Flórez</author>
  </authors>
  <commentList>
    <comment ref="O7" authorId="0" shapeId="0">
      <text>
        <r>
          <rPr>
            <b/>
            <sz val="9"/>
            <color indexed="81"/>
            <rFont val="Tahoma"/>
            <family val="2"/>
          </rPr>
          <t>USUARIO:
1. BIEN
2. SERVICIO</t>
        </r>
        <r>
          <rPr>
            <sz val="9"/>
            <color indexed="81"/>
            <rFont val="Tahoma"/>
            <family val="2"/>
          </rPr>
          <t xml:space="preserve">
</t>
        </r>
      </text>
    </comment>
    <comment ref="AI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L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BF7" authorId="1" shapeId="0">
      <text>
        <r>
          <rPr>
            <b/>
            <sz val="9"/>
            <color indexed="81"/>
            <rFont val="Tahoma"/>
            <family val="2"/>
          </rPr>
          <t>CA:</t>
        </r>
        <r>
          <rPr>
            <sz val="9"/>
            <color indexed="81"/>
            <rFont val="Tahoma"/>
            <family val="2"/>
          </rPr>
          <t xml:space="preserve">
</t>
        </r>
        <r>
          <rPr>
            <sz val="12"/>
            <color indexed="81"/>
            <rFont val="Tahoma"/>
            <family val="2"/>
          </rPr>
          <t xml:space="preserve">Pagos efectivamente realizados en el periodo </t>
        </r>
      </text>
    </comment>
    <comment ref="BG7" authorId="2" shapeId="0">
      <text>
        <r>
          <rPr>
            <b/>
            <sz val="9"/>
            <color indexed="81"/>
            <rFont val="Tahoma"/>
            <family val="2"/>
          </rPr>
          <t>Luz Marlene Andrade:</t>
        </r>
        <r>
          <rPr>
            <sz val="9"/>
            <color indexed="81"/>
            <rFont val="Tahoma"/>
            <family val="2"/>
          </rPr>
          <t xml:space="preserve">
1. Recursos Propios - ICLD
2. SGP
3. Donaciones
</t>
        </r>
      </text>
    </comment>
    <comment ref="BL7" authorId="3" shapeId="0">
      <text>
        <r>
          <rPr>
            <sz val="9"/>
            <color indexed="81"/>
            <rFont val="Tahoma"/>
            <family val="2"/>
          </rPr>
          <t xml:space="preserve">VER ANEXO 1
</t>
        </r>
      </text>
    </comment>
    <comment ref="BM7" authorId="3" shapeId="0">
      <text>
        <r>
          <rPr>
            <b/>
            <sz val="9"/>
            <color indexed="81"/>
            <rFont val="Tahoma"/>
            <family val="2"/>
          </rPr>
          <t>VER ANEXO 1</t>
        </r>
        <r>
          <rPr>
            <sz val="9"/>
            <color indexed="81"/>
            <rFont val="Tahoma"/>
            <family val="2"/>
          </rPr>
          <t xml:space="preserve">
</t>
        </r>
      </text>
    </comment>
    <comment ref="T27" authorId="4" shapeId="0">
      <text>
        <r>
          <rPr>
            <b/>
            <sz val="10"/>
            <color rgb="FF000000"/>
            <rFont val="Tahoma"/>
            <family val="2"/>
          </rPr>
          <t>Microsoft Office User:</t>
        </r>
        <r>
          <rPr>
            <sz val="10"/>
            <color rgb="FF000000"/>
            <rFont val="Tahoma"/>
            <family val="2"/>
          </rPr>
          <t xml:space="preserve">
</t>
        </r>
        <r>
          <rPr>
            <sz val="10"/>
            <color rgb="FF000000"/>
            <rFont val="Tahoma"/>
            <family val="2"/>
          </rPr>
          <t>para el año 2022, la meta de vinculación de 30% de empresas se superó en 8%, por consiguiente, los procesos de gestión de sostenimiento de estrategia han permitido que la vinculación de las misma se siga reallizando en la vigencia fiscal 2023. Loa cual hace que dicha meta acumulada hasta el primer tirmestre sea de 58% de cumplimiento, sobrepasando la meta en 28%.  y reportanto un aumento en meta para los tres primeros meses de aproximadamente 7% para cada mes.</t>
        </r>
      </text>
    </comment>
    <comment ref="W28" authorId="4" shapeId="0">
      <text>
        <r>
          <rPr>
            <b/>
            <sz val="10"/>
            <color rgb="FF000000"/>
            <rFont val="Tahoma"/>
            <family val="2"/>
          </rPr>
          <t>Microsoft Office User:</t>
        </r>
        <r>
          <rPr>
            <sz val="10"/>
            <color rgb="FF000000"/>
            <rFont val="Tahoma"/>
            <family val="2"/>
          </rPr>
          <t xml:space="preserve">
</t>
        </r>
        <r>
          <rPr>
            <sz val="10"/>
            <color rgb="FF000000"/>
            <rFont val="Tahoma"/>
            <family val="2"/>
          </rPr>
          <t>Para esta meta no se reporta avance, ya que para poder hacerlo, se requiere de un proceso de asistencia tecnica que deberá ser realizado mediante la ejecución de un convenio con un aliado estrategico que permita brindar servicios de asistencia tecnica especializada. Y para verificar si dicho impacto se dió, es necesario que primero se realicen sobre las unidades productivas las actividades pertinentes y realizar un ejercicio de medicón para ver encuanto incrementó la productividad en función al esfuerzo realizado por la alcaldía y por el convenido.</t>
        </r>
      </text>
    </comment>
    <comment ref="BE29" authorId="4" shapeId="0">
      <text>
        <r>
          <rPr>
            <b/>
            <sz val="10"/>
            <color rgb="FF000000"/>
            <rFont val="Tahoma"/>
            <family val="2"/>
          </rPr>
          <t>Microsoft Office User:</t>
        </r>
        <r>
          <rPr>
            <sz val="10"/>
            <color rgb="FF000000"/>
            <rFont val="Tahoma"/>
            <family val="2"/>
          </rPr>
          <t xml:space="preserve">
</t>
        </r>
        <r>
          <rPr>
            <sz val="10"/>
            <color rgb="FF000000"/>
            <rFont val="Tahoma"/>
            <family val="2"/>
          </rPr>
          <t xml:space="preserve">Es clave mencionar que, pese a que no se ha movido la erogación de este presupuesto asignado para este proceso, si se hna venido realizando actividades de gestión administrativa que permitirán al finalizar, firmar un convenio para prestar servicios de asistencia tecnica a empresas priorizadas... Dicho proceso se espero sacar a mediados del mes de abril.
</t>
        </r>
      </text>
    </comment>
    <comment ref="S45" authorId="1" shapeId="0">
      <text>
        <r>
          <rPr>
            <b/>
            <sz val="9"/>
            <color indexed="81"/>
            <rFont val="Tahoma"/>
            <family val="2"/>
          </rPr>
          <t>CA:
Programamos 1 o no programamos?</t>
        </r>
      </text>
    </comment>
    <comment ref="AZ79" authorId="5" shapeId="0">
      <text>
        <r>
          <rPr>
            <b/>
            <sz val="9"/>
            <color indexed="81"/>
            <rFont val="Tahoma"/>
            <family val="2"/>
          </rPr>
          <t>Colocar el valor inicial del proyecto o el valor ajustado de la ultima actualización. En Recursos Propios</t>
        </r>
      </text>
    </comment>
    <comment ref="I86" authorId="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JUSTIFICAR</t>
        </r>
      </text>
    </comment>
    <comment ref="P95" authorId="7" shapeId="0">
      <text>
        <r>
          <rPr>
            <b/>
            <sz val="9"/>
            <color indexed="81"/>
            <rFont val="Tahoma"/>
            <family val="2"/>
          </rPr>
          <t>Nidia Bolaños Diazgranados:</t>
        </r>
        <r>
          <rPr>
            <sz val="9"/>
            <color indexed="81"/>
            <rFont val="Tahoma"/>
            <family val="2"/>
          </rPr>
          <t xml:space="preserve">
Por favor revisar</t>
        </r>
      </text>
    </comment>
    <comment ref="S98" authorId="8"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Pongo el restante del cuatrienio. Le apostamos a completar? O se traza debajo y se entra a justificar?</t>
        </r>
      </text>
    </comment>
    <comment ref="T98" authorId="9"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Pongo el restante del cuatrienio. Le apostamos a completar? O se traza debajo y se entra a justificar?</t>
        </r>
      </text>
    </comment>
    <comment ref="U98" authorId="1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Pongo el restante del cuatrienio. Le apostamos a completar? O se traza debajo y se entra a justificar?</t>
        </r>
      </text>
    </comment>
    <comment ref="V98" authorId="1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Pongo el restante del cuatrienio. Le apostamos a completar? O se traza debajo y se entra a justificar?</t>
        </r>
      </text>
    </comment>
    <comment ref="I117" authorId="1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Acumulado</t>
        </r>
      </text>
    </comment>
    <comment ref="I119" authorId="13" shapeId="0">
      <text>
        <r>
          <rPr>
            <b/>
            <sz val="9"/>
            <color indexed="81"/>
            <rFont val="Tahoma"/>
            <family val="2"/>
          </rPr>
          <t>Sindy Reales Flórez:</t>
        </r>
        <r>
          <rPr>
            <sz val="9"/>
            <color indexed="81"/>
            <rFont val="Tahoma"/>
            <family val="2"/>
          </rPr>
          <t xml:space="preserve">
Acumulado</t>
        </r>
      </text>
    </comment>
    <comment ref="BD119" authorId="1" shapeId="0">
      <text>
        <r>
          <rPr>
            <b/>
            <sz val="9"/>
            <color indexed="81"/>
            <rFont val="Tahoma"/>
            <family val="2"/>
          </rPr>
          <t>CA:</t>
        </r>
        <r>
          <rPr>
            <sz val="9"/>
            <color indexed="81"/>
            <rFont val="Tahoma"/>
            <family val="2"/>
          </rPr>
          <t xml:space="preserve">
OPS GO CATASTRO</t>
        </r>
      </text>
    </comment>
    <comment ref="I120" authorId="13" shapeId="0">
      <text>
        <r>
          <rPr>
            <b/>
            <sz val="9"/>
            <color indexed="81"/>
            <rFont val="Tahoma"/>
            <family val="2"/>
          </rPr>
          <t>Sindy Reales Flórez:</t>
        </r>
        <r>
          <rPr>
            <sz val="9"/>
            <color indexed="81"/>
            <rFont val="Tahoma"/>
            <family val="2"/>
          </rPr>
          <t xml:space="preserve">
Acumulado
</t>
        </r>
      </text>
    </comment>
    <comment ref="I121" authorId="13" shapeId="0">
      <text>
        <r>
          <rPr>
            <b/>
            <sz val="9"/>
            <color indexed="81"/>
            <rFont val="Tahoma"/>
            <family val="2"/>
          </rPr>
          <t>Sindy Reales Flórez:</t>
        </r>
        <r>
          <rPr>
            <sz val="9"/>
            <color indexed="81"/>
            <rFont val="Tahoma"/>
            <family val="2"/>
          </rPr>
          <t xml:space="preserve">
Acumulado</t>
        </r>
      </text>
    </comment>
    <comment ref="I122" authorId="13" shapeId="0">
      <text>
        <r>
          <rPr>
            <b/>
            <sz val="9"/>
            <color indexed="81"/>
            <rFont val="Tahoma"/>
            <family val="2"/>
          </rPr>
          <t>Sindy Reales Flórez:</t>
        </r>
        <r>
          <rPr>
            <sz val="9"/>
            <color indexed="81"/>
            <rFont val="Tahoma"/>
            <family val="2"/>
          </rPr>
          <t xml:space="preserve">
Acumulado</t>
        </r>
      </text>
    </comment>
  </commentList>
</comments>
</file>

<file path=xl/sharedStrings.xml><?xml version="1.0" encoding="utf-8"?>
<sst xmlns="http://schemas.openxmlformats.org/spreadsheetml/2006/main" count="1435" uniqueCount="599">
  <si>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</si>
  <si>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</si>
  <si>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</si>
  <si>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</si>
  <si>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</si>
  <si>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</si>
  <si>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</si>
  <si>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</si>
  <si>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</si>
  <si>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</si>
  <si>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t>PLANTEAMIENTO ESTRATÉGICO PLAN DE DESARROLLO</t>
  </si>
  <si>
    <t xml:space="preserve">ARTICULACION </t>
  </si>
  <si>
    <t>PLAN DE ACCION -INFORMACION DE ACTIVIDADES</t>
  </si>
  <si>
    <t>PROGRAMACIÓN PRESUPUESTAL</t>
  </si>
  <si>
    <t>PLAN GENERAL DE COMPRAS</t>
  </si>
  <si>
    <t>POLICA DE ADMINISTRACION DE RIESGOS</t>
  </si>
  <si>
    <t>Objetivo de Desarrollo Sostenible</t>
  </si>
  <si>
    <t>PILAR</t>
  </si>
  <si>
    <t>LINEA ESTRATEGICA</t>
  </si>
  <si>
    <t>INDICADOR DE BIENESTAR</t>
  </si>
  <si>
    <t>LINEA BASE INDICADOR DE BIENESTAR A 2019</t>
  </si>
  <si>
    <t>DESCRIPCION META DE BIENESTAR 2020-2023</t>
  </si>
  <si>
    <t xml:space="preserve"> META DE BIENESTAR 2020-2023</t>
  </si>
  <si>
    <t>UNIDAD DE MEDIDA META DE BIENESTAR</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</si>
  <si>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</si>
  <si>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</si>
  <si>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</si>
  <si>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</si>
  <si>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</si>
  <si>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</si>
  <si>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</si>
  <si>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</si>
  <si>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</si>
  <si>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</si>
  <si>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</si>
  <si>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Dimensiones del MIPG</t>
  </si>
  <si>
    <t>Políticas de Gestión y Desempeño Institucional</t>
  </si>
  <si>
    <t>Proceso asociado</t>
  </si>
  <si>
    <t>Objetivo Institucional</t>
  </si>
  <si>
    <t>PROYECTO DE INVERSIÓN</t>
  </si>
  <si>
    <t>CÓDIGO DE PROYECTO BPIN</t>
  </si>
  <si>
    <t>OBJETIVO DEL PROYECTO</t>
  </si>
  <si>
    <t>ACTIVIDADES DE PROYECTO DE INVERSION VIABILIZADAS EN SUIFP
( HITOS )</t>
  </si>
  <si>
    <t>ENTREGABLE</t>
  </si>
  <si>
    <t xml:space="preserve">PROGRAMACION NUMERICA DE LA ACTIVIDAD PROYECTO 2023
</t>
  </si>
  <si>
    <t>PONDERACION DE LAS ACTIVIDADES (HITOS) DE PROYECTO</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</si>
  <si>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</si>
  <si>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</si>
  <si>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</si>
  <si>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</si>
  <si>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</si>
  <si>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</si>
  <si>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</si>
  <si>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</si>
  <si>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</si>
  <si>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MODIFICACIÓN POR TRASLADO FINANZAS</t>
  </si>
  <si>
    <t>NUEVA PAPROPIACIÓN POR TRASLADO FINANZAS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</si>
  <si>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</si>
  <si>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</si>
  <si>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</si>
  <si>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</si>
  <si>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</si>
  <si>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</si>
  <si>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</si>
  <si>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</si>
  <si>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</si>
  <si>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 xml:space="preserve">RIESGOS ASOCIADOS AL PROCESO </t>
  </si>
  <si>
    <t>CONTROLES ESTABLECIDOS PARA LOS RIESGOS</t>
  </si>
  <si>
    <t>1. BIEN</t>
  </si>
  <si>
    <t>2- SERVICIO</t>
  </si>
  <si>
    <t>Objetivo 8. Promover el crecimiento económico sostenido, inclusivo y sostenible, el empleo pleno y productivo; y el trabajo decente para todos y todas
Objetivo 17. Fortalecer los medios de implementación y revitalizar la alianza mundial para el desarrollo sostenible</t>
  </si>
  <si>
    <t>CARTAGENA CONTINGENTE</t>
  </si>
  <si>
    <t>DESARROLLO ECONÓMICO Y EMPLEABILIDAD</t>
  </si>
  <si>
    <t>No de Plataforma de inclusión productiva Distrital en funcionamiento</t>
  </si>
  <si>
    <t>Diseñar e implementar 1 plataforma de inclusión productiva Distrital</t>
  </si>
  <si>
    <t>Número</t>
  </si>
  <si>
    <t xml:space="preserve">EMPLEO INCLUSIVO PARA LOS JÓVENES </t>
  </si>
  <si>
    <t>Iniciativas productivas creadas adaptadas a las condiciones de crisis sanitarias, sociales y ambientales que se presenten.</t>
  </si>
  <si>
    <t>500 Iniciativas productivas creadas adaptadas a las condiciones de crisis sanitarias, sociales y ambientales que se presenten.</t>
  </si>
  <si>
    <t>X</t>
  </si>
  <si>
    <t>Servicio de asistencia técnica para fortalecimiento de unidades productivas colectivas para la generación de ingresos</t>
  </si>
  <si>
    <t xml:space="preserve">Gestión con Valores para Resultados
Direccionamiento estratégico y planeación </t>
  </si>
  <si>
    <t>Gestión con Valores - Relación Estado Ciudadano
Política inst y compras</t>
  </si>
  <si>
    <t>Desarrollo Economico - SHD</t>
  </si>
  <si>
    <t xml:space="preserve">Ejecutar los programas de la Política Publica de Desarrollo Económico y Pleno Empleo establecidos en el Plan de Desarrollo Distrital, en pro del mejoramiento de la competitividad, incidir en el aumento de la inserción laboral de las distintas poblaciones vulnerables, contribuir a la formación del capital humano pertinente, suficiente y de calidad acordes a las necesidades del sector productivo, aprovechamiento del potencial económico y productivo, incrementar los encadenamientos productivos y redes de proveeduría, aumentar la productividad del tejido productivo de las principales zonas de densidad empresarial que estan alineadas a las pirnicpales apuestas productivas e impulsar la cultura de innovación, así como la diversificación del aparato empresarial y el fortalecimiento del ecosistema de emprendimiento del Distrito </t>
  </si>
  <si>
    <t>IDENTIFICACIÓN Y CREACIÓN DE INICIATIVAS PRODUCTIVAS ADAPTADAS A LAS CONDICIONES DE CRISIS SANITARIAS, SOCIALES Y AMBIENTALES EN POBLACIÓN JOVEN DEL DISTRITO DE CARTAGENA DE INDIAS</t>
  </si>
  <si>
    <t>2021-13001-0280</t>
  </si>
  <si>
    <t xml:space="preserve">Establecer medidas de inclusión productivas, sostenible y equitativa en la dimensión económica de la población joven en el Distrito de Cartagena </t>
  </si>
  <si>
    <t>Desarrollar la estrategia H2O: Iniciativa productiva y social Juvenil Aula Productiva 1</t>
  </si>
  <si>
    <t>245  jóvenes formados en el aula productiva No. 1</t>
  </si>
  <si>
    <t>Secretaría de Hacienda</t>
  </si>
  <si>
    <t>Diana Villalba</t>
  </si>
  <si>
    <t xml:space="preserve">Inversión </t>
  </si>
  <si>
    <t>1.2.1.0.00-001 - ICLD</t>
  </si>
  <si>
    <t xml:space="preserve">IMPLEMENTACION DE ESTRATEGIAS DE INCLUSION PRODUCTIVAS EN POBLACION JOVEN DEL DISTRITO DE CARTAGENA </t>
  </si>
  <si>
    <t>2.3.4103.1500.2021130010280</t>
  </si>
  <si>
    <t>NO</t>
  </si>
  <si>
    <t>N/A</t>
  </si>
  <si>
    <t>Listado de asistencia de 245 jóvenes al aula productiva No. 1
Registros fotográficos</t>
  </si>
  <si>
    <t>Posibilidad de perdida reputacional debido a bajo porcentaje de ejecución de los programas de la Politica Pública de desarrollo Económico, por escasa asignación de recursos</t>
  </si>
  <si>
    <t>1. El equipo de desarrollo económico verificará el cumplimineto de las metas programadas en el plan de desarrollo a través del instrumento de plan de acción y el reporte mensual en la plataforma SPI. Si se encuentra en cumplimiento se realizaran mesas de trabajo y seguimiento especifico a las metas caídas
2. El equipo de desarrollo económico verificará la ejecución efectiva de los recursos asignados a través de los proyectos formulados y los planes de acción mensual a traves de reuniones de seguimiento e informes de gestión. En caso de no lograr la ejecución de los recusos asignados se realizará gestión de aliados y de recursos de cooperación internacional</t>
  </si>
  <si>
    <t xml:space="preserve">Desarrollar la estrategia H2O: Iniciativa productiva y social Juvenil Aula Productiva 2 </t>
  </si>
  <si>
    <t xml:space="preserve">245  jóvenes formados en el aula productiva No. 2 </t>
  </si>
  <si>
    <t>Listado de asistencia de 245 jóvenes al aula productiva No. 2 y 3
Planes de negocios formulados
Registros fotográficos</t>
  </si>
  <si>
    <t>Desarrollar la estrategia H2O: Iniciativa productiva y social Juvenil Aula Productiva 3</t>
  </si>
  <si>
    <t>245  jóvenes formados en el aula productiva No.  3</t>
  </si>
  <si>
    <t>Aportar incentivos para la puesta en marcha de iniciativas productivas creadas.</t>
  </si>
  <si>
    <t>245 unidades productivas creadas con incentivos entregados</t>
  </si>
  <si>
    <t>SI</t>
  </si>
  <si>
    <t xml:space="preserve">AUNAR ESFUERZOS TÉCNICOS, HUMANOS Y FINANCIEROS ENTRE LA SECRETARÍA DE HACIENDA DISTRITAL DE CARTAGENA DE INDIAS Y EL EJECUTOR, PARA FORTALECER LA SELECCIÓN, DESARROLLO Y SEGUIMIENTO DE LAS HABILIDADES EMPRENDEDORAS Y EMPRESARIALES DE LAS UNIDADES PRODUCTIVAS DE JÓVENES, EN EL MARCO DE LA IMPLEMENTACIÓN DE LA ESTRATEGIA H2O: INCLUSIÓN PRODUCTIVA Y SOCIAL JUVENIL DE LA SECRETARÍA DE HACIENDA DISTRITAL.  
 </t>
  </si>
  <si>
    <t>Convenio Competitivo</t>
  </si>
  <si>
    <t>Recursos propios</t>
  </si>
  <si>
    <t>245 planes de negocios y 245 actas de recibido de capital semilla en las unidades productivas
Registros fotográficos</t>
  </si>
  <si>
    <t>Realizar la coordinación y seguimiento a las actividades del proyecto.</t>
  </si>
  <si>
    <t>Cronograma de trabajo y plan de acción del proyecto</t>
  </si>
  <si>
    <t>Matriz de plan de trabajo interno 
Informes trimestrasles de gestión</t>
  </si>
  <si>
    <t>ENCADENAMIENTOS PORDUCTIVOS</t>
  </si>
  <si>
    <t>No. De estudio de identificación de potenciales encadenamientos productivos con énfasis sectorial realizado.</t>
  </si>
  <si>
    <t>Realizar 1 estudio de identificación de potenciales encadenamientos productivos con énfasis sectorial.</t>
  </si>
  <si>
    <t>Documento de investigación</t>
  </si>
  <si>
    <t>NP</t>
  </si>
  <si>
    <t>DESARROLLO DE ESTRATEGIAS PARA EL FORTALECIMIENTO DE LOS ENCADENAMIENTOS PRODUCTIVOS Y REDES DE PROVEEDURÍA EN EL DISTRITO DE CARTAGENA DE INDIAS</t>
  </si>
  <si>
    <t>2020-13001-0324</t>
  </si>
  <si>
    <t>Fortalecimiento de los encadenamientos productivos y redes de proveeduría en la ciudad de Cartagena
de Indias.</t>
  </si>
  <si>
    <t>Realizar actualización y levantamiento de potenciales en los encadenamientos productivos</t>
  </si>
  <si>
    <t>2.3.3502.0200.2020130010324</t>
  </si>
  <si>
    <t>No. De plataformas implementadas versión 2.0 Clúster-Cartagena y alinearlo con la estrategia de atracción de inversiones</t>
  </si>
  <si>
    <t>Implementar la versión 2.0 de la plataforma Clúster-Cartagena y alinearlo con la estrategia de atracción de inversiones.</t>
  </si>
  <si>
    <t>Servicio de
emparejamiento para el
fortalecimiento del
mercado nacional</t>
  </si>
  <si>
    <t>Realizar análisis de integración con la estrategia de atracción de inversión.</t>
  </si>
  <si>
    <t>Documento técnico  de analisis de  integracion con la estrategia de atracción de inversión</t>
  </si>
  <si>
    <t>Documento de análisis de integración con la estrategia de atracción de inversión.</t>
  </si>
  <si>
    <t>Evaluar periódicamente los resultados obtenidos de la herramienta informática.</t>
  </si>
  <si>
    <t>Documento técnico  de evaluacion de resultados de la herramienta informática.</t>
  </si>
  <si>
    <t>No. De estrategias de proveedores en los sectores priorizados ejecutadas</t>
  </si>
  <si>
    <t>Ejecutar 4 estrategias de proveedores en los sectores priorizados ejecutadas</t>
  </si>
  <si>
    <t>Servicio de asistencia
técnica a las Mipymes
para el acceso a nuevos
mercados.</t>
  </si>
  <si>
    <t>Diseñar y ejecutar 4 estrategias de proveedores en los sectores priorizados</t>
  </si>
  <si>
    <t>Documento técnico  de estrategias de proveedores</t>
  </si>
  <si>
    <t xml:space="preserve">Prestación de servicios para brindar asistencia técnica especializada y desarrollo de estrategias de proveedores locales para el fortalecimiento de los encadenamientos productivos </t>
  </si>
  <si>
    <t>Convenio</t>
  </si>
  <si>
    <t>Documento con descripción de las 2 estrategias de proveedores diseñadas y ejecutadas -
Listado de beneficiarios</t>
  </si>
  <si>
    <t>Realizar evaluación y monitoreo a la ejecución de las estrategias.</t>
  </si>
  <si>
    <t>Matriz de plan de trabajo interno -
Informes trimestrasles de gestión</t>
  </si>
  <si>
    <t>Implementación de estrategias de relacionamiento diseñadas, entre las empresas vinculadas en la Red de Proveeduría y Fortalecimiento Empresarial.</t>
  </si>
  <si>
    <t>Documento técnico de estrategias de relacionamiento implementadas</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</si>
  <si>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implementación de estrategias de relacionamiento diseñadas, entre las empresas vinculadas en la red de proveeduría y fortalecimiento empresarial.</t>
  </si>
  <si>
    <t>Contratación directa</t>
  </si>
  <si>
    <t xml:space="preserve"> Listado de asistencia - Actas de reunion-  presentaciones y  evidencias fotograficas de la  implementacion de las estrategias</t>
  </si>
  <si>
    <t>No de micro y pequeñas empresas de Cartagena vinculadas a redes de proveeduría y/o a encadenamientos
productivos.</t>
  </si>
  <si>
    <t>Vincular a 200 micro y pequeñas empresas de Cartagena a redes de proveeduría y/o a encadenamientos productivos</t>
  </si>
  <si>
    <t>Diseñar y realizar convocatoria a micro y pequeñas empresas de Cartagena.</t>
  </si>
  <si>
    <t>Informe técnico de la Convocatoria</t>
  </si>
  <si>
    <t xml:space="preserve">Listado de micro y pequeñas  empresas vinculadas a traves de la convocatoria </t>
  </si>
  <si>
    <t>Diseñar y ejecutar estrategia de comunicación de la convocatoria.</t>
  </si>
  <si>
    <t>Estrategia de comunicaciones</t>
  </si>
  <si>
    <t>Envidencias de correos enviados, publicación en redes sociales y espacios de socialización de la convocatoria</t>
  </si>
  <si>
    <t xml:space="preserve">Coordinar las actividades del proyecto de inversión </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</si>
  <si>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REALIZACIÓN DE LAS ACTIVIDADES DENOMINADAS "COORDINAR LAS ACTIVIDADES DEL PROYECTO" Y "REALIZAR EVALUACIÓN Y MONITOREO A LA EJECUCIÓN DE LAS ESTRATEGIAS".</t>
  </si>
  <si>
    <t>Promocion y  Sostenibilidad de la  Red de Proveeduria y Fortalecimiento Empresarial de Cartagena</t>
  </si>
  <si>
    <t>Plan de trabajo de la Red de Proveeduría y Fortalecimiento Empresarial de Cartagena 2023</t>
  </si>
  <si>
    <t>Actas de reunion, evidencias fotograficas y listado de asitencia  de actividaes realizadas para sostenibilidad de la   Red de Proveeduría y Fortalecimiento Empresarial de Cartagena</t>
  </si>
  <si>
    <t>ZONAS DE AGLOMERACIONES PRODUCTIVAS</t>
  </si>
  <si>
    <t>No. De estudios de identificación de sectores a partir del censo empresarial realizados.</t>
  </si>
  <si>
    <t>Realizar 1 estudio de
identificación de sectores a partir del censo empresarial</t>
  </si>
  <si>
    <t>DESARROLLO DE ESTRATEGIAS PARA EL APROVECHAMIENTO DE LAS ECONOMÍAS DE AGLOMERACIÓN EN EL DISTRITO DE CARTAGENA DE INDIAS</t>
  </si>
  <si>
    <t>2020-13001-0327</t>
  </si>
  <si>
    <t xml:space="preserve">
Aumentar la productividad del tejido empresarial de las principales zonas de aglomeraciones económicas y apuestas productivas de la ciudad.  </t>
  </si>
  <si>
    <t>Diseñar estrategias para el fortalecimiento de economías de aglomeración a partir del estudio realizados.</t>
  </si>
  <si>
    <t>Documento técnico de estrategias de fortalecimiento implementadas</t>
  </si>
  <si>
    <t>DESARROLLO DE ESTRATEGIAS
PARA EL APROVECHAMIENTO DE LAS ECONOMÍAS DE AGLOMERACIÓN EN EL DISTRITO DE
CARTAGENA DE INDIAS</t>
  </si>
  <si>
    <t>2.3.3502.0200.2020130010327</t>
  </si>
  <si>
    <t xml:space="preserve">Evidencias fotograficas, listado de beneficarios, documento de formato de planificación </t>
  </si>
  <si>
    <t>Porcentaje de unidades productivas censadas (en los sectores y zonas priorizadas) a los Centros de Servicios Empresariales que participación vinculadas.</t>
  </si>
  <si>
    <t xml:space="preserve">Porcentaje </t>
  </si>
  <si>
    <t xml:space="preserve">Vincular al 30% de las unidades productivas censadas (en los sectores y zonas priorizadas) a los Centros de Serviocs Empresariales </t>
  </si>
  <si>
    <t>Servicio de atención y asesoría a empresas y emprendedores</t>
  </si>
  <si>
    <t>Sostenibilidad de Red de Proveeduría y fortalecimiento empresarial</t>
  </si>
  <si>
    <t>Documento de seguimiento y Plan de trabajo de la Red de Proveeduría y Fortalecimiento Empresarial de Cartagena 2023</t>
  </si>
  <si>
    <t>Porcentaje de productividad de las zonas de aglomeración asociada a Centros de Servicios Empresariales incrementado.</t>
  </si>
  <si>
    <t>Porcentaje</t>
  </si>
  <si>
    <t>Incrementar en 10% la productividad de las zonas de aglomeración asociada a Centros de Servicios Empresariales.</t>
  </si>
  <si>
    <t>Servicio de asistencia técnica para emprendedores y/o empresas en edad temprana</t>
  </si>
  <si>
    <t>Realizar la coordinación del proyecto de inversión "DESARROLLO DE ESTRATEGIAS PARA EL APROVECHAMIENTO DE LAS ECONOMÍAS DE AGLOMERACIÓN EN EL DISTRITO DE CARTAGENA DE INDIAS"</t>
  </si>
  <si>
    <t>Inversión</t>
  </si>
  <si>
    <t>PRESTACIÓN DE SERVICIOS PROFESIONALES EN EL EQUIPO DE DESARROLLO ECONÓMICO DE LA SECRETARIA DE HACIENDA DISTRITAL, EN EL MARCO DEL PROYECTO DE INVERSIÓN "DESARROLLO DE ESTRATEGIAS PARA EL APROVECHAMIENTO DE LAS ECONOMÍAS DE AGLOMERACIÓN EN EL DISTRITO DE CARTAGENA DE INDIAS" PARA LA REALIZACIÓN DE LA ACTIVIDAD DENOMINADA "FACILITAR LA GESTIÓN ADMINISTRATIVA Y GERENCIAL DE LA SECRETARÍA DE HACIENDA".</t>
  </si>
  <si>
    <t>PRESTACIÓN DE SERVICIOS PARA LA GENERACIÓN DE CAPACIDADES TERRITORIALES Y FORTALECIMIENTO DEL TEJIDO EMPRESARIAL DE LA CIUDAD DE CARTAGENA.</t>
  </si>
  <si>
    <t>Informe de ejecución de servicio de asistencia técnica a tejido empresarial</t>
  </si>
  <si>
    <t>Matriz de plan de trabajo interno -
Informes trimestrasles de gestión - documento técnico de medición de la productividad en unidades productivas seleccionadas - listado de beneficiarios-registro fotográfico</t>
  </si>
  <si>
    <t>CARTAGENA FACILITA EL EMPRENDIMIENTO</t>
  </si>
  <si>
    <t>No operaciones financieras a través de alianzas del Distrito con actores del ecosistema de financiamiento a micro y pequeñas empresas realizadas.</t>
  </si>
  <si>
    <t xml:space="preserve">Número </t>
  </si>
  <si>
    <t>Realizar 5.000 operaciones financieras a través de alianzas del Distrito con actores del ecosistema de financiamiento a micro y pequeñas empresas.</t>
  </si>
  <si>
    <t>Servicio de apoyo al fortalecimiento de políticas públicas para la generación y formalización del empleo en el marco del trabajo decente</t>
  </si>
  <si>
    <t>Gestión con Valores - Relación Estado Ciudadano</t>
  </si>
  <si>
    <t>Ejecutar los programas de la Política Publica de Desarrollo Económico y Pleno Empleo establecidos en el Plan de Desarrollo Distrital, en pro del mejoramiento de la competitividad, incidir en el aumento de la inserción laboral de las distintas poblaciones vulnerables, contribuir a la formación del capital humano pertinente, suficiente y de calidad acordes a las necesidades del sector productivo, aprovechamiento del potencial económico y productivo, incrementar los encadenamientos productivos y redes de proveeduría, aumentar la productividad del tejido productivo de las principales zonas de densidad empresarial que estan alineadas a las pirnicpales apuestas productivas e impulsar la cultura de innovación, así como la diversificación del aparato empresarial y el fortalecimiento del ecosistema de emprendimiento del Distrit</t>
  </si>
  <si>
    <t>IMPLEMENTACIÓN DEL CENTRO DE FOMENTO AL EMPRENDIMIENTO Y A LA EMPLEABILIDAD PARA UNA CARTAGENA DE INDIAS INCLUSIVA Y MÁS COMPETITIVA EN CARTAGENA DE INDIAS</t>
  </si>
  <si>
    <t>2020-13001-0296</t>
  </si>
  <si>
    <t>Implementar las estrategias institucionales con oferta integral de servicios a los emprendimientos locales más vulnerables</t>
  </si>
  <si>
    <t>Desarrollar la implementación y operación de una Plataforma Virtual.</t>
  </si>
  <si>
    <t>Informe técnico trimestral de operación del Centro de Emprendimiento y Empleabilidad</t>
  </si>
  <si>
    <t xml:space="preserve">1/1/2023	</t>
  </si>
  <si>
    <t>1.2.1.0.00-001 - ICLD
1.3.1.1.03-138 - DIVIDENDOS SOCIEDAD PORTUARIA</t>
  </si>
  <si>
    <t xml:space="preserve">2.3.3602.1300.2020130010296
</t>
  </si>
  <si>
    <t>Link de acceso a la plataforma y  relación de interacciones en página web</t>
  </si>
  <si>
    <t>No. de Centros de emprendimiento Distrital creados.</t>
  </si>
  <si>
    <t>Crear 1 Centro de emprendimiento Distrital</t>
  </si>
  <si>
    <t>Implementar la oferta de servicios integrales de apoyo y contingencia a emprendimientos vulnerables afectados por la pandemia Covid-19.</t>
  </si>
  <si>
    <t>Listados de personas atendidad en el Centro de emprendimento/ Documentos técnicos generados/ Registros fotográficos</t>
  </si>
  <si>
    <t>Desarrollar jornadas de socialización de la metodologia y la oferta de sercicios.</t>
  </si>
  <si>
    <t>Listados de asistentes a socializaciones, registros fotográficos, publicaciones en redes sociales</t>
  </si>
  <si>
    <t>Realizar la coordinación y seguimiento a las actividades del proyecto</t>
  </si>
  <si>
    <t>si</t>
  </si>
  <si>
    <t>PRESTACIÓN DE SERVICIOS PROFESIONALES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"REALIZAR LA COORDINACIÓN Y SEGUIMIENTO A LAS ACTIVIDADES DEL PROYECTO".</t>
  </si>
  <si>
    <t>Actas de reuniones/ Registros fotográficos/ Documentos técnicos</t>
  </si>
  <si>
    <t>Implementar estrategia de oferta ampliada de servicios del centro de emprendimiento Distrital a traves de la puesta en marcha de metodologia de intervención dirigida a ciudadanía en general y con acciones diferenciadas para población NARP e indigena.</t>
  </si>
  <si>
    <t>ADICIÓN DE RECURSOS FINANCIEROS AL ACUERDO DE FINANCIACIÓN CONV-CI-UAC-2022 ENTRE EL PROGRAMA DE LAS NACIONES UNIDAS- PNUD Y LA ALCALDÍA MAYOR DE CARTAGENA DE INDIAS CUYO OBJETO ES: AUNAR ESFUERZOS PARA EL FORTALECIMIENTO DEL ECOSISTEMA EMPRESARIAL DE LA CIUDAD DE CARTAGENA POR MEDIO DE LA CREACION DEL CENTRO DE EMPRENDIMIENTO Y GESTION PARA LA EMPLEABILIDAD.</t>
  </si>
  <si>
    <t>Convenio de asociación</t>
  </si>
  <si>
    <t>Apoyar la coordinación y seguimiento a las actividades del proyecto</t>
  </si>
  <si>
    <t>Informes de actividades mensualeses del contratista</t>
  </si>
  <si>
    <t>NA</t>
  </si>
  <si>
    <t>PRESTACIÓN DE SERVICIOS DE APOYO A LA GESTIÓN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"APOYAR LA COORDINACIÓN Y SEGUIMIENTO A LAS ACTIVIDADES DEL PROYECTO"</t>
  </si>
  <si>
    <t>Implementar mecanismos para el fortalecimiento a emprendimientos a través de convocatorias de apalancamiento</t>
  </si>
  <si>
    <t>Convocatorias socializadas de apalancamiento a emprendimientos</t>
  </si>
  <si>
    <t xml:space="preserve">AUNAR ESFUERZOS TÉCNICOS, ADMINISTRATIVOS Y FINANCIEROS PARA EL FORTALECIMIENTO DEL EMPRENDIMIENTO A TRAVÉS DE FONDO EMPRENDER. </t>
  </si>
  <si>
    <t>Documento técnico que describe el número de convocatorias socializadas y emprendimientos que apliquen a las convocatorias</t>
  </si>
  <si>
    <t>Implementar estrategia de oferta ampliada de servicios del centro de emprendimiento Distrital al resto de la población cartagenera.</t>
  </si>
  <si>
    <t>No. de incubadoras de empresas de alto impacto con recursos publico privados formuladas y en ejecución.</t>
  </si>
  <si>
    <t>Formular y poner en marcha 1 incubadora de empresas de alto impacto con recursos publico privados</t>
  </si>
  <si>
    <t>x</t>
  </si>
  <si>
    <t>Realizar diseño conceptual, metodológico y operativo de la ruta de servicios especializados para empresas de base tecnológica - Incubadora de empresas</t>
  </si>
  <si>
    <t>Documento técnico y metodológico de la incubadora de empresas</t>
  </si>
  <si>
    <t xml:space="preserve">AUNAR ESFUERZOS TÉCNICOS, ADMINISTRATIVOS Y FINANCIEROS PARA LA GESTIÓN DEL EMPRENDIMIENTO Y LA GESTIÓN DE LA INNOVACIÓN A TRAVÉS DE LA IMPLEMENTACIÓN DE UNA INCUBADORA DE SERVICIOS TECNOLÓGICOS. </t>
  </si>
  <si>
    <t>Informe de actividades de la construcción de documento técnico</t>
  </si>
  <si>
    <t>Implementar la ruta de servicios especializados para empresas de alto impacto (Incubadora de empresas)</t>
  </si>
  <si>
    <t>Informe técnico de ejecución de convenio</t>
  </si>
  <si>
    <t xml:space="preserve">Desarrollar e implementar un sitio web para la oferta de servicios de la incubadora de empresas y difusión de estos </t>
  </si>
  <si>
    <t>Link de acceso a la plataforma y  relación de interacciones en página web/ Guía operativa de página web</t>
  </si>
  <si>
    <t>No. De empresas de base tecnológica a la incubadora de empresas vinculadas.</t>
  </si>
  <si>
    <t>Vincular a 40 empresas de base tecnológica a la incubadora de empresas</t>
  </si>
  <si>
    <t>Implementar estrategia de oferta ampliada de servicios de la incubadora de empresas Distrital a traves de la puesta en marcha de metodologia de intervención dirigida a ciudadanía en general</t>
  </si>
  <si>
    <t xml:space="preserve">CIERRE DE BRECHAS DE EMPLEABILIDAD </t>
  </si>
  <si>
    <t>No. de pactos con sectores empresariales y sociedad civil en contra de la discriminación en el mercado laboral para algunas poblaciones vulnerables realizados.</t>
  </si>
  <si>
    <t>Realizar 6 pactos con sectores empresariales y sociedad civil en contra de la discriminación en el mercado laboral para algunas poblaciones vulnerables.</t>
  </si>
  <si>
    <t>Producto 1: Servicio de promoción y divulgación para generación y formalización del empleo</t>
  </si>
  <si>
    <t>CONSOLIDACIÓN DEL CIERRE DE BRECHAS PARA LA EMPLEABILIDAD Y EMPLEOS INCLUSIVOS A LOS GRUPOS POBLACIONALES VULNERABLES EN EL DISTRITO DE   CARTAGENA DE INDIAS</t>
  </si>
  <si>
    <t xml:space="preserve">2020-13001-0325 </t>
  </si>
  <si>
    <t>Aumentar la inserción Laboral de las distintas poblaciones vulnerables, basado en acuerdos que los incorpore en el mercado laboral del Distrito de Cartagena</t>
  </si>
  <si>
    <t>Implementar estrategia de comunicación para la divulgación de los procesos de promoción y divulgación para generación y formalización del empleo</t>
  </si>
  <si>
    <t>Estrategia de comunicación</t>
  </si>
  <si>
    <t>2.3.3502.0200.2020130010325</t>
  </si>
  <si>
    <t xml:space="preserve">Plan de comunicación/piezas de difusión en redes/línea gráfica </t>
  </si>
  <si>
    <t>Desarrollar ferias de empleabilidad para la inserción laboral, emprendimiento laboral y formación académica</t>
  </si>
  <si>
    <t>Feria realizada</t>
  </si>
  <si>
    <t>PRESTACIÓN DE SERVICIOS COMO OPERADOR LOGÍSTICO PARA LA REALIZACIÓN DEL MONTAJES PARA PARTICIPACIÓN EN ENCUENTROS, FERIAS, ENTRE OTROS DERIVADOS DE   ESTRATEGIA DE PACTOS QUE SUMAN SOCIALMENTE AL MERCADO LABORAL DE CARTAGENA DE INDIAS, EN EL MARCO DEL PROYECTO DENOMINADO CONSOLIDACIÓN DEL CIERRE DE BRECHAS PARA LA EMPLEABILIDAD Y EMPLEOS INCLUSIVOS A LOS GRUPOS POBLACIONALES VULNERABLES EN EL DISTRITO DE CARTAGENA DE INDIAS</t>
  </si>
  <si>
    <t>Documento planeación de la feria/soporte fotográfico/listado de atendidos</t>
  </si>
  <si>
    <t>Producto 2: Servicios de gestión para generación y formalización del empleo</t>
  </si>
  <si>
    <t>ADMINISTRACIÓN Y GESTIÓN DEL PRODUCTO SERVICIO DE ASISTENCIA TÉCNICA PARA LA GENERACIÓN Y FORMALIZACIÓN DEL EMPLEO</t>
  </si>
  <si>
    <t>Plan de acción del programa/informes trimestrales</t>
  </si>
  <si>
    <t>*Prestación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"Adminstracion y gestion del producto Servicio de asistencia técnica para la generación y formalización del empleo"
 *Prestación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"Adminstracion y gestion del producto Servicio de asistencia técnica para la generación y formalización del empleo"
*PRESTACIÓN DE SERVICIOS DE APOYO A LA GESTIÓN COMO BACHILLER ACADÉMICO, EN EL MARCO DEL PROYECTO DE INVERSION "CONSOLIDACIÓN DEL CIERRE DE BRECHAS PARA LA EMPLEABILIDAD Y EMPLEOS INCLUSIVOS A LOS GRUPOS POBLACIONALES VULNERABLES EN EL DISTRITO DE CARTAGENA DE INDIAS"</t>
  </si>
  <si>
    <t>Matriz de plan de trabajo interno/
Informes trimestrasles de gestión</t>
  </si>
  <si>
    <t>Firma de alianzas entre los actores del Ecosistema de Emprendimiento y empleos inclusivos para el desarrollo de trabajo colaborativo</t>
  </si>
  <si>
    <t>Documento acuerdo de pactos firmados</t>
  </si>
  <si>
    <t>Documento acuerdo/soporte fotográfico</t>
  </si>
  <si>
    <t>No. de personas vinculadas anualmente a partir de los pactos para el cierre de brechas de población vulnerable.</t>
  </si>
  <si>
    <t>Vincular laboralmente a por lo menos 200 personas anualmente a partir de los pactos para el cierre de brechas de población vulnerable.</t>
  </si>
  <si>
    <t>Producto 3: Servicio de asistencia técnica para la generación y formalización del empleo</t>
  </si>
  <si>
    <t>Seminario de contextualización y sensibilización sobre el estado actual del mercado laboral y su transformación</t>
  </si>
  <si>
    <t>Planeador del seminario</t>
  </si>
  <si>
    <t>Documento planeador del evento/listado de asistencia/registro fotográfico</t>
  </si>
  <si>
    <t>Fortalecimiento de habilidades a traves de formacion en las brechas identificadas</t>
  </si>
  <si>
    <t>Espacios de formación de competencias identificadas</t>
  </si>
  <si>
    <t>Ficha técnica de los espacios de fortalecimiento de competencias/listado de asistencia/registro fotográfico</t>
  </si>
  <si>
    <t>Fortalecimiento de habilidades blandas: Habilidades de negociación, comunicación y trabajo en equipo, habilidades gerenciales, creatividad e innovación.</t>
  </si>
  <si>
    <t>Espacios de formación de habilidades blandas</t>
  </si>
  <si>
    <t>Ficha técnica de los espacios de formación/listado de asistencia/registro fotográfico</t>
  </si>
  <si>
    <t>CIERRE DE BRECHAS DE CAPITAL HUMANO</t>
  </si>
  <si>
    <t>No. De plataforma de orientación socio-ocupacional para los jóvenes de Cartagena creada</t>
  </si>
  <si>
    <t>Crear 1 plataforma de orientación socio-ocupacional para los jóvenes de Cartagena</t>
  </si>
  <si>
    <t>Documentos de lineamientos técnicos</t>
  </si>
  <si>
    <t xml:space="preserve"> Gestión con Valores - Relación Estado Ciudadano 
</t>
  </si>
  <si>
    <t xml:space="preserve">
 HABILITACIÓN DE LAS ACCIONES PARA IDENTIFICAR Y CERRAR LAS BRECHAS DE CAPITAL HUMANO DE FORMA PERTINENTE, SUFICIENTE Y DE CALIDAD EN EL DISTRITO DE CARTAGENA DE INDIAS.
</t>
  </si>
  <si>
    <t>2020-13001-0331</t>
  </si>
  <si>
    <t>Eficiencia de las competencias genéricas y especificas de los sectores lideres de la economía y las apuestas productivas de Cartagena de Indias</t>
  </si>
  <si>
    <t>Realizar en conjunto con  la secretaría de educación un proyecto de orientación socio-ocupacional para el ciclo educativo, en especial en la educación secundaria y media.</t>
  </si>
  <si>
    <t>Documento proyecto de Orientación socio-ocupacional diseñado</t>
  </si>
  <si>
    <t xml:space="preserve">SECRETARIA DE HACIENDA DISTRITAL </t>
  </si>
  <si>
    <t>DIANA MILENA VILLALBA VALLEJO</t>
  </si>
  <si>
    <t>2.3.3502.0200.2020130010331</t>
  </si>
  <si>
    <t>Documento del proyecto diseñado</t>
  </si>
  <si>
    <t>Definir la ruta para el  diseño o adopción de guías metodológicas para el desarrollo de las acciones de orientación socio-ocupacional en las escuelas de la ciudad y capacitar a los profesores en estas herramientas.</t>
  </si>
  <si>
    <t>Documento de seguimiento de la adopción de la metodología de orientación socio-ocupacional en las escuelas</t>
  </si>
  <si>
    <t>Informe técnico de adopción de la metodología de orientación socio-ocupacional en las escuelas/ruta de trabajo con las escuelas</t>
  </si>
  <si>
    <t xml:space="preserve">Crear en una plataforma donde se ponga a disposición de todos los jóvenes los tres componentes clásicos de la orientación socio-ocupacional, a saber: autoconocimiento, conocimiento del mundo de la formación y conocimiento del mundo del trabajo, además de toda la oferta (pública y privada) de la ciudad relacionada con juventud. </t>
  </si>
  <si>
    <t>Documento de seguimiento de la Plataforma de orientación socio- ocupacional implementada</t>
  </si>
  <si>
    <t>Informe de seguimiento a la implementación de la plataforma</t>
  </si>
  <si>
    <t>No. de ejercicios de prospectiva laboral y de identificación de brechas de capital humano realizados</t>
  </si>
  <si>
    <t>Realizar 6 ejercicios de prospectiva laboral y de identificación de brechas de capital humano</t>
  </si>
  <si>
    <t>Servicio de gestión de información de competencias y ocupaciones</t>
  </si>
  <si>
    <t>Definir  de manera concertada los estudios de prospectiva laboral que serán desarrollados.</t>
  </si>
  <si>
    <t>Espacio de socializaicón de los resultados del estudio de prospectiva laboral</t>
  </si>
  <si>
    <t>Ficha técnica del ejercicio de prospectiva laboral/soporte fotográfico/listados de inscripción y asistencia/link de grabación</t>
  </si>
  <si>
    <t>Elaborar estudios de identificación de brechas de capital humano en la ciudad de Cartagena.</t>
  </si>
  <si>
    <t>Documento de identificación y medición de Brechas de capital Humano en Cartagena realizado</t>
  </si>
  <si>
    <t>Ni. De Instancia de articulación interinstitucional para planeación de la oferta educativa postpandemedia en el Distrito de Cartagena creadas</t>
  </si>
  <si>
    <t>Crear 1 instancia de articulación interinstitucional para planeación de la oferta educativa postmedia en el Distrito de Cartagena.</t>
  </si>
  <si>
    <t>Implementar programa de Bilinguismo en sector turistico de la ciudad para el cierre de brechas identificadas.</t>
  </si>
  <si>
    <t>Espacios de formación en inglés</t>
  </si>
  <si>
    <t>PRESTACIÓN DE SERVICIOS PARA EL FORTALECIMIENTO DE COMPETENCIAS LABORALES QUE CONTRIBUYAN AL CIERRE DE BRECHAS DE CAPITAL HUMANO EN POBLACIÓN JOVEN DE LA CIUDAD DE CARTAGENA EN EL MARCO DEL PLAN ESTRATÉGICO DE LA INSTANCIA DE ARTICULACIÓN INTERINSTITUCIONAL PARA LA PLANEACIÓN DE LA OFERTA EDUCATIVA.</t>
  </si>
  <si>
    <t>Listados de personas formadas en inglés/ informes técnicos generados/ Registros fotográficos</t>
  </si>
  <si>
    <t>Diseñar un banco de oferta de necesidades empresariales en materia de capital humano y fortalecer el capital humano de la ciudad.</t>
  </si>
  <si>
    <t>Matriz de banco de oferta de necesidades empresariales con perfiles identificados</t>
  </si>
  <si>
    <t>Matriz de perfiles identificados</t>
  </si>
  <si>
    <t>Gestionar acciones dirigidas al desarrollo y sostenibilidad a la instancia de articulación interinstitucional para la planeación de la oferta educativa postmedia en Cartagena, a través de la generación de espacios de diálogo con actores público, privado y academia, que contribuyan al cierre de brechas de capital humano.</t>
  </si>
  <si>
    <t>Plan de acción de la instancia e Informe técnico de gestión</t>
  </si>
  <si>
    <t xml:space="preserve">PRESTACIÓN DE SERVICIOS DE APOYO A LA GESTIÓN COMO BACHILLER ACADÉMICO, EN EL MARCO DEL PROYECTO DE INVERSIÓN </t>
  </si>
  <si>
    <t>Plan de accción de la instancia / Informe técnico de gestión/actas de reuniones</t>
  </si>
  <si>
    <t>Coordinar y hacer seguimiento las activades del proyecto de inversión HABILITACIÓN DE LAS ACCIONES PARA IDENTIFICAR Y CERRAR LAS BRECHAS DE CAPITAL HUMANO DE FORMA PERTINENTE SUFICIENTE Y DE CALIDAD EN EL DISTRITO DE CARTAGENA DE INDIAS.</t>
  </si>
  <si>
    <t>Matriz de plan de acción del programa/Informes trimestrales</t>
  </si>
  <si>
    <t>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t>
  </si>
  <si>
    <t>Objetivo 12. Asegurar patrones de consumo y producción sostenibles</t>
  </si>
  <si>
    <t>COMPETITIVIDAD E INNOVACIÓN</t>
  </si>
  <si>
    <t>Posicionar en 8º puesto Cartagena dentro del índice de competitividad entre ciudades</t>
  </si>
  <si>
    <t>Puesto 12</t>
  </si>
  <si>
    <t>Establecer 1 encuentro anual sobre innovación en Cartagena</t>
  </si>
  <si>
    <t>CARTAGENA CIUDAD INNOVADORA</t>
  </si>
  <si>
    <t>No. encuentros anuales sobre innovación en Cartagena</t>
  </si>
  <si>
    <t>Servicios de apoyo para el fortalecimiento de procesos de intercambio y transferencia del conocimiento</t>
  </si>
  <si>
    <t xml:space="preserve">Gestión del conocimiento y la innovación
Direccionamiento estratégico y planeación </t>
  </si>
  <si>
    <t>IMPLEMENTACIÓN DE ESTRATEGIAS DE ARTICULACIÓN ENTRE ACTORES E INICIATIVAS PARA EL IMPULSO DE UNA CULTURA DE LA INNOVACIÓN EN CARTAGENA DE INDIAS</t>
  </si>
  <si>
    <t>2020-13001-0297</t>
  </si>
  <si>
    <t>IMPLEMENTAR ESTRATEGIAS DE ARTICULACIÓN ENTRE ACTORES E INICIATIVAS PARA EL IMPULSO DE UNA CULTURA DE LA INNOVACIÓN EN CARTAGENA DE INDIAS</t>
  </si>
  <si>
    <t>Desarrollar Jornada Académica con 6 conferencistas en los temas de: Economía Circular, Transformación Digital en las empresas, Inteligencia Artificial aplicada a los negocios, Ciudades Inteligentes, Economía Creativa y Marketing Digital.</t>
  </si>
  <si>
    <t>Informe técnico de la jornada académica</t>
  </si>
  <si>
    <t>2.3.3602.1300.2020130010297</t>
  </si>
  <si>
    <t>AUNAR ESFUERZOS, TÉCNICOS, ADMINISTRATIVOS Y FINANCIEROS PARA FORTALECER Y CONSOLIDAR EL PROGRAMA “CARTAGENA, CIUDAD INNOVADORA” DEL PLAN DE DESARROLLO SALVEMOS JUNTOS A CARTAGENA A TRAVÉS ESTRATEGIAS DE PARTICIPACIÓN E INCENTIVO A LA CULTURA DE LA INNOVACIÓN</t>
  </si>
  <si>
    <t>Documento memoria de la jornada/listado de asistencia/evidencia fotográfica/presentación de ponencias/link de grabación de la jornada</t>
  </si>
  <si>
    <t>Desarrollar Jornada de Taller de Innovación.</t>
  </si>
  <si>
    <t>Informe técnico de la jornada Taller de Innovación</t>
  </si>
  <si>
    <t>Documento técnico de la jornada/Listado de asistencia/evidencia fotográficas/link de grabación de la jornada</t>
  </si>
  <si>
    <t xml:space="preserve"> Realizar cierre del Encuentro de Innovación, premiar y otorgar reconocimientos a 5 de las mejores ideas innovadoras.</t>
  </si>
  <si>
    <t>Informe técnico del Encuentro de innovación</t>
  </si>
  <si>
    <t>Listado de asistencia/Actas de compromiso de los ganadores de la beca de maestría/evidencia fotográfica/Acta de entrega de beca</t>
  </si>
  <si>
    <t>Organizar 1 concurso anual a los mejores resultados de investigación e innovación, pública, privada y académica.</t>
  </si>
  <si>
    <t>No. de concurso anual a los mejores resultados de investigación e innovación, pública, privada y académica</t>
  </si>
  <si>
    <t>Servicios para fortalecer la participación ciudadana en Ciencia, Tecnología e Innovación</t>
  </si>
  <si>
    <t>Realizar convocatoria y proceso de inscripción de iniciativas de innovación e investigación.</t>
  </si>
  <si>
    <t>Plan estratégico de lanzamiento, difusión y desarrollo de la convocatoria</t>
  </si>
  <si>
    <t>Cronograma de difusión de la convocatoria/término de referencia/piezas publicitarias/contenido en redes/lbase de datos de inscritos</t>
  </si>
  <si>
    <t xml:space="preserve"> Realizar proceso de evaluación de propuestas según los parámetros y requisitos establecidos en convocatoria.</t>
  </si>
  <si>
    <t>Informe técnico del comité de la evaluación de las propuestas</t>
  </si>
  <si>
    <t>Propuestas presentadas/matriz de calificación de propuestas/acta de selección/hoja de vida de los evaluadores</t>
  </si>
  <si>
    <t>Premiar las iniciativas más  innovadoras</t>
  </si>
  <si>
    <t>Realizar 1 Hackaton y 1 bootcamp para promover la participación ciudadana con propuestas de Ciencia, Tecnología e Innovación para la resolución de problemas reales ciudadanos</t>
  </si>
  <si>
    <t>Planificador del evento Hackaton y bootcamp</t>
  </si>
  <si>
    <t>Listado de asistencia/evidencia fotográficas</t>
  </si>
  <si>
    <t>Realizar 1 estudio de prefactibilidad de un parque tecnológico en Cartagena.</t>
  </si>
  <si>
    <t>Estudio de prefactibilidad de un parque tecnológico en Cartagena realizado</t>
  </si>
  <si>
    <t>Estudios y diseños para centros de ciencia</t>
  </si>
  <si>
    <t xml:space="preserve"> Realizar contratación de un estudio de pre factibilidad de un Parque Tecnológico en Cartagena.</t>
  </si>
  <si>
    <t>Crear el sistema de innovación del Distrito de Cartagena</t>
  </si>
  <si>
    <t>No. de sistema de innovación del Distrito de Cartagena creado</t>
  </si>
  <si>
    <t>Servicios de apoyo para la gestión del conocimiento en cultura y apropiación social de la Ciencia, Tecnología e Innovación</t>
  </si>
  <si>
    <t>Realizar proceso de gestión de cultura de innovación en población NARP e indígenas</t>
  </si>
  <si>
    <t>Informe de actividades realizadas</t>
  </si>
  <si>
    <t>PRESTACIÓN DE SERVICIOS PROFESIONALES EN EL EQUIPO DE DESARROLLO ECONÓMICO DE LA SECRETARÍA DE HACIENDA DISTRITAL, EN EL MARCO DEL PROYECTO DE INVERSIÓN "IMPLEMENTACIÓN DE ESTRATEGIAS DE ARTICULACIÓN ENTRE ACTORES E INICIATIVAS PARA EL IMPULSO DE UNA CULTURA DE LA INNOVACIÓN EN CARTAGENA DE INDIAS"</t>
  </si>
  <si>
    <t>Contratación Directa</t>
  </si>
  <si>
    <t>Evidencia fotográfica/listado de asistencia/link de grabación de encuentros</t>
  </si>
  <si>
    <t>Realizar apoyo a la implementación para la sostenibilidad del sistema de innovación Distrital a través de la coordinación del proyecto.</t>
  </si>
  <si>
    <t>Informe técnico de la implementación del sistema</t>
  </si>
  <si>
    <t xml:space="preserve">Implementar 1 estrategia de promoción y posicionamiento de la ciudad </t>
  </si>
  <si>
    <t>CARTAGENA DESTINO DE INVERSIÓN</t>
  </si>
  <si>
    <t>No de  estrategia de promoción y posicionamiento de la ciudad implementada</t>
  </si>
  <si>
    <t>Documentos de planeación</t>
  </si>
  <si>
    <t>Servicio al Ciudadano</t>
  </si>
  <si>
    <t>IMPLEMENTACIÓN DE UNA ESTRATEGIA DE PROMOCIÓN Y POSICIONAMIENTO PARA LA ATRACCIÓN DE LOS DIVERSOS TIPOS DE INVERSIÓN EN CARTAGENA DE INDIAS.</t>
  </si>
  <si>
    <t>2020-13001-0326</t>
  </si>
  <si>
    <t>Fortalecimiento de las estrategias de promoción y posicionamiento estratégico de la ciudad para la atracción de inversión.</t>
  </si>
  <si>
    <t>Diseño e implementación de estrategia de sostenibilidad de estrategia de promoción y posicionamiento de la ciudad con unidad conceptual</t>
  </si>
  <si>
    <t>2.3.3602.1300.2020130010326</t>
  </si>
  <si>
    <t>PRESTACIÓN DE SERVICIOS PROFESIONALES EN EL EQUIPO DE DESARROLLO ECONÓMICO DE LA SECRETARÍA DE HACIENDA DISTRITAL, EN EL MARCO DEL PROYECTO DE INVERSIÓN IMPLEMENTACIÓN DE UNA ESTRATEGIA DE PROMOCIÓN Y POSICIONAMIENTO PARA LA ATRACCIÓN DE LOS DIVERSOS TIPOS DE INVERSIÓN EN CARTAGENA DE INDIAS PARA LA REALIZACIÓN DE LA ACTIVIDAD DENOMINADA "COORDINAR LAS ACTIVIDADES DEL PROYECTO”.</t>
  </si>
  <si>
    <t>Implementar un sistema de información para inversionistas</t>
  </si>
  <si>
    <t xml:space="preserve">No de  sistema de información para inversionistas implementado </t>
  </si>
  <si>
    <t>Servicio de emparejamiento para el fortalecimiento del mercado nacional.</t>
  </si>
  <si>
    <t>Sostenibilidad un sistema de información hacia el inversionista.</t>
  </si>
  <si>
    <t>Documento de seguimiento de la Plataforma Sistema de información para el inversionista</t>
  </si>
  <si>
    <t>Diseñar la ventanilla única empresarial</t>
  </si>
  <si>
    <t>No. De ventanilla única empresarial Diseñada</t>
  </si>
  <si>
    <t>Servicio de racionalización de trámites y normatividad para la competitividad empresarial.</t>
  </si>
  <si>
    <t>Sostenibilidad de la Ventanilla Única Empresarial.</t>
  </si>
  <si>
    <t xml:space="preserve">Documento de seguimiento de la Plataforma Ventanilla única empresarial </t>
  </si>
  <si>
    <t>AUNAR ESFUERZOS CON EL FIN DE DESARROLLAR Y EJECUTAR ACCIONES QUE PROMUEVAN LA INVERSIÓN, EL MEJORAMIENTO DEL CLIMA DE NEGOCIOS Y FORTALEZCAN EL POSICIONAMIENTO DEL DISTRITO DE CARTAGENA DE INDIAS CON DESTINO DE INVERSIÓN EN EL MARCO DEL PROGRAMA DEL GOBIERNO DISTRITAL CARTAGENA DESTINO DE INVERSIÓN.</t>
  </si>
  <si>
    <t>Convenio de Asociación</t>
  </si>
  <si>
    <t>Coordinar las actividades del proyecto.</t>
  </si>
  <si>
    <t>ODS No. 8</t>
  </si>
  <si>
    <t>Cartagena Transversal</t>
  </si>
  <si>
    <t>Línea estratégica para la equidad e inclusión de los negros, afros, palenqueros e indígenas</t>
  </si>
  <si>
    <t>Porcentaje de la población Afro, Negra, raizal, palenquera e Indígena que habita el Distrito de Cartagena con  reconocimiento de sus derechos, diversidad étnica y cultural como un principio fundamental del Estado Social y Democrático de Derecho</t>
  </si>
  <si>
    <t>ND</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</si>
  <si>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</si>
  <si>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e Inclusión Productiva para Población Negra, Afrocolombiana, Raizal y Palenquera en el Distrito de Cartagena.</t>
  </si>
  <si>
    <t>Número de proyectos
desarrollados para la generación de ingresos en los consejos comunitarios.</t>
  </si>
  <si>
    <t>Numero</t>
  </si>
  <si>
    <t>33 proyectos de generación de ingresos desarrollados en consejos comunitarios.</t>
  </si>
  <si>
    <t>Informe de gestión que de cuenta del servicio de asistencia técnica para fortalecimiento de unidades productivas colectivas para la generación de ingresos</t>
  </si>
  <si>
    <t>FORTALECIMIENTO E INCLUSIÓN PRODUCTIVA PARA POBLACIÓN NEGRA, AFROCOLOMBIANA, RAIZAL Y PALENQUERA EN EL DISTRITO DE CARTAGENA DE INDIAS</t>
  </si>
  <si>
    <t>Fortalecer la capacidad instalada del potencial productivo de la poblacion Negra, Afro, Raizal y palenquera mediante lineas de intervencion representadas en: diagnostico situacional del perfil productivo, acompañamiento y asistencia tecnica de ideas productivas, asesoria de proyectos estructurados, fomento de la asociatividad, accesos activos fisicos y financieros para los grupos de valor en los consejos comunitarios del Distrito de Cartagena</t>
  </si>
  <si>
    <t>Implementar el MODELO ALTERNATIVO DE ECONOMIA COMUNITARIA  para el fortalecimiento e inclusion productiva de la  poblacion Negra, Afro, Raizal y palenquera.</t>
  </si>
  <si>
    <t>Documento técnico de Modelo Alternativo de economía comuninatia implementado</t>
  </si>
  <si>
    <t xml:space="preserve">“FORTALECIMIENTO DE LAS ESTRATEGIAS DE INCLUSION PRODUCTIVA PARA POBLACION NEGRA, AFROCOLOMBIANA, RAIZAL Y PALENQUERA EN EL DISTRITO DE CARTAGENA”	</t>
  </si>
  <si>
    <t>2.3.4103.1500.2021130010282</t>
  </si>
  <si>
    <t xml:space="preserve">AUNAR ESFUERZOS TÉCNICOS, HUMANOS Y FINANCIEROS ENTRE LA SECRETARÍA DE HACIENDA DISTRITAL DE CARTAGENA DE INDIAS Y EL EJECUTOR, PARA FORTALECER LA SELECCIÓN, DESARROLLO Y SEGUIMIENTO DE LAS HABILIDADES EMPRENDEDORAS Y EMPRESARIALES DE LAS UNIDADES PRODUCTIVAS DE LA POBLACIÓN NEGRA, AFROCOLOMBIANA, RAIZAL Y PALENQUERA EN EL DISTRITO DE CARTAGENA. </t>
  </si>
  <si>
    <t>Documento técnico de la ejecucion de cada fase que el modelo describe, con sus respectivos soportes, registros e informes en la implementacion.</t>
  </si>
  <si>
    <t>Asegurar de manera sistemica, participativa y flexible la sistematizacion del MODELO ALTERNATIVO DE ECONOMIA COMUNITARIA como proceso de fortalecimiento e inclusion productiva para el bienestar economico y social de la poblacion Negra, Afro, Raizal y palenquera.</t>
  </si>
  <si>
    <t>Documento técnico que evidencie un registro memoria en la generacion de conocimiento documental del producto</t>
  </si>
  <si>
    <t>Documento de Sistematización  del Modelo Alternativo con sus respectivos anexos y evidencias</t>
  </si>
  <si>
    <t xml:space="preserve">Priorizacion de encadenamientos productivos con valor social, basado en el enfoque diferencial para población Negra, Afrocolombiana, Raizal y Palenquera </t>
  </si>
  <si>
    <t xml:space="preserve">Estudio de viabildiad economica  para priorizar encadenamientos y productos con valor social para que las unidades productivas conquisten nuevos mercados de generacion de ingreso </t>
  </si>
  <si>
    <t>Documento de estudio de viabilidad económica/ Listado de producto spara nuevos mercados</t>
  </si>
  <si>
    <t>Fortalecimiento de la Población Indígena en el Distrito de Cartagena.</t>
  </si>
  <si>
    <t xml:space="preserve">Número de proyectos diseñados para la generación de ingresos en la población indígena a través de proyectos productivos , el fortalecimiento de la seguridad alimentaria, la gestión ambiental y el uso sostenible de la biodiversidad y la sostenibilidad económica. </t>
  </si>
  <si>
    <t xml:space="preserve">Desarrollar 2 proyectos para la generacion de ingresos </t>
  </si>
  <si>
    <t>DESARROLLO DE PROYECTOS PRODUCTIVOS PARA LA GENERACIÓN DE INGRESOS EN POBLACIÓN INDÍGENA
DEL DISTRITO DE CARTAGENA DE INDIAS</t>
  </si>
  <si>
    <t xml:space="preserve">2021130010281
</t>
  </si>
  <si>
    <t>Garantizar eficiencia en las medidas concertadas de impacto en la inclusión productiva, sostenible y equitativa en la dimensión económica de la indígena en el Distrito de Cartagena</t>
  </si>
  <si>
    <t>Coordinar las actividades  correspondientes a grupos etnicos en el marco del programa fortalecimiento de la poblacion indigena en el Distrito de Cartagena.</t>
  </si>
  <si>
    <t xml:space="preserve">FORTALECIMIENTO DE LAS  ESTRATEGIAS PARA LA GENERACIÓN DE INGRESOS DE LA POBLACIÓN INDÍGENA EN EL DISTRITO DE CARTAGENA.”., 	</t>
  </si>
  <si>
    <t>2.3.4103.1500.2021130010281</t>
  </si>
  <si>
    <t xml:space="preserve">PRESTACIÓN DE SERVICIOS PROFESIONALES EN EL EQUIPO ASESOR DE DESARROLLO ECONÓMICO EN EL MARCO DEL PROGRAMA FORTALECIENDO DE LA POBLACIÓN INDÍGENA EN EL DISTRITO DE CARTAGENA. </t>
  </si>
  <si>
    <t>Asesorar en asistencia tecnica, metodologica y acompañamiento en la generacion de opciones productivas y de ingreso en concordancia al plan de respuesta territorial</t>
  </si>
  <si>
    <t>Informe técnico de asistencia metodológica a opciones productivas</t>
  </si>
  <si>
    <t>AUNAR ESFUERZOS TÉCNICOS, HUMANOS Y FINANCIEROS PARA EL DESARROLLO DE 4 UNIDADES PRODUCTIVAS DE GENERACION DE INGRESO EN LA POBLACION INDIGENA, EN EL MARCO DE LAS MEDIDAS CONCERTADAS DE PROUYECTOS PRODUCTIVOS, SOSTENIBLES Y EQUITATIVOS EN LA DIMENSION DE AUTONOMIA ECONOMICA DE LA POBLACION INDIGENA DEL DISTRTIO DE CARTAGENA DE INDIAS</t>
  </si>
  <si>
    <t>Soportes, registros e informes en la implementacion del PLAN DE RESPUESTA TERRITORIAL.</t>
  </si>
  <si>
    <t>Asegurar de manera sistemica, participativa y flexible la sistematizacion del PLAN DE RESPUESTA TERRITORIAL como proceso de fortalecimiento e inclusion productiva para el bienestar economico y social de la poblacion indigena.</t>
  </si>
  <si>
    <t>Documento de Sistematización  del PLAN DE RESPUESTA TERRITORIAL. con sus respectivos anexos y evidencias</t>
  </si>
  <si>
    <t>Priorizacion de encadenamientos productivos con valor social, basado en el enfoque diferencial para población Indigena</t>
  </si>
  <si>
    <t>Objetivo 17.Fortalecer los medios de aplicación y revitalizar la alianza global para el desarrollo sostenible</t>
  </si>
  <si>
    <t>Cartagena Transparente</t>
  </si>
  <si>
    <t xml:space="preserve">Finanzas públicas para salvar a Cartagena </t>
  </si>
  <si>
    <t>%IPU – Vigencia Actual</t>
  </si>
  <si>
    <t xml:space="preserve">Aumentar en 4,5% El recaudo de Impuesto predial Unificado vigencia actual </t>
  </si>
  <si>
    <t xml:space="preserve">Finanzas Sostenibles para salvar a Cartagena  </t>
  </si>
  <si>
    <t xml:space="preserve">Recaudo de  Impuesto Predial  en un monto de $1.047.261.338.899  </t>
  </si>
  <si>
    <t>Moneda</t>
  </si>
  <si>
    <t>Recaudar $1.047.261.338.899 por concepto de IPU</t>
  </si>
  <si>
    <t>Informe de Getsión</t>
  </si>
  <si>
    <t xml:space="preserve">Gestion con valores por resultados
Direccionamiento estratégico y planeación </t>
  </si>
  <si>
    <t>Gestión presupuestal y eficiencia del gasto público</t>
  </si>
  <si>
    <t>SHD</t>
  </si>
  <si>
    <t>1. Asesorar al Alcalde en formulación de la política financiera del Distrito y ejecutarla, administrando los recursos financieros de la Administración Central del Distrito.
2. Asesorar en la dirección y vigilar la ejecución de la política de los entes descentralizados.
3. Dirigir y coordinar el recaudo y administración de los impuestos, tasa, rentas, tarifas, participaciones, servicios y multas del Distrito.
4. Programar las actividades tendientes a prevenir el fraude de las rentas y el no pago de las mismas.
5. Determinar, gestionar y obtener en coordinación con la Secretaría de Planeación, los recursos de crédito interno y externo.
6. Dirigir y controlar la aplicación de normas y evaluar los procedimientos del orden contable, presupuestal, Tesorería y en general del sistema financiero adoptado por el Distrito.
7. Dirigir y controlar la elaboración del proyecto de presupuesto y presentarlo a consideración del Concejo Distrital.
8. Servir de órgano de comunicación del gobierno Distrital con el Honorable Concejo Distrital, en materia de su competencia.
9. Administrar la política de Hacienda Pública del Distrito.
10. Conservar,  custodiar,  registrar  y  negociar  los  títulos  valores  y  demás  documentos de propiedad  del Distrito.
10. Las demás que le señalen las leyes y reglamentos pertinentes</t>
  </si>
  <si>
    <t>IMPLEMENTACIÓN DE ESTRATEGIAS PARA EL MEJORAMIENTO Y SOSTENIBILIDAD DE LAS FINANZAS EN EL DISTRITO DE CARTAGENA DE INDIAS</t>
  </si>
  <si>
    <t xml:space="preserve">2022-13001-0001 </t>
  </si>
  <si>
    <t xml:space="preserve">Diseñar e implementar las estrategias identificadas para el mejoramiento y sostenibilidad de las finanzas en el Distrito de Cartagena de Indias </t>
  </si>
  <si>
    <t>1. Garantizar  el envío de facturación masiva y actos administrativos necesarios para la gestión de cobro persuasivo y coactivo para el cumplimiento voluntario y forzado.</t>
  </si>
  <si>
    <t>Informe de gestión</t>
  </si>
  <si>
    <t>1.2.1.0.00-001 - ICLD
1.2.4.3.03-070 - SGP LIBRE INVERSION
1.3.2.3.11-160 - RF DIVIDENDOS
1.2.3.2.09-177 -  PLUSVALIA</t>
  </si>
  <si>
    <t>IMPLEMENTACIÓN DE ESTRATEGIAS PARA EL MEJORAMIENTO Y SOSTENIBILIDAD DE LAS FINANZAS EN EL DISTRITO DE CARTAGENA DE INDIAS  CARTAGENA DE INDIAS</t>
  </si>
  <si>
    <t>2.3.4599.1000.2022130010001
2.3.4599.1000.2022130010001
2.3.4599.1000.2022130010001
2.3.4599.1000.2022130010001</t>
  </si>
  <si>
    <t xml:space="preserve">PRESTACIÓN DEL SERVICIO DE MENSAJERÍA EXPRESA Y CORREO ELECTRÓNICO CERTIFICADO A NIVEL LOCAL, DEPARTAMENTAL Y NACIONAL QUE REQUIERAN SER ENVIADOS POR TODAS LAS DEPENDENCIAS DEL DISTRITO TURÍSTICO Y CULTURAL DE CARTAGENA DE INDIAS </t>
  </si>
  <si>
    <t>CONTRATO DE PRESTACION DE SERVICIOS</t>
  </si>
  <si>
    <t>Recursos propios y SGP</t>
  </si>
  <si>
    <t>Conforme al comportamiento de recaudo, se pone en la meta programada el prepuestupesto de cumplimiento de meta, pues se espera superar lo indicado en el plan de desarrollo en el cuatrienio.
Informe de seguimiento a la implementación de la plataforma</t>
  </si>
  <si>
    <t>Factores Externos, (lluvias, inundación, paros, bloqueos</t>
  </si>
  <si>
    <t xml:space="preserve">1. La Secretaría de Hacienda verificará el cumplimineto de las metas programadas en el plan de desarrollo a través del instrumento de plan de acción y el reporte mensual en la plataforma SPI. Si se encuentra en cumplimiento se realizaran mesas de trabajo y seguimiento especifico a las metas caídas
2. La Secretaría de Hacienda verificará la ejecución efectiva de los recursos asignados a través de los proyectos formulados y los planes de acción mensual a traves de reuniones de seguimiento e informes de gestión. </t>
  </si>
  <si>
    <t>8. Realizar el proceso de imprsión masiva y especializada de documentos con información fija y variable que se generean de la gestión adelantada por la oficina de impuestos</t>
  </si>
  <si>
    <t>PRESTACIÓN DE SERVICIOS DE IMPRESIÓN MASIVA Y ESPECIALIZADA DE DOCUMENTOS CON INFORMAICÓN FIJA Y VARIABLE QUE SE GENERAN DE LA GESTIÓN ADELANTADA POR LA SECRETARÍA DE HACIENDA DE LA ALCALDÍA MAYOR DE CARTAGENA DE INDIAS</t>
  </si>
  <si>
    <t>CONTRATO DE MÍNIMA CUANTÍA</t>
  </si>
  <si>
    <t>%IPU – Vigencias Anteriores</t>
  </si>
  <si>
    <t xml:space="preserve">Aumentar en un 3% el recaudo de Impuesto Predial Unificado Vigencias anteriores </t>
  </si>
  <si>
    <t xml:space="preserve">4. Realización de la gestión catastral en el Dsitrito de Cartagena como estrategia de impacto para la gestión del recaudo </t>
  </si>
  <si>
    <t xml:space="preserve">Informes en el marco del convenio interadministrativo GO CATASTRO </t>
  </si>
  <si>
    <t xml:space="preserve">Anuar Esfuerzos para la Gestión Catastral, en el marco de la prestación del servicio público mediante la ejecución de operaciones técnicas y administrativas de los procesos de actualización, conservación y difusión de la información catastral (Urbana y Rural) en el marco de la actividad denominada “Realizar acciones para el diseño de la oficina de catastro y la oficina de plusvalía del Distrito de Cartagena” </t>
  </si>
  <si>
    <t>Se financian con vigencias futuras y se completan con recursos de 2023</t>
  </si>
  <si>
    <t>Posibilidad de perdida reputacional debido a bajo porcentaje de ejecución de los programas</t>
  </si>
  <si>
    <t>%ICA – Vigencia Actual</t>
  </si>
  <si>
    <t>Aumentar en un 4,5% El recaudo de Impuesto de Industria y comercio vigencia actual</t>
  </si>
  <si>
    <t>Recaudo de  Impuesto de Industria y comercio  en un monto de $1.189.376.917.533</t>
  </si>
  <si>
    <t xml:space="preserve">Recaudar $1.189.376.917.533 por concepto de ICA </t>
  </si>
  <si>
    <t xml:space="preserve">5. Realizar proceso para gestionar la calificación de la capacidad de endeudamiento del Distrito de Cartagena, de acuerdo con la ley 819/2003, que establece el sistema obligatorio de calidad de calificación de capacidad de pago para entidades territoriales, utilizando para el efecto, la escala y procedimiento para la calificación correspondiente </t>
  </si>
  <si>
    <t>Informe de gestión que de cuenta de las estrategias</t>
  </si>
  <si>
    <t>PRESTACIÓN DE LOS SERVICIOS PROFESIONALES DE CALIFICACIÓN DE CAPACIDAD DE PAGO DE LARGO Y CORTO PLAZO (DENOMINADA TÉCNICAMENTE CALIFICACIÓN NACIONAL DE LARGO Y CORTO PLAZO PARA CON SUS PASIVOS FINANCIEROS) PARA EL DISTRITO DE CARTAGENA. </t>
  </si>
  <si>
    <t>CONTRATO DE PRESTACION DE SERVICIOS}</t>
  </si>
  <si>
    <t>%Delineación Urbana</t>
  </si>
  <si>
    <t>Aumentar en un 5% el recaudo de Delineación Urbana</t>
  </si>
  <si>
    <t xml:space="preserve">Recaudo del  Impuesto de Delineación Urbana  en un monto de         $14.454.734.972 </t>
  </si>
  <si>
    <t>Recaudar $14.454.734.972 por concepto de Delineación Urbana.</t>
  </si>
  <si>
    <t>7, Realizar acciones para la gestión del recaudo desde las acciones persuasivas y coactivas en el Distrito de Cartagena de Indias</t>
  </si>
  <si>
    <t>Informe de getsión que demuestre la ejecución de las estrategias</t>
  </si>
  <si>
    <t>Prestación de servicios profesionales y de apoyo a la gestión en el equipo de la Secretaría de Hacienda Distrital, para  Realizar acciones para la gestión del recaudo desde las acciones persuasivas y coactivas en el Distrito de Cartagena de Indias en el marco del Proyecto de Inversión "IMPLEMENTACIÓN DE ESTRATEGIAS PARA EL MEJORAMIENTO Y SOSTENIBILIDAD DE LAS FINANZAS EN EL DISTRITO DE CARTAGENA DE INDIAS  CARTAGENA DE INDIAS"</t>
  </si>
  <si>
    <t>%Sobretasa a la gasolina</t>
  </si>
  <si>
    <t xml:space="preserve">Aumentar en un 5% el recaudo de Sobretasa a la Gasolina </t>
  </si>
  <si>
    <t xml:space="preserve">Recaudo del  Impuesto de Sobretasa a la gasolina en un monto de $176.659.841.306 </t>
  </si>
  <si>
    <t>Recaudar $176.659.841.306 por concepto de Sobretasa a la gasolina.</t>
  </si>
  <si>
    <t>2. Realizar acciones para fortalecer los procesos de cobro coactivo y persuasivo, así como los de fiscalización.</t>
  </si>
  <si>
    <t>Acciones para fortalecer los procesos de cobro coactivo y persuasivo, así como los de fiscalización.</t>
  </si>
  <si>
    <t xml:space="preserve">PRESTACIÓN DE LOS SERVICIOS DE CALIFICACIÓN DE CAPACIDAD DE PAGO DE LARGO Y CORTO PLAZO (DENOMINADA TÉCNICAMENTE CALIFICACIÓN NACIONAL DE LARGO Y CORTO PLAZO PARA CON SUS PASIVOS FINANCIEROS) PARA EL DISTRITO DE CARTAGENA. </t>
  </si>
  <si>
    <t>Conforme al comportamiento de recaudo, se pone en la meta programada el prepuestupesto de cumplimiento de meta, pues se espera superar lo indicado en el plan de desarrollo en el cuatrienio.
Se presentará análisis del impacto de año de pandemia en lo relacionado con recaudo por sobretasa de gasolina.</t>
  </si>
  <si>
    <t>% del Déficit fiscal presupuestal y de tesorería disminuido</t>
  </si>
  <si>
    <t>Disminuir el déficit presupuestal en un 100 %</t>
  </si>
  <si>
    <t>Software Tecnológico implementado</t>
  </si>
  <si>
    <t>Implementar (1) software para la modernización tecnológica de la secretaría de Hacienda.</t>
  </si>
  <si>
    <t>Informe de Gestión</t>
  </si>
  <si>
    <t>6. Realizar proceso de modernización tecnológica de la Secretaría de Hacienda a traves de la implementación de software integrado de gestión</t>
  </si>
  <si>
    <t>Software desarrollado</t>
  </si>
  <si>
    <t>DIVIDENDOS SOCIEDAD PORTUARIA, ICLD LIBRE INVERSIÓN</t>
  </si>
  <si>
    <t>2,3,455,99,1000,20221300100011,2,1,0,00-001 ICLD
2.3.4599.1000.20221300100011.3.3.11.03.95.138 RB DIVIDENDOS DE LA SOCIEDAD PORTUARIA
2.3.4599.1000.20221300100011.3.3.8.03.95.070 R.B SGP PROPOSITO GENERAL LIBRE INVERSIÓN</t>
  </si>
  <si>
    <t>PRESTACIÓN DE SERVICIOS MEDIANTE SOFTWARE (sAAs) DE LOS SISTEMAS DE INFORMACIÓN REQUERIDOS PARA LA ADMINISTRACIÓN Y CONTROL DEL IMPUESTO PREDIAL UNIFICADO, IMPUESTO DE INDUSTRIA Y COMERCIO, RENTAS VARIAS, PRESUPUESTO, CONTABILIDAD Y TESORERÍA CON LA INFRAESTRUCTURA TECNOLÓGICA REQUERIDA PARA SU FUNCIONAMIENTO EN EL DISTRITO DE CARTAGENA</t>
  </si>
  <si>
    <t>LICITACIÓN PÚBLICA</t>
  </si>
  <si>
    <t>Se financian con vigencias futuras (TIENE 3 DISPONIBILIDADES PRESUPUESTALES 90 91 Y 92 DE SEPTIEMBRE DE 2022) 2105998222</t>
  </si>
  <si>
    <t xml:space="preserve">Número de Estrategias implementadas </t>
  </si>
  <si>
    <t>Implementar  (3) estrategias de impacto que propendan por fortalecer las acciones de recaudo de los  tributos para incrementar los ingresos.</t>
  </si>
  <si>
    <t>Informe de Gestión que demuestre la ejecución de la estrategia</t>
  </si>
  <si>
    <t>3. Desarrollar acciones de conceptualización, diseño, producción, desarrollo y ejecución de las diferentes campañas publicitarias en medios de comunicación relacionados con los impuestos distritales.</t>
  </si>
  <si>
    <t>PRESTACIÓN DE SERVICIOS DE DIFUSIÓN DE MENSAJES Y CONTENIDOS INSTITUCIONALES EN MEDIOS DE COMUNICACIÓN MASIVOS PARA DAR A CONOCER A LA CIUDADANÍA INFORMACIÓN DE LA SECRETARÍA DE HACIENDA DE LA ALCALDÍA DE CARTAGENA INDIAS</t>
  </si>
  <si>
    <t>Saneamiento Fiscal y Financiero</t>
  </si>
  <si>
    <t xml:space="preserve">Valor de $396.000.000.000 para cubrimiento en el cuatrienio de obligaciones del Plan de Saneamiento Fiscal y Financiero del Distrito de Cartagena de Indias  </t>
  </si>
  <si>
    <t>Valor de $396.000.000.000 para cubrimiento en el cuatrienio de obligaciones del Plan de Saneamiento Fiscal y Financiero del Distrito de Cartagena de Indias</t>
  </si>
  <si>
    <t xml:space="preserve">Acuerdo del concejo distrital </t>
  </si>
  <si>
    <t>IMPLEMENTACIÓN DEL PLAN DE SANEAMIENTO FISCAL Y FINANCIERO DEL DISTRITO DE CARTAGENA DE INDIAS.</t>
  </si>
  <si>
    <t>2021-13001-0274</t>
  </si>
  <si>
    <t>Aumentar en el recaudo de Impuesto predial unificado a través del Plan de Saneamiento Fiscal y Financiero del Distrito de Cartagena.</t>
  </si>
  <si>
    <t>Realizar acciones correspondientes a los compromisos adquiridos por la administración para continuar las acciones del programa saneamiento fiscal y financiero en la vigencia 2023.</t>
  </si>
  <si>
    <t>1. Recursos Propios - ICLD</t>
  </si>
  <si>
    <t>IMPLEMENTACIÓN DEL PLAN DE SANEAMIENTO FISCAL Y FINANCIERO DEL DISTRITO DE CARTAGENA DE INDIAS</t>
  </si>
  <si>
    <t>2.3.4599.1000.2021130010274</t>
  </si>
  <si>
    <t xml:space="preserve">PROCEDE BAJO ACUERDO DEL CONCEJO DISTRITAL.
La meta propuesta en septiembre del 2022, para la fecha entre 01 de octubre al 31 de diciembre de 2022, era aumentar el indicador y se realizo, expidiendo los registros presupuestales del acuerdo 099 del 2022 por un total de $ 28.900.950.282
Para el 2023 la meta se estipula conforme a los recursos asignados por Planeación Distrital a este proyecto de inversión. </t>
  </si>
  <si>
    <t>OBSERVACIONES</t>
  </si>
  <si>
    <r>
      <t>EJECUCIÓN FINANCIERA</t>
    </r>
    <r>
      <rPr>
        <b/>
        <sz val="11"/>
        <color rgb="FFFF0000"/>
        <rFont val="Arial"/>
        <family val="2"/>
      </rPr>
      <t xml:space="preserve"> PRIMER TRIMESTRE</t>
    </r>
  </si>
  <si>
    <t>ENERO</t>
  </si>
  <si>
    <t>FEBRERO</t>
  </si>
  <si>
    <t>MARZO</t>
  </si>
  <si>
    <t>AVANCE CUMPLIMIENTO META 1ER TRIMESTRE</t>
  </si>
  <si>
    <t>AVANCE CUMPLIMIENTO META feb</t>
  </si>
  <si>
    <t>AVANCE CUMPLIMIENTO META mar</t>
  </si>
  <si>
    <t>AVANCE CUMPLIMIENTO META ene</t>
  </si>
  <si>
    <t>CUMPLIDA</t>
  </si>
  <si>
    <t>Se espera que en el segudo o tercer trimestre se pueda elaborar el Proyecto de acuerdo de saneamiento fiscal para la vigencia 2023 para que sea presentado ante el Honorable Concejo Distrital</t>
  </si>
  <si>
    <t>En cuanto al proceso de entrega de incentivos tipo capital semilla, se remitió a la oficina de contratación, la información correspondiente a justificaciones técnicas del proceso.</t>
  </si>
  <si>
    <t>Para el desarrollo de esta aula productiva, ya se realizaron los acercamientos con los conferencistas invitados y se realizó la planeación estratégica del evento, el cual se llevará a cabo en la segunda semana del mes de abril</t>
  </si>
  <si>
    <t>Se iniciaron las aulas productivas en el marco del desarrollo de la estrategia H2O.
Evidencia:Informe trimestral de ejecución del programa primer trimestre 2023</t>
  </si>
  <si>
    <t>Desde el 23 de febrero de 2023, se recibió por parte de la Innpulsa Colombia, la propuesta de trabajo para poder cumplir con la obligación de aumenta el nivel de productividad de las empresas asistidas técnicamente (ver imagen 3.). En el marco de esta propuesta, se procedió a desarrollar sesiones de trabajo con las que se apunta a aterrizar la estrategia nacional a las particularidades y contexto local. Esta alianza con Innpulsa, permite aunar esfuerzos técnicos, administrativos y financieros con el fin de poner en marcha el centro de reindustrialización zasca textil para Cartagena, que permita incrementar la productividad y competitividad de mypimes y/o unidades productivas formales e informales del territorio, para fortalecer procesos de sostenibilidad a través de actividades de asistencia técnica, diseño y diferenciación de producto, gestión de proveeduría, gestión comercial, gestión empresarial, social y ambiental, y gestión de la innovación. De hecho, se ha plantado como alcance de esta alianza: 
•	Generar capacidades territoriales y fortalecer el tejido empresarial de la Ciudad de Cartagena a través del desarrollo de ventajas competitivas y la inclusión productiva de mínimo veinte (20) empresas seleccionadas de la Red de Proveeduría y Fortalecimiento Empresarial de la alcaldía de Cartagena de Indias.
•	Realizar asistencia técnica a 120 empresas entre micro, pequeñas y medianas para mejorar las competencias del sector textil y actividades asociadas.</t>
  </si>
  <si>
    <t>Con respecto a esta meta, el año 2022 se realizó la creación de una Red de Proveeduría y Fortalecimiento Empresarial con la que se que pretendió realizar un proceso de caracterización empresarial y al mismo tiempo, vinculación de estas a los grupos poblaciones de interés de la Alcaldía. Dicha estrategia permitió que de las 127 empresas que equivalen “al 30% de las unidades productivas censadas (en los sectores y zonas priorizadas) a los Centros de Servicios Empresariales” se lograran caracterizar y vincular 209 a cierre de año 2022. Es clave mencionar que, pese a que se cumplió la meta, las actividades de sostenimiento administrativo de la estrategia, han permitido que dicho porcentaje de cumplimento siga aumentando hasta 57% que equivalen a 240 empresas, de las 422 que representan el 100%.</t>
  </si>
  <si>
    <t>Participación en el desarrollo de ferias de empleabilidad: Feria de Empleo Distrito E el día 16 de marzo en el Coliseo de Combate, la I Macro Feria Regional para la Empleabilidad y la Justicia Inclusiva el día 21 de marzo en Mega Colegio Institución Educativa Jesús Maestro del barrio Nelson Mandela, II Feria de bancarización, realizada por Gerencia de Espacio público y Movilidad socializando la oferta de Distrito E para la ciudadanía desde los programas de Cartagena Facilita el emprendimiento y Cierre de brechas de empleabilidad 24 de marzo de 2023.</t>
  </si>
  <si>
    <t>Se desarrollaron reuniones de seguimiento con cada uno de los actores de los pactos firmados a la fecha para el Cierre de Brechas de Empleabilidad en cumplimiento de las líneas de acción y actividades pactadas en cada uno de sus Planes de Acción.
Reunión el día 07 de marzo integrantes de la Secretaría de Participación para seguimiento de los planes de acción de los pactos en que articulamos en conjunto. Reunión el día 15 de marzo con miembros del Ministerio del Trabajo para socializar y hacer seguimiento al plan de acción del pacto “Cerrando Brechas con Gestores de Empleo y Generando Condiciones Dignas para el Empleo” y empalme con Yenny Sandoval Murillo del Grupo de Asistencia Técnica Territorial Dirección de Generación y Protección del empleo y Subsidio Familiar.
Reunión de seguimiento del pacto ACUERDO TERRITORIAL PARA EL CIERRE DE BRECHA DE EMPLEABILIDAD.
“PACTOS QUE CIERRAN BRECHAS DE EMPLEABILIDAD: MOVILIZANDO EL EMPLEO CON TRANSCARIBE” el día 28 de febrero de 2023.
Reunión de seguimiento del pacto ACUERDO TERRITORIAL PARA EL CIERRE DE BRECHA DE EMPLEABILIDAD
PACTO “SENSIBILIZANDO LA FORMALIDAD LABORAL EN CARTAGENA DE INDIAS “el día 28 de febrero de 2023.</t>
  </si>
  <si>
    <t>En proceso de contratación</t>
  </si>
  <si>
    <t xml:space="preserve">En este periodo se adelantó el diseño e implementación del taller Fortalecimiento de la cultura de la innovación con población indígena. (Anexo Informe), y Taller de Fortalecimiento de Cultura de la Innovación con población indígena.
Igualmente, se adelantó la gestión de censos de los consejos comunitarios de Cartagena, con la oficina de asuntos étnicos de la secretaría del Interior, a fin de fortalecer la toma de decisiones para implementación del programa de inclusión productiva de la población Negra, Afrocolombiana y Raizal de Cartagena. </t>
  </si>
  <si>
    <t xml:space="preserve">Cifra corresponde al corte de febrero. Conforme al estatuto tributario los responsables de Delineación Urbana declaran y pagan al mes siguiente de causado el impuesto y tienen los primeros 15 días del mes siguiente para declarar y pagar. </t>
  </si>
  <si>
    <t>En el marco de la reunión del punto anterior, se concretó consenso, frente a la entrega documental de perfil del proyecto productivo ya sea en su idea y/o en marcha, determinando como paso a seguir es la entrega de información por parte de los representantes de los consejos comunitarios, de al menos 3 proyectos que respondan a la vocación productiva de sus territorios para revisión de nivel de madurez y necesidades de inversión.</t>
  </si>
  <si>
    <t>Se encuentra en estructuración el proceso precontractual.</t>
  </si>
  <si>
    <t>Desde el mes de enero se ha trabajado en la proyección del documento estudios previos en articulación entre la Unidad Interna de Contratación y el Programa Cartagena Facilita el Emprendimiento y el Programa Cartagena Ciudad Innovadora del Pilar Contingente del Plan de Desarrollo Distrital Salvemos Juntos a Cartagena 2020 - 2023, esto con el fin de unificar los procesos contractuales una vez identificada la línea de trabajo conjunta y la pertinencia de hacer un solo proceso contractual en vez de dos. Por parte de la Unidad interna de Contratación se ha reportado a la Unidad de Desarrollo Económico que el proceso ya está en conocimiento y estudios por parte de la Unidad Asesora de Contratación.</t>
  </si>
  <si>
    <t>A partir de la gestión realizada, los apartados conceptuales, metodológicos, diseños y soportes se da cumplimiento a la meta de implementación del Centro de Emprendimiento y Gestión de la empleabilidad – Distrito E el cual se encuentra ubicado en las instalaciones del Centro Conecta de la Fundación Conviventia en el Barrio Villa Estrella.
Inicio de Rutas de Distrito E y acompañamiento en sitio</t>
  </si>
  <si>
    <t>1.	Apalancamiento a través del Componente de Microfinanciación del Centro de Emprendimiento y Empleabilidad, Distrito E: El Centro de Emprendimiento y la generación de alianzas estratégicas que se consolidan a partir de él, lo convierte en una fuente canalización de las alternativas de financiación existentes para los emprendedores y Mipymes de la ciudad.
Es por ello que en el marco del Acuerdo de Financiamiento establecido con el Programa de las Naciones Unidas para el Desarrollo  (PNUD) para la implementación del Centro de Emprendimiento y Empleabilidad Distrito E, se determinó de manera inicial la realización de 2000 operaciones financieras, de las cuales 700, serían a partir de recursos destinados por el Distrito en forma de capital semilla no reembolsable para los emprendedores y empresarios beneficiarios de las distintas rutas de Emprendimiento y Desarrollo Empresarial del Centro. 
En el mes de febrero de 2023 se aprobó el manual de microfinanciación del Centro para la colocación de capital semilla. Dicho insumo marca el lineamiento técnico para la selección de los beneficiarios de los recursos e incita a un ejercicio participativo para la población.
Por otra parte, desde el mes de enero de 2023 se ha trabajado en firme en la gestión de nueva enmienda de recursos y tiempo (llevar el proyecto hasta 31 de diciembre de 2023) al Acuerdo de Financiación. Esto con el fin de poder adicionar DOS MIL DOSCIENTOS NUEVE MIL MILLONES QUINIENTOS SESENTA Y CUATRO MIL QUINIENTOS PESOS M/CTE (2.209.564.500) a la bolsa de recursos de capital semilla del Componente de microfinanciación del Centro traducidas en 870 nuevas capitalizaciones. Dicha gestión ha implicado un trabajo de estructuración de estudios previos, solicitudes a la entidad cooperante y la orientación de la Unidad Interna de Contratación.
En este sentido, desde la Secretaría de Hacienda Distrital bajo el liderazgo del Equipo Asesor de Desarrollo Económico, se han realizado los procesos correspondientes para dar vida a los recursos asignados al proyecto mediante el Acuerdo de Vigencias futuras aprobado por el Concejo Distrital en noviembre de 2022, a la espera de los trámites correspondientes desde la Unidad Jurídica.
Por otra parte, se han gestionado de alianzas para la microfinanciación: 
Desde el programa Cartagena Facilita el Emprendimiento se desarrolló la iniciativa de la realización de la Feria de Financiación que tiene como objetivo acercar a las pequeñas y microempresas y emprendedores a las fuentes de financiación que ofrecen los bancos en el territorio cartagenero. Para su ejecución se ha realizado a la fecha contactos con los bancos que se podían vincular a dicho espacio en los cuales se encuentran los siguientes: 
●	Banco Popular
Contacto: Janet Bobadilla.
●	Banco Bogotá
Contacto: Marcela meza
●	Banco Occidente
Contacto: Luis Álvarez
 Por otra parte, se está gestionando el lugar que les brindará a los participantes de dicha feria espacio y comodidad a la hora de dicho evento. En primera instancia se estableció el coliseo de Combate ubicado en el Barrio Chiquinquirá en la Zona de Complejo Deportivo. Por último, se proyecta como fecha tentativa para este evento la última semana de abril del 2023, 
Bajo la gestión de los Programas del Plan de Desarrollo Encadenamientos Productivos y Zonas de Aglomeraciones Productivas se apoyó la iniciativa de Bancoldex para la promoción del evento “Socialización neocrédito Cartagena”. En dicho evento fue posible participar a los diferentes beneficiarios de los programas mencionados y los de Cartagena Facilita el Emprendimiento para que pudieran acceder a un producto de la Banca.</t>
  </si>
  <si>
    <t>Durante el primer trimestre de la vigencia 2023, desde el programa empleo inclusivo para los jóvenes, se trabajó en el plan de acción del programa (el cual se encuentra en el informe anexo) . Coordinador del programa contratado y ejecutando el plan deacción del proyecto</t>
  </si>
  <si>
    <t xml:space="preserve"> Coordinador del programa contratado y ejecutando el plan deacción del proyecto</t>
  </si>
  <si>
    <t>Equipo coordinador del programa contratado y ejecutando el plan deacción del proyecto</t>
  </si>
  <si>
    <t xml:space="preserve"> Coordinador del programa contratado y ejecutando el plan deacción del proyecto. Establecimos agenda de tres (3) reuniones con los capitanes/coordinadores de cabildos, para socializar el plan de respuesta territorial, conforme a los datos de contacto de representantes de cabildos indígenas recibido de la Secretaría del Interior: Carlos Zurita, Álvaro Bula y Anacely. Concretamos trabajo colaborativo con los proyectos productivos de mujeres, apoyados por la UMATA, para realizar un acompañamiento de fortalecimiento desde el alcance del plan respuesta territorial</t>
  </si>
  <si>
    <t xml:space="preserve">Esta herramienta web fue creada por el proveedor Creativos de Colombia SAS en el 2022 con el acompañamiento técnico de la Oficina Asesora de Informática (OAI) y bajo la supervisión de la Oficina de Desarrollo Económico de la Secretaría de Hacienda y entró en producción en el servidor de la Alcaldía, disponible en la URL https://tuyyoconstruimos.cartagena.gov.co/  
Para la vigencia 2023 se ha desarrollado una estrategia de socialización para que esta plataforma sea posicionada como una herramienta importante de consulta, acompañamiento y orientación para los jóvenes, por lo cual, ha ido surtiendo un proceso de difusión y socialización en diferentes espacios. Entre las socializaciones realizadas encontramos:
1.	En el marco de la construcción de la ruta de trabajo para la adopción e implementación de la metodología de Orientación Socio Ocupacional (OSO) que se viene ejecutando con las escuelas oficiales del Distrito de Cartagena, en donde la plataforma se convierte en una herramienta de apoyo para el fortalecimiento de la orientación socio ocupacional, se han realizado 12 socializaciones.
2.	Consecuentemente, también se organizaron mesas de trabajo con los equipos de las instituciones educativas, conformado por docentes, psicoorientadores, coordinador y rector para hacer el proceso de transferencia de la metodología OSO, en la cual se realizaron cinco (5) socializaciones al equipo de representantes de las instituciones designado para que usaran la plataforma como herramienta para completar la formación en orientación socio ocupacional con los estudiantes.
3.	Así mismo, se ha generado cinco (5) espacios de socialización con diferentes actores del sector público, privado, academia y sociedad civil.
La plataforma está constantemente actualizándose con nueva información en cada una de las secciones. Para esto, se continua con el proceso de articulación con las agencias de empleo, empresas y universidades, para contar con la información actualizada para los jóvenes. 
</t>
  </si>
  <si>
    <t>Como parte de las actividades que impactan el cumplimiento de esta meta y como mecanismo de fortalecimiento de la orientación Socio Ocupacional en las escuelas del Distrito, se concretó alianza y articulación entre la Fundación Corona, Secretaría de Hacienda y Secretaria de Educación Distrital para la adopción e implementación de la metodología de Orientación Socio Ocupacional (OSO) en las instituciones educativas oficiales de Cartagena diseñada por Fundación Corona y Enseña por Colombia e implementada en otros territorios de manera exitosa, con el objetivo de acompañar y apoyar a los jóvenes de educación secundaria y media a la construcción de su proyecto de vida tanto educativo como laboral, de acuerdo a sus habilidades, intereses y oportunidades que tienen en el territorio, que les permita la toma de decisiones informadas de la ruta que quieren elegir después de que culminen su etapa escolar, facilitándole el tránsito desde la educación media, la educación terciaria, las etapas intermedias y la etapa de empleo laboral formal. 
Esta alianza fue formalizada mediante la firma del Convenio de Colaboración 053 de 2022 entre Fundación Corona y la Alcaldía Mayor de Cartagena de Indias (bajo el liderazgo de la Secretaría de Hacienda y Secretaría de Educación), cuyo objeto es “aunar esfuerzos institucionales para la implementación de acciones e iniciativas conjuntas, para la promoción de educación pertinente y el empleo inclusivo en Colombia”.
En el marco de la implementación de este convenio, en el primer trimestre de 2023, se han desarrollado las siguientes actividades:
1.	Desarrollo del primer comité técnico con Fundación Corona para la adopción e implementación de la metodología de Orientación Socio Ocupacional, en el que se abordaron los principales retos e impactos proyectados al finalizar el 2023 con la metodología OSO.
2.	Caracterización de las Instituciones Educativas: Se realizó la caracterización y definición de las instituciones educativas que se apropiarán de la metodología.
3.	Gestión de llamadas para la organización de las mesas de trabajo que permitieran la socialización, definición de compromisos y construcción de la ruta de trabajo para la implementación de la metodología de Orientación Socio Ocupacional.
4.	Desarrollo de la mesa de capacitación de la metodología de Orientación Socio Ocupacional dictada por la asesora de alianza de Fundación Corona Carolina Amaya, donde identificamos estrategias importantes para hacer la transferencia de conocimiento a las escuelas dentro del proceso de Orientación Socio Ocupacional.
5.	Realización de mesas de trabajo para la construcción de la ruta de trabajo para la implementación de la metodología OSO con cada escuela. Fueron realizada 12 mesas de trabajos con las  instituciones.
6.	Realización de las jornadas de capacitación y transferencia de la metodología de Orientación Socio Ocupacional a los equipos designados por las instituciones educativas, conformado por docentes, psico-orientadores, coordinador y rector. En este trimestre se realizaron cinco (5) transferencia de conocimiento en las  instituciones educativas mencionadas en el informe anexo.</t>
  </si>
  <si>
    <t>Para esta vigencia 2023 con el objetivo de consolidar y fortalecer la Red, se diseñó una estrategia para seguir vinculando empresas. A la fecha hemos vinculado 31 empresas, teniendo un total de 240 empresas vinculadas a la Red de proveeduría y Fortalecimiento Empresarial de Cartagena.
Entre las acciones puntuales desarrolladas se destaca:
•	La articulación con la Red de inclusión Productiva para el diseño del plan de trabajo de la Red de Proveeduría y Fortalecimiento Empresarial Cartagena, en la cual se contempla todas las acciones y actividades que se ejecutarán desde el programa para lograr generar capacidades y el fortalecimiento del tejido empresarial local en la actual vigencia.   
•	El diseño de una estrategia de vinculación a la Red de Proveeduría y Fortalecimiento Empresarial de Cartagena, con el objetivo de lograr vincular el mayor número de empresas de la ciudad a la Red y construir un directorio de proveedores robusto que dé cuenta de toda la oferta de bienes y servicios disponibles desde el tejido empresarial local. (ANEXO INFORME)</t>
  </si>
  <si>
    <r>
      <t xml:space="preserve">El día 03 de marzo de 2023 el WEBINAR: </t>
    </r>
    <r>
      <rPr>
        <u/>
        <sz val="11"/>
        <color theme="1"/>
        <rFont val="Arial"/>
        <family val="2"/>
      </rPr>
      <t>"Recomendaciones para una participación exitosa en ruedas en de Relacionamiento".</t>
    </r>
    <r>
      <rPr>
        <sz val="11"/>
        <color theme="1"/>
        <rFont val="Arial"/>
        <family val="2"/>
      </rPr>
      <t xml:space="preserve"> En este espacio los empresarios participantes recibieron una serie de recomendaciones para participar de forma activa en estos espacios y lograr obtener contactos y concretar oportunidades de negocios. Igualmente se realizó la planeación y organización del Taller de sensibilización "Aspectos a tener en cuenta a la hora de exportar".  El taller se llevó a cabo el día 09 de marzo de 2023. En este espacio las empresas participantes recibieron información sobre la oferta de servicios disponibles desde Procolombia, INNpulsa y Bancóldex, para las micro, pequeñas y medianas empresas.  El día 15 de marzo de 2023, se desarrolló la actividad; Agendamientos Comerciales: "Un espacio para conectar proveedores y clientes". De este espacio participaron empresarios de la Red de proveeduría y Fortalecimiento Empresarial de Cartagena, de los sectores de Construcción y empresas de servicios transversales, los cuales lograron conocerse, relacionarse y tomar los contactos de posibles empresas con las cuales realizar alianzas estratégicas.  </t>
    </r>
  </si>
  <si>
    <r>
      <t>Se logró desarrollar la primera mesa de socialización del Modelo Alternativo de Economía Comunitaria de esta vigencia, con los representantes de los consejos comunitarios elegidos</t>
    </r>
    <r>
      <rPr>
        <b/>
        <sz val="11"/>
        <color theme="1"/>
        <rFont val="Arial"/>
        <family val="2"/>
      </rPr>
      <t xml:space="preserve"> </t>
    </r>
    <r>
      <rPr>
        <sz val="11"/>
        <color theme="1"/>
        <rFont val="Arial"/>
        <family val="2"/>
      </rPr>
      <t>, cuya información recibimos de manera oficial de parte de la Secretaría del Interior, en el marco de esta sesión se estableció la hoja de ruta para lograr el fortalecimiento de 33 proyectos de generación de ingresos desarrollados en consejos comunitarios (SOPORTES INFORME)</t>
    </r>
  </si>
  <si>
    <t xml:space="preserve">Se continuó con el proceso de contratación conforme al cronograma establecido y en curso según lo reportado a cierre de 2022. En el marco del normal proceso, fue declarado desierto. </t>
  </si>
  <si>
    <t>AVANCE METAS PRODUCTOS  A MARZO 2023</t>
  </si>
  <si>
    <t>AVANCE METAS PRODUCTOS EN EL CUATRIENIO 2020 -2023</t>
  </si>
  <si>
    <t>ACTIVIDADES DE PROYECTO EJECUTADA A MARZO 2023(NO REPORTADA)</t>
  </si>
  <si>
    <t>CODIGO</t>
  </si>
  <si>
    <t>RUBRO</t>
  </si>
  <si>
    <t>APROPIACION DEFINITIVA</t>
  </si>
  <si>
    <t>GIROS</t>
  </si>
  <si>
    <t>EJECUTADO</t>
  </si>
  <si>
    <t>2020130010324 DESARROLLO DE ESTRATEGIAS PARA EL FORTALECIMIENTO DE LOS ENCADENAMIENTOS PRODUCTIVOS Y REDES DE PROVEEDURIA EN EL DISTRITO DE CARTAGENA DE INDIAS</t>
  </si>
  <si>
    <t>2020130010327  	DESARROLLO DE ESTRATEGIAS PARA EL APROVECHAMIENTO DE LAS ECONOMIAS DE AGLOMERACION EN EL DISTRITO DE CARTAGENA DE INDIAS</t>
  </si>
  <si>
    <t>2020130010296 IMPLEMENTACION DEL CENTRO DE FOMENTO AL EMPRENDIMIENTO Y A LA EMPLEABILIDAD PARA UNA CARTAGENA DE INDIAS INCLUSIVA Y MAS COMPETITIVA EN  CARTAGENA DE INDIAS</t>
  </si>
  <si>
    <t>2020130010325 CONSOLIDACION DEL CIERRE DE BRECHAS PARA LA EMPLEABILIDAD Y EMPLEOS INCLUSIVOS A LOS GRUPOS POBLACIONALES VULNERABLES EN EL DISTRITO DE   CARTAGENA DE INDIAS</t>
  </si>
  <si>
    <t>2020130010331 HABILITACION DE LAS ACCIONES PARA IDENTIFICAR Y CERRAR LAS BRECHAS DE CAPITAL HUMANO DE FORMA PERTINENTE SUFICIENTE Y DE CALIDAD EN EL DISTRITO DE   CARTAGENA DE INDIAS</t>
  </si>
  <si>
    <t>2020130010297 IMPLEMENTACION DE ESTRATEGIAS DE ARTICULACION ENTRE ACTORES E INICIATIVAS PARA EL IMPULSO DE UNA CULTURA DE LA INNOVACION EN  CARTAGENA DE INDIAS</t>
  </si>
  <si>
    <t>2020130010326 IMPLEMENTACION DE UNA ESTRATEGIA DE PROMOCION Y POSICIONAMIENTO PARA LA ATRACCION DE LOS DIVERSOS TIPOS DE INVERSION EN CARTAGENA DE INDIAS</t>
  </si>
  <si>
    <t xml:space="preserve">2021130010282 FORTALECIMIENTO DE LAS ESTRATEGIAS DE INCLUSION PRODUCTIVA PARA POBLACION NEGRA. AFROCOLOMBIANA. RAIZAL Y PALENQUERA EN EL DISTRITO DE CARTAGENA </t>
  </si>
  <si>
    <t>2021130010281 FORTALECIMIENTO DE LAS ESTRATEGIAS PARA LA GENERACION DE INGRESOS DE LA POBLACION INDIGENA EN EL DISTRITO DE CARTAGENA.</t>
  </si>
  <si>
    <t>2022130010001 IMPLEMENTACION DE ESTRATEGIAS PARA EL MEJORAMIENTO Y SOSTENIBILIDAD DE LAS FINANZAS EN EL DISTRITO DE CARTAGENA DE INDIAS  CARTAGENA DE INDIAS</t>
  </si>
  <si>
    <t>2021130010274  	IMPLEMENTACION DEL PLAN DE SANEAMIENTO FISCAL Y FINANCIERO DEL DISTRITO DE CARTAGENA DE INDIAS</t>
  </si>
  <si>
    <t>AVANCE EMPLEO INCLUSIVO PARA  LOS JÓVENES</t>
  </si>
  <si>
    <t>AVANCE ENCADENAMIENTOS  PRODUCTIVOS</t>
  </si>
  <si>
    <t>AVANCE ZONA DE AGLOMERACIONES</t>
  </si>
  <si>
    <t>AVANCE CARTAGENA FACILITA EL EMPRENDIMIENTO</t>
  </si>
  <si>
    <t>AVANCE CIERRE DE BRECHAS DE  EMPLEABILIDAD</t>
  </si>
  <si>
    <t>AVANCE CARTAGENA CIUDAD INNOVADORA</t>
  </si>
  <si>
    <t>AVANCE CARTAGENA DESTINO DE INVERSION</t>
  </si>
  <si>
    <t>Avance Fortalecimiento e Inclusión Productiva para Población Negra, Afrocolombiana, Raizal y Palenquera en el Distrito de Cartagena.</t>
  </si>
  <si>
    <t>AVANCE FORTALECIMIENTO DE LA POBLACION INDIGENA EN LA CIUDAD DE CARTAGENA</t>
  </si>
  <si>
    <t>AVANCES FINANZAS SOSTENIBLES PARA SALVAR A  CARTAGENA</t>
  </si>
  <si>
    <t>AVANCE SANEAMIENTO FISCAL FINANCIERO</t>
  </si>
  <si>
    <t>AVANCE CIERRE DE  BRECHAS CAPITAL HUMANO</t>
  </si>
  <si>
    <t>AVANCE PLAN DE DESARROLLO A MARZO DE 2023</t>
  </si>
  <si>
    <t>AVANCE EJECUCCION PRESUPUESTAL</t>
  </si>
  <si>
    <t>AVANCE DE EJECUCCION PRESUPUESTAL</t>
  </si>
  <si>
    <t>AVANCE  DE EJECUCCION PRESUPUESTAL</t>
  </si>
  <si>
    <t>AVANCE DE EJECUCCION PRESUPUESTAL A MARZO DE 2023</t>
  </si>
  <si>
    <t xml:space="preserve">2021130010280 IMPLEMENTACION DE ESTRATEGIAS DE INCLUSION PRODUCTIVAS EN POBLACION JOVEN DEL DISTRITO DE CARTAGENA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</si>
</sst>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 #,##0_-;_-* &quot;-&quot;_-;_-@_-"/>
    <numFmt numFmtId="164" formatCode="&quot;$&quot;\ #,##0;[Red]\-&quot;$&quot;\ #,##0"/>
    <numFmt numFmtId="165" formatCode="_-&quot;$&quot;\ * #,##0_-;\-&quot;$&quot;\ * #,##0_-;_-&quot;$&quot;\ * &quot;-&quot;_-;_-@_-"/>
    <numFmt numFmtId="166" formatCode="_-&quot;$&quot;\ * #,##0.00_-;\-&quot;$&quot;\ * #,##0.00_-;_-&quot;$&quot;\ * &quot;-&quot;??_-;_-@_-"/>
    <numFmt numFmtId="167" formatCode="0;[Red]0"/>
    <numFmt numFmtId="168" formatCode="d/m/yyyy"/>
    <numFmt numFmtId="169" formatCode="&quot;$&quot;\ #,##0.00"/>
    <numFmt numFmtId="170" formatCode="_-&quot;$&quot;\ * #,##0_-;\-&quot;$&quot;\ * #,##0_-;_-&quot;$&quot;\ * &quot;-&quot;_-;_-@"/>
    <numFmt numFmtId="171" formatCode="_-* #,##0_-;\-* #,##0_-;_-* &quot;-&quot;??_-;_-@"/>
    <numFmt numFmtId="172" formatCode="&quot;$&quot;\ #,##0"/>
    <numFmt numFmtId="173" formatCode="_-&quot;$&quot;\ * #,##0_-;\-&quot;$&quot;\ * #,##0_-;_-&quot;$&quot;\ * &quot;-&quot;??_-;_-@_-"/>
    <numFmt numFmtId="174" formatCode="0.0%"/>
  </numFmts>
  <fonts count="44" x14ac:knownFonts="1">
    <font>
      <sz val="11"/>
      <color theme="1"/>
      <name val="Calibri"/>
      <family val="2"/>
      <scheme val="minor"/>
    </font>
    <font>
      <sz val="11"/>
      <color theme="1"/>
      <name val="Calibri"/>
      <family val="2"/>
      <scheme val="minor"/>
    </font>
    <font>
      <sz val="11"/>
      <color theme="1"/>
      <name val="Arial"/>
      <family val="2"/>
    </font>
    <font>
      <b/>
      <sz val="20"/>
      <color theme="1"/>
      <name val="Arial"/>
      <family val="2"/>
    </font>
    <font>
      <sz val="10"/>
      <name val="Arial"/>
      <family val="2"/>
    </font>
    <font>
      <b/>
      <sz val="12"/>
      <color theme="1"/>
      <name val="Arial"/>
      <family val="2"/>
    </font>
    <font>
      <b/>
      <sz val="20"/>
      <color rgb="FFFF0000"/>
      <name val="Arial"/>
      <family val="2"/>
    </font>
    <font>
      <b/>
      <sz val="16"/>
      <color theme="1"/>
      <name val="Arial"/>
      <family val="2"/>
    </font>
    <font>
      <b/>
      <sz val="11"/>
      <color theme="1"/>
      <name val="Arial"/>
      <family val="2"/>
    </font>
    <font>
      <b/>
      <sz val="15"/>
      <color theme="1"/>
      <name val="Arial"/>
      <family val="2"/>
    </font>
    <font>
      <b/>
      <sz val="12"/>
      <color theme="1" tint="4.9989318521683403E-2"/>
      <name val="Arial"/>
      <family val="2"/>
    </font>
    <font>
      <b/>
      <sz val="11"/>
      <name val="Arial"/>
      <family val="2"/>
    </font>
    <font>
      <sz val="12"/>
      <color theme="1"/>
      <name val="Arial"/>
      <family val="2"/>
    </font>
    <font>
      <sz val="14"/>
      <color theme="1"/>
      <name val="Arial"/>
      <family val="2"/>
    </font>
    <font>
      <sz val="14"/>
      <color rgb="FF0C0C0C"/>
      <name val="Arial"/>
      <family val="2"/>
    </font>
    <font>
      <sz val="12"/>
      <color rgb="FF0C0C0C"/>
      <name val="Arial"/>
      <family val="2"/>
    </font>
    <font>
      <sz val="11"/>
      <color rgb="FF0C0C0C"/>
      <name val="Arial"/>
      <family val="2"/>
    </font>
    <font>
      <sz val="11"/>
      <name val="Arial"/>
      <family val="2"/>
    </font>
    <font>
      <sz val="12"/>
      <name val="Arial"/>
      <family val="2"/>
    </font>
    <font>
      <sz val="14"/>
      <name val="Arial"/>
      <family val="2"/>
    </font>
    <font>
      <sz val="11"/>
      <color rgb="FFFF0000"/>
      <name val="Arial"/>
      <family val="2"/>
    </font>
    <font>
      <sz val="11"/>
      <color rgb="FF000000"/>
      <name val="Arial"/>
      <family val="2"/>
    </font>
    <font>
      <sz val="10"/>
      <color theme="1"/>
      <name val="Arial"/>
      <family val="2"/>
    </font>
    <font>
      <sz val="10"/>
      <color rgb="FF000000"/>
      <name val="Arial"/>
      <family val="2"/>
    </font>
    <font>
      <sz val="10"/>
      <color rgb="FFFF0000"/>
      <name val="Arial"/>
      <family val="2"/>
    </font>
    <font>
      <sz val="11"/>
      <color theme="1"/>
      <name val="Calibri"/>
      <family val="2"/>
    </font>
    <font>
      <sz val="11"/>
      <name val="Calibri"/>
      <family val="2"/>
    </font>
    <font>
      <sz val="11"/>
      <name val="Calibri"/>
      <family val="2"/>
      <scheme val="minor"/>
    </font>
    <font>
      <sz val="11"/>
      <color rgb="FF00B050"/>
      <name val="Calibri"/>
      <family val="2"/>
    </font>
    <font>
      <sz val="11"/>
      <color rgb="FF00B050"/>
      <name val="Arial"/>
      <family val="2"/>
    </font>
    <font>
      <sz val="11"/>
      <color rgb="FFFF0000"/>
      <name val="Calibri"/>
      <family val="2"/>
    </font>
    <font>
      <sz val="11"/>
      <color theme="1" tint="4.9989318521683403E-2"/>
      <name val="Arial"/>
      <family val="2"/>
    </font>
    <font>
      <sz val="12"/>
      <color theme="1" tint="4.9989318521683403E-2"/>
      <name val="Arial"/>
      <family val="2"/>
    </font>
    <font>
      <b/>
      <sz val="9"/>
      <color indexed="81"/>
      <name val="Tahoma"/>
      <family val="2"/>
    </font>
    <font>
      <sz val="9"/>
      <color indexed="81"/>
      <name val="Tahoma"/>
      <family val="2"/>
    </font>
    <font>
      <b/>
      <sz val="11"/>
      <color rgb="FFFF0000"/>
      <name val="Arial"/>
      <family val="2"/>
    </font>
    <font>
      <b/>
      <sz val="10"/>
      <color rgb="FF000000"/>
      <name val="Tahoma"/>
      <family val="2"/>
    </font>
    <font>
      <sz val="10"/>
      <color rgb="FF000000"/>
      <name val="Tahoma"/>
      <family val="2"/>
    </font>
    <font>
      <sz val="12"/>
      <color indexed="81"/>
      <name val="Tahoma"/>
      <family val="2"/>
    </font>
    <font>
      <b/>
      <sz val="18"/>
      <color rgb="FFFF0000"/>
      <name val="Arial"/>
      <family val="2"/>
    </font>
    <font>
      <u/>
      <sz val="11"/>
      <color theme="1"/>
      <name val="Arial"/>
      <family val="2"/>
    </font>
    <font>
      <b/>
      <sz val="14"/>
      <color rgb="FFFF0000"/>
      <name val="Arial"/>
      <family val="2"/>
    </font>
    <font>
      <sz val="14"/>
      <color theme="1"/>
      <name val="Calibri"/>
      <family val="2"/>
      <scheme val="minor"/>
    </font>
    <font>
      <b/>
      <sz val="14"/>
      <color theme="1"/>
      <name val="Arial"/>
      <family val="2"/>
    </font>
  </fonts>
  <fills count="11">
    <fill>
      <patternFill patternType="none"/>
    </fill>
    <fill>
      <patternFill patternType="gray125"/>
    </fill>
    <fill>
      <patternFill patternType="solid">
        <fgColor theme="9" tint="0.79998168889431442"/>
        <bgColor indexed="64"/>
      </patternFill>
    </fill>
    <fill>
      <patternFill patternType="solid">
        <fgColor rgb="FF6699FF"/>
        <bgColor indexed="64"/>
      </patternFill>
    </fill>
    <fill>
      <patternFill patternType="solid">
        <fgColor theme="5"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style="hair">
        <color auto="1"/>
      </right>
      <top/>
      <bottom style="hair">
        <color auto="1"/>
      </bottom>
      <diagonal/>
    </border>
    <border>
      <left style="thin">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hair">
        <color auto="1"/>
      </left>
      <right style="hair">
        <color auto="1"/>
      </right>
      <top style="hair">
        <color auto="1"/>
      </top>
      <bottom style="medium">
        <color auto="1"/>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rgb="FF000000"/>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medium">
        <color auto="1"/>
      </top>
      <bottom/>
      <diagonal/>
    </border>
  </borders>
  <cellStyleXfs count="17">
    <xf numFmtId="0" fontId="0" fillId="0" borderId="0"/>
    <xf numFmtId="41"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4" fillId="0" borderId="0"/>
    <xf numFmtId="166"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cellStyleXfs>
  <cellXfs count="534">
    <xf numFmtId="0" fontId="0" fillId="0" borderId="0" xfId="0"/>
    <xf numFmtId="0" fontId="2" fillId="0" borderId="0" xfId="0" applyFont="1" applyAlignment="1">
      <alignment horizontal="center" vertical="center" wrapText="1"/>
    </xf>
    <xf numFmtId="0" fontId="5" fillId="0" borderId="1" xfId="5" applyFont="1" applyBorder="1" applyAlignment="1">
      <alignment horizontal="center" vertical="center" wrapText="1"/>
    </xf>
    <xf numFmtId="166" fontId="2" fillId="0" borderId="0" xfId="0" applyNumberFormat="1" applyFont="1" applyAlignment="1">
      <alignment horizontal="center" vertical="center" wrapText="1"/>
    </xf>
    <xf numFmtId="0" fontId="2" fillId="0" borderId="1" xfId="0" applyFont="1" applyBorder="1" applyAlignment="1">
      <alignment horizontal="center" vertical="center" wrapText="1"/>
    </xf>
    <xf numFmtId="0" fontId="2" fillId="0" borderId="22" xfId="0" applyFont="1" applyBorder="1" applyAlignment="1">
      <alignment horizontal="center" vertical="center" wrapText="1"/>
    </xf>
    <xf numFmtId="17"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8" borderId="0" xfId="0" applyFont="1" applyFill="1" applyAlignment="1">
      <alignment horizontal="center" vertical="center" wrapText="1"/>
    </xf>
    <xf numFmtId="169" fontId="2" fillId="7" borderId="1" xfId="2"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2" fillId="0" borderId="25" xfId="0" applyFont="1" applyBorder="1" applyAlignment="1">
      <alignment horizontal="center" vertical="center"/>
    </xf>
    <xf numFmtId="169" fontId="2" fillId="7" borderId="1" xfId="6" applyNumberFormat="1" applyFont="1" applyFill="1" applyBorder="1" applyAlignment="1">
      <alignment horizontal="center" vertical="center"/>
    </xf>
    <xf numFmtId="0" fontId="2" fillId="0" borderId="1" xfId="5" applyFont="1" applyBorder="1" applyAlignment="1">
      <alignment horizontal="center" vertical="center" wrapText="1"/>
    </xf>
    <xf numFmtId="0" fontId="2" fillId="0" borderId="4" xfId="0" applyFont="1" applyBorder="1" applyAlignment="1">
      <alignment horizontal="center" vertical="center"/>
    </xf>
    <xf numFmtId="0" fontId="2" fillId="0" borderId="2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5" applyFont="1" applyBorder="1" applyAlignment="1">
      <alignment horizontal="center" vertical="center"/>
    </xf>
    <xf numFmtId="0" fontId="2" fillId="0" borderId="1" xfId="5" applyFont="1" applyBorder="1" applyAlignment="1">
      <alignment horizontal="center" vertical="center"/>
    </xf>
    <xf numFmtId="0" fontId="2" fillId="0" borderId="24" xfId="0" applyFont="1" applyBorder="1" applyAlignment="1">
      <alignment horizontal="center" vertical="center" wrapText="1"/>
    </xf>
    <xf numFmtId="169" fontId="20" fillId="7" borderId="1" xfId="6"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17" fillId="0" borderId="1" xfId="5" applyFont="1" applyBorder="1" applyAlignment="1">
      <alignment horizontal="center" vertical="center" wrapText="1"/>
    </xf>
    <xf numFmtId="0" fontId="2" fillId="0" borderId="27" xfId="5" applyFont="1" applyBorder="1" applyAlignment="1">
      <alignment horizontal="center" vertical="center" wrapText="1"/>
    </xf>
    <xf numFmtId="0" fontId="2" fillId="0" borderId="25" xfId="5" applyFont="1" applyBorder="1" applyAlignment="1">
      <alignment horizontal="center" vertical="center" wrapText="1"/>
    </xf>
    <xf numFmtId="169" fontId="2" fillId="7" borderId="1" xfId="6" applyNumberFormat="1" applyFont="1" applyFill="1" applyBorder="1" applyAlignment="1">
      <alignment horizontal="center" vertical="center" wrapText="1"/>
    </xf>
    <xf numFmtId="0" fontId="2" fillId="0" borderId="28" xfId="5" applyFont="1" applyBorder="1" applyAlignment="1">
      <alignment horizontal="center" vertical="center" wrapText="1"/>
    </xf>
    <xf numFmtId="0" fontId="22" fillId="0" borderId="1" xfId="0" applyFont="1" applyBorder="1" applyAlignment="1">
      <alignment horizontal="center" vertical="center" wrapText="1"/>
    </xf>
    <xf numFmtId="0" fontId="2" fillId="0" borderId="24" xfId="5" applyFont="1" applyBorder="1" applyAlignment="1">
      <alignment horizontal="center" vertical="center" wrapText="1"/>
    </xf>
    <xf numFmtId="0" fontId="2" fillId="0" borderId="11" xfId="0" applyFont="1" applyBorder="1" applyAlignment="1">
      <alignment vertical="center" wrapText="1"/>
    </xf>
    <xf numFmtId="0" fontId="2" fillId="0" borderId="1" xfId="7" applyFont="1" applyBorder="1" applyAlignment="1">
      <alignment horizontal="center" vertical="center" wrapText="1"/>
    </xf>
    <xf numFmtId="0" fontId="2" fillId="0" borderId="1" xfId="7" applyFont="1" applyBorder="1" applyAlignment="1">
      <alignment vertical="center" wrapText="1"/>
    </xf>
    <xf numFmtId="169" fontId="2" fillId="7" borderId="1" xfId="3" applyNumberFormat="1" applyFont="1" applyFill="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25" fillId="0" borderId="1" xfId="0" applyFont="1" applyBorder="1" applyAlignment="1">
      <alignment horizontal="center" vertical="center" wrapText="1"/>
    </xf>
    <xf numFmtId="173" fontId="18" fillId="0" borderId="1" xfId="2" applyNumberFormat="1" applyFont="1" applyFill="1" applyBorder="1" applyAlignment="1">
      <alignment horizontal="center" vertical="center" wrapText="1"/>
    </xf>
    <xf numFmtId="166" fontId="25" fillId="0" borderId="1" xfId="2" applyFont="1" applyFill="1" applyBorder="1" applyAlignment="1">
      <alignment horizontal="center" vertical="center" wrapText="1"/>
    </xf>
    <xf numFmtId="0" fontId="0" fillId="0" borderId="1" xfId="8" applyFont="1" applyBorder="1" applyAlignment="1">
      <alignment horizontal="center" vertical="center" wrapText="1"/>
    </xf>
    <xf numFmtId="17" fontId="25" fillId="0" borderId="1" xfId="2" applyNumberFormat="1" applyFont="1" applyFill="1" applyBorder="1" applyAlignment="1">
      <alignment horizontal="center" vertical="center" wrapText="1"/>
    </xf>
    <xf numFmtId="0" fontId="0" fillId="0" borderId="0" xfId="0" applyAlignment="1">
      <alignment horizontal="center" vertical="center" wrapText="1"/>
    </xf>
    <xf numFmtId="9" fontId="0" fillId="0" borderId="1" xfId="10" applyFont="1" applyFill="1" applyBorder="1" applyAlignment="1">
      <alignment horizontal="center" vertical="center" wrapText="1"/>
    </xf>
    <xf numFmtId="169" fontId="17" fillId="0" borderId="1" xfId="0" applyNumberFormat="1" applyFont="1" applyBorder="1" applyAlignment="1">
      <alignment horizontal="center" vertical="center"/>
    </xf>
    <xf numFmtId="169" fontId="17" fillId="0" borderId="1" xfId="0" applyNumberFormat="1" applyFont="1" applyBorder="1" applyAlignment="1">
      <alignment vertical="center" wrapText="1"/>
    </xf>
    <xf numFmtId="14" fontId="25" fillId="0" borderId="1" xfId="2" applyNumberFormat="1" applyFont="1" applyFill="1" applyBorder="1" applyAlignment="1">
      <alignment horizontal="center" vertical="center" wrapText="1"/>
    </xf>
    <xf numFmtId="166" fontId="25" fillId="0" borderId="22" xfId="2" applyFont="1" applyFill="1" applyBorder="1" applyAlignment="1">
      <alignment horizontal="center" vertical="center" wrapText="1"/>
    </xf>
    <xf numFmtId="166" fontId="25" fillId="0" borderId="29" xfId="2" applyFont="1" applyFill="1" applyBorder="1" applyAlignment="1">
      <alignment horizontal="center" vertical="center" wrapText="1"/>
    </xf>
    <xf numFmtId="0" fontId="0" fillId="0" borderId="22" xfId="8" applyFont="1" applyBorder="1" applyAlignment="1">
      <alignment horizontal="center" vertical="center" wrapText="1"/>
    </xf>
    <xf numFmtId="17" fontId="25" fillId="0" borderId="29" xfId="2" applyNumberFormat="1" applyFont="1" applyFill="1" applyBorder="1" applyAlignment="1">
      <alignment horizontal="center" vertical="center" wrapText="1"/>
    </xf>
    <xf numFmtId="172" fontId="27" fillId="0" borderId="1" xfId="6" applyNumberFormat="1" applyFont="1" applyFill="1" applyBorder="1" applyAlignment="1">
      <alignment horizontal="center" vertical="center" wrapText="1"/>
    </xf>
    <xf numFmtId="14" fontId="17" fillId="0" borderId="1" xfId="0" applyNumberFormat="1" applyFont="1" applyBorder="1" applyAlignment="1">
      <alignment horizontal="center" vertical="center"/>
    </xf>
    <xf numFmtId="169" fontId="26" fillId="0" borderId="1" xfId="2" applyNumberFormat="1" applyFont="1" applyFill="1" applyBorder="1" applyAlignment="1">
      <alignment horizontal="center" vertical="center" wrapText="1"/>
    </xf>
    <xf numFmtId="169" fontId="30" fillId="7" borderId="1" xfId="2" applyNumberFormat="1" applyFont="1" applyFill="1" applyBorder="1" applyAlignment="1">
      <alignment horizontal="center" vertical="center" wrapText="1"/>
    </xf>
    <xf numFmtId="169" fontId="25" fillId="7" borderId="1" xfId="2" applyNumberFormat="1" applyFont="1" applyFill="1" applyBorder="1" applyAlignment="1">
      <alignment horizontal="center" vertical="center" wrapText="1"/>
    </xf>
    <xf numFmtId="166" fontId="25" fillId="0" borderId="5" xfId="2" applyFont="1" applyFill="1" applyBorder="1" applyAlignment="1">
      <alignment horizontal="center" vertical="center" wrapText="1"/>
    </xf>
    <xf numFmtId="0" fontId="27" fillId="0" borderId="1" xfId="6" applyNumberFormat="1" applyFont="1" applyFill="1" applyBorder="1" applyAlignment="1">
      <alignment horizontal="center" vertical="center" wrapText="1"/>
    </xf>
    <xf numFmtId="166" fontId="25" fillId="0" borderId="1" xfId="2" applyFont="1" applyFill="1" applyBorder="1" applyAlignment="1">
      <alignment horizontal="center" vertical="center"/>
    </xf>
    <xf numFmtId="0" fontId="25" fillId="0" borderId="1" xfId="2" applyNumberFormat="1" applyFont="1" applyFill="1" applyBorder="1" applyAlignment="1">
      <alignment horizontal="center" vertical="center" wrapText="1"/>
    </xf>
    <xf numFmtId="169" fontId="28" fillId="7" borderId="1" xfId="2" applyNumberFormat="1" applyFont="1" applyFill="1" applyBorder="1" applyAlignment="1">
      <alignment horizontal="center" vertical="center" wrapText="1"/>
    </xf>
    <xf numFmtId="169" fontId="27" fillId="0" borderId="1" xfId="6" applyNumberFormat="1" applyFont="1" applyFill="1" applyBorder="1" applyAlignment="1">
      <alignment horizontal="center" vertical="center" wrapText="1"/>
    </xf>
    <xf numFmtId="169" fontId="25" fillId="0" borderId="1" xfId="2" applyNumberFormat="1" applyFont="1" applyFill="1" applyBorder="1" applyAlignment="1">
      <alignment horizontal="center" vertical="center" wrapText="1"/>
    </xf>
    <xf numFmtId="0" fontId="13" fillId="0" borderId="0" xfId="0" applyFont="1" applyAlignment="1">
      <alignment horizontal="center" vertical="center" wrapText="1"/>
    </xf>
    <xf numFmtId="0" fontId="31" fillId="0" borderId="0" xfId="0" applyFont="1" applyAlignment="1">
      <alignment horizontal="center" vertical="center" wrapText="1"/>
    </xf>
    <xf numFmtId="1" fontId="2" fillId="0" borderId="0" xfId="0" applyNumberFormat="1" applyFont="1" applyAlignment="1">
      <alignment horizontal="center" vertical="center" wrapText="1"/>
    </xf>
    <xf numFmtId="0" fontId="32" fillId="0" borderId="0" xfId="0" applyFont="1" applyAlignment="1">
      <alignment horizontal="center" vertical="center" wrapText="1"/>
    </xf>
    <xf numFmtId="167" fontId="2" fillId="0" borderId="0" xfId="0" applyNumberFormat="1" applyFont="1" applyAlignment="1">
      <alignment horizontal="center" vertical="center" wrapText="1"/>
    </xf>
    <xf numFmtId="0" fontId="17" fillId="0" borderId="0" xfId="0" applyFont="1" applyAlignment="1">
      <alignment horizontal="center" vertical="center" wrapText="1"/>
    </xf>
    <xf numFmtId="165"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0" fontId="17" fillId="0" borderId="1" xfId="0" applyFont="1" applyBorder="1" applyAlignment="1">
      <alignment horizontal="center" vertical="center" wrapText="1"/>
    </xf>
    <xf numFmtId="9"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9" fillId="0" borderId="1" xfId="0" applyFont="1" applyBorder="1" applyAlignment="1">
      <alignment horizontal="center" vertical="center" wrapText="1"/>
    </xf>
    <xf numFmtId="1" fontId="19"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1" fontId="13"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172" fontId="16" fillId="0" borderId="1" xfId="0" applyNumberFormat="1" applyFont="1" applyBorder="1" applyAlignment="1">
      <alignment horizontal="center" vertical="center" wrapText="1"/>
    </xf>
    <xf numFmtId="166" fontId="16" fillId="0" borderId="1" xfId="2" applyFont="1" applyBorder="1" applyAlignment="1">
      <alignment horizontal="center" vertical="center" wrapText="1"/>
    </xf>
    <xf numFmtId="9" fontId="17" fillId="0" borderId="1" xfId="4" applyFont="1" applyBorder="1" applyAlignment="1">
      <alignment horizontal="center" vertical="center" wrapText="1"/>
    </xf>
    <xf numFmtId="0" fontId="17" fillId="0" borderId="1" xfId="7" applyFont="1" applyBorder="1" applyAlignment="1">
      <alignment horizontal="center" vertical="center" wrapText="1"/>
    </xf>
    <xf numFmtId="168" fontId="2" fillId="0" borderId="1" xfId="0" applyNumberFormat="1" applyFont="1" applyBorder="1" applyAlignment="1">
      <alignment horizontal="center" vertical="center" wrapText="1"/>
    </xf>
    <xf numFmtId="169" fontId="2" fillId="7" borderId="1" xfId="0" applyNumberFormat="1" applyFont="1" applyFill="1" applyBorder="1" applyAlignment="1">
      <alignment horizontal="center" vertical="center" wrapText="1"/>
    </xf>
    <xf numFmtId="169" fontId="20" fillId="7" borderId="1" xfId="0" applyNumberFormat="1" applyFont="1" applyFill="1" applyBorder="1" applyAlignment="1">
      <alignment horizontal="center" vertical="center" wrapText="1"/>
    </xf>
    <xf numFmtId="9" fontId="2" fillId="0" borderId="1" xfId="4"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169" fontId="20" fillId="7" borderId="1" xfId="0" applyNumberFormat="1" applyFont="1" applyFill="1" applyBorder="1" applyAlignment="1">
      <alignment horizontal="center" vertical="center"/>
    </xf>
    <xf numFmtId="169" fontId="2" fillId="7" borderId="1" xfId="0" applyNumberFormat="1" applyFont="1" applyFill="1" applyBorder="1" applyAlignment="1">
      <alignment horizontal="center" vertical="center"/>
    </xf>
    <xf numFmtId="169" fontId="22" fillId="7"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9" fontId="23" fillId="0" borderId="1" xfId="0" applyNumberFormat="1" applyFont="1" applyBorder="1" applyAlignment="1">
      <alignment horizontal="center" vertical="center" wrapText="1"/>
    </xf>
    <xf numFmtId="14" fontId="23" fillId="0" borderId="1" xfId="0" applyNumberFormat="1" applyFont="1" applyBorder="1" applyAlignment="1">
      <alignment horizontal="center" vertical="center" wrapText="1"/>
    </xf>
    <xf numFmtId="169" fontId="24" fillId="7" borderId="1" xfId="0" applyNumberFormat="1" applyFont="1" applyFill="1" applyBorder="1" applyAlignment="1">
      <alignment horizontal="center" vertical="center" wrapText="1"/>
    </xf>
    <xf numFmtId="14" fontId="2" fillId="0" borderId="1" xfId="7" applyNumberFormat="1" applyFont="1" applyBorder="1" applyAlignment="1">
      <alignment horizontal="center" vertical="center" wrapText="1"/>
    </xf>
    <xf numFmtId="169" fontId="17" fillId="7" borderId="1" xfId="0" applyNumberFormat="1" applyFont="1" applyFill="1" applyBorder="1" applyAlignment="1">
      <alignment horizontal="center" vertical="center" wrapText="1"/>
    </xf>
    <xf numFmtId="169" fontId="17" fillId="0" borderId="1" xfId="0" applyNumberFormat="1" applyFont="1" applyBorder="1" applyAlignment="1">
      <alignment horizontal="center" vertical="center" wrapText="1"/>
    </xf>
    <xf numFmtId="14" fontId="17" fillId="0" borderId="1" xfId="7" applyNumberFormat="1" applyFont="1" applyBorder="1" applyAlignment="1">
      <alignment horizontal="center" vertical="center" wrapText="1"/>
    </xf>
    <xf numFmtId="0" fontId="17" fillId="0" borderId="1" xfId="8" applyFont="1" applyBorder="1" applyAlignment="1">
      <alignment horizontal="center" vertical="center" wrapText="1"/>
    </xf>
    <xf numFmtId="0" fontId="19" fillId="0" borderId="1" xfId="7" applyFont="1" applyBorder="1" applyAlignment="1">
      <alignment horizontal="center" vertical="center" wrapText="1"/>
    </xf>
    <xf numFmtId="1" fontId="17" fillId="0" borderId="1" xfId="7" applyNumberFormat="1" applyFont="1" applyBorder="1" applyAlignment="1">
      <alignment horizontal="center" vertical="center" wrapText="1"/>
    </xf>
    <xf numFmtId="9" fontId="2" fillId="0" borderId="1" xfId="9" applyFont="1" applyFill="1" applyBorder="1" applyAlignment="1">
      <alignment horizontal="center" vertical="center" wrapText="1"/>
    </xf>
    <xf numFmtId="0" fontId="26" fillId="0" borderId="1" xfId="0" applyFont="1" applyBorder="1" applyAlignment="1">
      <alignment horizontal="center" vertical="center" wrapText="1"/>
    </xf>
    <xf numFmtId="167" fontId="18" fillId="0" borderId="1" xfId="0" applyNumberFormat="1" applyFont="1" applyBorder="1" applyAlignment="1">
      <alignment horizontal="center" vertical="center" wrapText="1"/>
    </xf>
    <xf numFmtId="0" fontId="0" fillId="0" borderId="1" xfId="0" applyBorder="1" applyAlignment="1">
      <alignment vertical="center" wrapText="1"/>
    </xf>
    <xf numFmtId="14" fontId="1" fillId="0" borderId="1" xfId="8" applyNumberFormat="1" applyBorder="1" applyAlignment="1">
      <alignment horizontal="center" vertical="center" wrapText="1"/>
    </xf>
    <xf numFmtId="0" fontId="1" fillId="0" borderId="1" xfId="8" applyBorder="1" applyAlignment="1">
      <alignment horizontal="center" vertical="center" wrapText="1"/>
    </xf>
    <xf numFmtId="9" fontId="25" fillId="0" borderId="1" xfId="4" applyFont="1" applyFill="1" applyBorder="1" applyAlignment="1">
      <alignment horizontal="center" vertical="center" wrapText="1"/>
    </xf>
    <xf numFmtId="169" fontId="17" fillId="0" borderId="1" xfId="0" applyNumberFormat="1" applyFont="1" applyBorder="1" applyAlignment="1">
      <alignment vertical="center"/>
    </xf>
    <xf numFmtId="169" fontId="17" fillId="7" borderId="1" xfId="0" applyNumberFormat="1" applyFont="1" applyFill="1" applyBorder="1" applyAlignment="1">
      <alignment vertical="center"/>
    </xf>
    <xf numFmtId="169" fontId="29" fillId="7" borderId="1" xfId="0" applyNumberFormat="1" applyFont="1" applyFill="1" applyBorder="1" applyAlignment="1">
      <alignment vertical="center"/>
    </xf>
    <xf numFmtId="0" fontId="0" fillId="6" borderId="1" xfId="0" applyFill="1" applyBorder="1" applyAlignment="1">
      <alignment horizontal="center" vertical="center" wrapText="1"/>
    </xf>
    <xf numFmtId="9" fontId="25" fillId="0" borderId="1" xfId="0" applyNumberFormat="1" applyFont="1" applyBorder="1" applyAlignment="1">
      <alignment horizontal="center" vertical="center" wrapText="1"/>
    </xf>
    <xf numFmtId="169" fontId="25" fillId="7" borderId="1" xfId="2" applyNumberFormat="1" applyFont="1" applyFill="1" applyBorder="1" applyAlignment="1">
      <alignment vertical="center" wrapText="1"/>
    </xf>
    <xf numFmtId="169" fontId="17" fillId="7" borderId="1" xfId="0" applyNumberFormat="1" applyFont="1" applyFill="1" applyBorder="1" applyAlignment="1">
      <alignment horizontal="center" vertical="center"/>
    </xf>
    <xf numFmtId="0" fontId="25" fillId="0" borderId="7" xfId="0" applyFont="1" applyBorder="1" applyAlignment="1">
      <alignment horizontal="center" vertical="center" wrapText="1"/>
    </xf>
    <xf numFmtId="0" fontId="25" fillId="0" borderId="4" xfId="0" applyFont="1" applyBorder="1" applyAlignment="1">
      <alignment horizontal="center" vertical="center" wrapText="1"/>
    </xf>
    <xf numFmtId="166" fontId="25" fillId="0" borderId="4" xfId="2" applyFont="1" applyFill="1" applyBorder="1" applyAlignment="1">
      <alignment horizontal="center" vertical="center" wrapText="1"/>
    </xf>
    <xf numFmtId="0" fontId="35" fillId="5"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5" borderId="1" xfId="0" applyFont="1" applyFill="1" applyBorder="1" applyAlignment="1">
      <alignment horizontal="center" vertical="center" wrapText="1"/>
    </xf>
    <xf numFmtId="169" fontId="2" fillId="0" borderId="1" xfId="0" applyNumberFormat="1" applyFont="1" applyBorder="1" applyAlignment="1">
      <alignment horizontal="center" vertical="center" wrapText="1"/>
    </xf>
    <xf numFmtId="9" fontId="2" fillId="0" borderId="1" xfId="4" applyFont="1" applyBorder="1" applyAlignment="1">
      <alignment horizontal="center" vertical="center" wrapText="1"/>
    </xf>
    <xf numFmtId="169" fontId="2" fillId="0" borderId="1" xfId="2" applyNumberFormat="1" applyFont="1" applyFill="1" applyBorder="1" applyAlignment="1">
      <alignment horizontal="center" vertical="center" wrapText="1"/>
    </xf>
    <xf numFmtId="3" fontId="13" fillId="0" borderId="1" xfId="0" applyNumberFormat="1" applyFont="1" applyBorder="1" applyAlignment="1">
      <alignment horizontal="center" vertical="center" wrapText="1"/>
    </xf>
    <xf numFmtId="3" fontId="19"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xf>
    <xf numFmtId="170"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169" fontId="2" fillId="0" borderId="1" xfId="6" applyNumberFormat="1" applyFont="1" applyFill="1" applyBorder="1" applyAlignment="1">
      <alignment horizontal="center" vertical="center"/>
    </xf>
    <xf numFmtId="169" fontId="2" fillId="0" borderId="1" xfId="6" applyNumberFormat="1" applyFont="1" applyFill="1" applyBorder="1" applyAlignment="1">
      <alignment horizontal="center" vertical="center" wrapText="1"/>
    </xf>
    <xf numFmtId="169" fontId="2" fillId="0" borderId="1" xfId="0" applyNumberFormat="1" applyFont="1" applyBorder="1" applyAlignment="1">
      <alignment horizontal="center" vertical="center"/>
    </xf>
    <xf numFmtId="9" fontId="2" fillId="0" borderId="1" xfId="5"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169" fontId="22" fillId="0" borderId="1" xfId="0" applyNumberFormat="1" applyFont="1" applyBorder="1" applyAlignment="1">
      <alignment horizontal="center" vertical="center" wrapText="1"/>
    </xf>
    <xf numFmtId="14" fontId="2" fillId="0" borderId="1" xfId="5" applyNumberFormat="1" applyFont="1" applyBorder="1" applyAlignment="1">
      <alignment horizontal="center" vertical="center" wrapText="1"/>
    </xf>
    <xf numFmtId="169" fontId="2" fillId="0" borderId="1" xfId="3" applyNumberFormat="1" applyFont="1" applyFill="1" applyBorder="1" applyAlignment="1">
      <alignment horizontal="center" vertical="center" wrapText="1"/>
    </xf>
    <xf numFmtId="0" fontId="17" fillId="0" borderId="1" xfId="0" applyFont="1" applyBorder="1" applyAlignment="1">
      <alignment vertical="center" wrapText="1"/>
    </xf>
    <xf numFmtId="0" fontId="25" fillId="0" borderId="1" xfId="0" applyFont="1" applyBorder="1" applyAlignment="1">
      <alignment vertical="center" wrapText="1"/>
    </xf>
    <xf numFmtId="169" fontId="26" fillId="0" borderId="1" xfId="2" applyNumberFormat="1" applyFont="1" applyFill="1" applyBorder="1" applyAlignment="1">
      <alignment vertical="center" wrapText="1"/>
    </xf>
    <xf numFmtId="169" fontId="28" fillId="7" borderId="1" xfId="2" applyNumberFormat="1" applyFont="1" applyFill="1" applyBorder="1" applyAlignment="1">
      <alignment vertical="center" wrapText="1"/>
    </xf>
    <xf numFmtId="169" fontId="39" fillId="5" borderId="0" xfId="0" applyNumberFormat="1" applyFont="1" applyFill="1" applyAlignment="1">
      <alignment horizontal="center" vertical="center" wrapText="1"/>
    </xf>
    <xf numFmtId="0" fontId="2" fillId="0" borderId="0" xfId="0" applyFont="1" applyAlignment="1">
      <alignment horizontal="left" vertical="center" wrapText="1"/>
    </xf>
    <xf numFmtId="0" fontId="7" fillId="0" borderId="6" xfId="0" applyFont="1" applyBorder="1" applyAlignment="1">
      <alignment horizontal="center" vertical="center" wrapText="1"/>
    </xf>
    <xf numFmtId="0" fontId="8"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8" borderId="1" xfId="0" applyFont="1" applyFill="1" applyBorder="1" applyAlignment="1">
      <alignment horizontal="left" vertical="center" wrapText="1"/>
    </xf>
    <xf numFmtId="169" fontId="2" fillId="0" borderId="1" xfId="0" applyNumberFormat="1" applyFont="1" applyBorder="1" applyAlignment="1">
      <alignment horizontal="left"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11" xfId="0" applyBorder="1" applyAlignment="1">
      <alignment horizontal="center" vertical="center" wrapText="1"/>
    </xf>
    <xf numFmtId="9" fontId="0" fillId="0" borderId="11" xfId="1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0" borderId="11" xfId="7" applyFont="1" applyBorder="1" applyAlignment="1">
      <alignment horizontal="center" vertical="center" wrapText="1"/>
    </xf>
    <xf numFmtId="0" fontId="2" fillId="0" borderId="5" xfId="7" applyFont="1" applyBorder="1" applyAlignment="1">
      <alignment horizontal="center" vertical="center" wrapText="1"/>
    </xf>
    <xf numFmtId="0" fontId="2" fillId="0" borderId="11"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17" fillId="0" borderId="22" xfId="0" applyFont="1" applyBorder="1" applyAlignment="1">
      <alignment horizontal="center" vertical="center" wrapText="1"/>
    </xf>
    <xf numFmtId="0" fontId="17" fillId="0" borderId="1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11" xfId="0" applyFont="1" applyBorder="1" applyAlignment="1">
      <alignment horizontal="center" vertical="center" wrapText="1"/>
    </xf>
    <xf numFmtId="0" fontId="17" fillId="0" borderId="12" xfId="5" applyFont="1" applyBorder="1" applyAlignment="1">
      <alignment horizontal="center" vertical="center" wrapText="1"/>
    </xf>
    <xf numFmtId="0" fontId="8" fillId="0" borderId="11" xfId="0" applyFont="1" applyBorder="1" applyAlignment="1">
      <alignment horizontal="center" vertical="center" wrapText="1"/>
    </xf>
    <xf numFmtId="0" fontId="8" fillId="9" borderId="1" xfId="0" applyFont="1" applyFill="1" applyBorder="1" applyAlignment="1">
      <alignment horizontal="center" vertical="center" wrapText="1"/>
    </xf>
    <xf numFmtId="9" fontId="13" fillId="0" borderId="1" xfId="4" applyFont="1" applyBorder="1" applyAlignment="1">
      <alignment horizontal="center" vertical="center" wrapText="1"/>
    </xf>
    <xf numFmtId="9" fontId="19" fillId="0" borderId="1" xfId="4" applyFont="1" applyBorder="1" applyAlignment="1">
      <alignment horizontal="center" vertical="center" wrapText="1"/>
    </xf>
    <xf numFmtId="0" fontId="2" fillId="10" borderId="1" xfId="0" applyFont="1" applyFill="1" applyBorder="1" applyAlignment="1">
      <alignment horizontal="center" vertical="center" wrapText="1"/>
    </xf>
    <xf numFmtId="1" fontId="13" fillId="10" borderId="1" xfId="0" applyNumberFormat="1" applyFont="1" applyFill="1" applyBorder="1" applyAlignment="1">
      <alignment horizontal="center" vertical="center" wrapText="1"/>
    </xf>
    <xf numFmtId="0" fontId="16" fillId="10" borderId="1" xfId="0" applyFont="1" applyFill="1" applyBorder="1" applyAlignment="1">
      <alignment horizontal="center" vertical="center" wrapText="1"/>
    </xf>
    <xf numFmtId="9" fontId="2" fillId="10" borderId="1" xfId="4" applyFont="1" applyFill="1" applyBorder="1" applyAlignment="1">
      <alignment horizontal="center" vertical="center" wrapText="1"/>
    </xf>
    <xf numFmtId="9" fontId="18" fillId="0" borderId="1" xfId="4" applyFont="1" applyFill="1" applyBorder="1" applyAlignment="1">
      <alignment horizontal="center" vertical="center" wrapText="1"/>
    </xf>
    <xf numFmtId="9" fontId="27" fillId="0" borderId="1" xfId="4" applyFont="1" applyFill="1" applyBorder="1" applyAlignment="1">
      <alignment horizontal="center" vertical="center" wrapText="1"/>
    </xf>
    <xf numFmtId="2" fontId="13" fillId="0" borderId="1" xfId="0" applyNumberFormat="1" applyFont="1" applyBorder="1" applyAlignment="1">
      <alignment horizontal="center" vertical="center" wrapText="1"/>
    </xf>
    <xf numFmtId="0" fontId="11" fillId="9" borderId="1" xfId="0" applyFont="1" applyFill="1" applyBorder="1" applyAlignment="1">
      <alignment horizontal="center" vertical="center" wrapText="1"/>
    </xf>
    <xf numFmtId="9" fontId="2" fillId="0" borderId="1" xfId="4" applyFont="1" applyBorder="1" applyAlignment="1">
      <alignment horizontal="center" vertical="center"/>
    </xf>
    <xf numFmtId="9" fontId="22" fillId="0" borderId="1" xfId="4" applyFont="1" applyBorder="1" applyAlignment="1">
      <alignment horizontal="center" vertical="center" wrapText="1"/>
    </xf>
    <xf numFmtId="9" fontId="1" fillId="0" borderId="1" xfId="4"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xf>
    <xf numFmtId="4" fontId="22" fillId="0" borderId="1" xfId="0" applyNumberFormat="1" applyFont="1" applyBorder="1" applyAlignment="1">
      <alignment horizontal="center" vertical="center" wrapText="1"/>
    </xf>
    <xf numFmtId="4" fontId="2" fillId="0" borderId="1" xfId="7" applyNumberFormat="1" applyFont="1" applyBorder="1" applyAlignment="1">
      <alignment horizontal="center" vertical="center" wrapText="1"/>
    </xf>
    <xf numFmtId="4" fontId="1" fillId="0" borderId="1" xfId="8" applyNumberFormat="1" applyBorder="1" applyAlignment="1">
      <alignment horizontal="center" vertical="center" wrapText="1"/>
    </xf>
    <xf numFmtId="0" fontId="13" fillId="6" borderId="1" xfId="0" applyFont="1" applyFill="1" applyBorder="1" applyAlignment="1">
      <alignment horizontal="center" vertical="center" wrapText="1"/>
    </xf>
    <xf numFmtId="1" fontId="19" fillId="6" borderId="1"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12" xfId="5"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3" fillId="0" borderId="11" xfId="0" applyFont="1" applyBorder="1" applyAlignment="1">
      <alignment horizontal="center" vertical="center" wrapText="1"/>
    </xf>
    <xf numFmtId="0" fontId="16" fillId="0" borderId="5" xfId="0" applyFont="1" applyBorder="1" applyAlignment="1">
      <alignment horizontal="center" vertical="center" wrapText="1"/>
    </xf>
    <xf numFmtId="1" fontId="19" fillId="0" borderId="11" xfId="0" applyNumberFormat="1" applyFont="1" applyBorder="1" applyAlignment="1">
      <alignment horizontal="center" vertical="center" wrapText="1"/>
    </xf>
    <xf numFmtId="0" fontId="2" fillId="0" borderId="11" xfId="0" applyFont="1" applyBorder="1" applyAlignment="1">
      <alignment horizontal="center" vertical="center"/>
    </xf>
    <xf numFmtId="0" fontId="2" fillId="0" borderId="5" xfId="0" applyFont="1" applyBorder="1" applyAlignment="1">
      <alignment horizontal="left" vertical="center" wrapText="1"/>
    </xf>
    <xf numFmtId="0" fontId="0" fillId="0" borderId="6" xfId="0" applyBorder="1" applyAlignment="1">
      <alignment horizontal="center" vertical="top" wrapText="1"/>
    </xf>
    <xf numFmtId="0" fontId="0" fillId="0" borderId="12" xfId="0" applyBorder="1" applyAlignment="1">
      <alignment horizontal="center" vertical="top" wrapText="1"/>
    </xf>
    <xf numFmtId="0" fontId="0" fillId="0" borderId="0" xfId="0" applyAlignment="1">
      <alignment horizontal="center" vertical="top" wrapText="1"/>
    </xf>
    <xf numFmtId="0" fontId="0" fillId="0" borderId="30" xfId="0" applyBorder="1" applyAlignment="1">
      <alignment horizontal="center" vertical="top" wrapText="1"/>
    </xf>
    <xf numFmtId="0" fontId="0" fillId="0" borderId="19" xfId="0" applyBorder="1" applyAlignment="1">
      <alignment horizontal="center" vertical="top" wrapText="1"/>
    </xf>
    <xf numFmtId="0" fontId="0" fillId="0" borderId="15" xfId="0" applyBorder="1" applyAlignment="1">
      <alignment horizontal="center" vertical="top" wrapText="1"/>
    </xf>
    <xf numFmtId="0" fontId="0" fillId="0" borderId="31" xfId="0" applyBorder="1" applyAlignment="1">
      <alignment horizontal="center" vertical="top" wrapText="1"/>
    </xf>
    <xf numFmtId="0" fontId="17" fillId="0" borderId="11" xfId="5" applyFont="1" applyBorder="1" applyAlignment="1">
      <alignment horizontal="center" vertical="center" wrapText="1"/>
    </xf>
    <xf numFmtId="0" fontId="8" fillId="0" borderId="11" xfId="0" applyFont="1" applyBorder="1" applyAlignment="1">
      <alignment horizontal="center" vertical="center" textRotation="90" wrapText="1"/>
    </xf>
    <xf numFmtId="0" fontId="4" fillId="0" borderId="11" xfId="0" applyFont="1" applyBorder="1" applyAlignment="1">
      <alignment horizontal="center" vertical="center" wrapText="1"/>
    </xf>
    <xf numFmtId="0" fontId="0" fillId="0" borderId="0" xfId="0" applyBorder="1" applyAlignment="1">
      <alignment horizontal="center" vertical="top" wrapText="1"/>
    </xf>
    <xf numFmtId="0" fontId="17" fillId="0" borderId="5" xfId="7" applyFont="1" applyBorder="1" applyAlignment="1">
      <alignment horizontal="center" vertical="center" wrapText="1"/>
    </xf>
    <xf numFmtId="1" fontId="17" fillId="0" borderId="5" xfId="7" applyNumberFormat="1" applyFont="1" applyBorder="1" applyAlignment="1">
      <alignment horizontal="center" vertical="center" wrapText="1"/>
    </xf>
    <xf numFmtId="167" fontId="2" fillId="0" borderId="5" xfId="7" applyNumberFormat="1" applyFont="1" applyBorder="1" applyAlignment="1">
      <alignment horizontal="center" vertical="center" wrapText="1"/>
    </xf>
    <xf numFmtId="0" fontId="2" fillId="0" borderId="11" xfId="8" applyFont="1" applyBorder="1" applyAlignment="1">
      <alignment horizontal="center" vertical="center" wrapText="1"/>
    </xf>
    <xf numFmtId="0" fontId="14" fillId="0" borderId="1" xfId="0" applyFont="1" applyBorder="1" applyAlignment="1">
      <alignment horizontal="center" vertical="center" wrapText="1"/>
    </xf>
    <xf numFmtId="167" fontId="13" fillId="0" borderId="1" xfId="0" applyNumberFormat="1" applyFont="1" applyBorder="1" applyAlignment="1">
      <alignment horizontal="center" vertical="center" wrapText="1"/>
    </xf>
    <xf numFmtId="169" fontId="13" fillId="0" borderId="1" xfId="0" applyNumberFormat="1" applyFont="1" applyBorder="1" applyAlignment="1">
      <alignment horizontal="center" vertical="center" wrapText="1"/>
    </xf>
    <xf numFmtId="169" fontId="13" fillId="7" borderId="1" xfId="0" applyNumberFormat="1" applyFont="1" applyFill="1" applyBorder="1" applyAlignment="1">
      <alignment horizontal="center" vertical="center" wrapText="1"/>
    </xf>
    <xf numFmtId="0" fontId="13" fillId="0" borderId="30" xfId="0" applyFont="1" applyBorder="1" applyAlignment="1">
      <alignment horizontal="center" vertical="center" wrapText="1"/>
    </xf>
    <xf numFmtId="0" fontId="13" fillId="0" borderId="1" xfId="0" applyFont="1" applyBorder="1" applyAlignment="1">
      <alignment horizontal="left" vertical="center" wrapText="1"/>
    </xf>
    <xf numFmtId="0" fontId="14" fillId="6" borderId="1" xfId="0" applyFont="1" applyFill="1" applyBorder="1" applyAlignment="1">
      <alignment horizontal="center" vertical="center" wrapText="1"/>
    </xf>
    <xf numFmtId="167" fontId="13" fillId="6" borderId="1" xfId="0" applyNumberFormat="1" applyFont="1" applyFill="1" applyBorder="1" applyAlignment="1">
      <alignment horizontal="center" vertical="center" wrapText="1"/>
    </xf>
    <xf numFmtId="169" fontId="13" fillId="6" borderId="1" xfId="0" applyNumberFormat="1" applyFont="1" applyFill="1" applyBorder="1" applyAlignment="1">
      <alignment horizontal="center" vertical="center" wrapText="1"/>
    </xf>
    <xf numFmtId="0" fontId="13" fillId="6" borderId="30"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1" xfId="0" applyFont="1" applyFill="1" applyBorder="1" applyAlignment="1">
      <alignment vertical="center" wrapText="1"/>
    </xf>
    <xf numFmtId="0" fontId="13" fillId="6" borderId="22"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0" xfId="0" applyFont="1" applyFill="1" applyAlignment="1">
      <alignment horizontal="center" vertical="center" wrapText="1"/>
    </xf>
    <xf numFmtId="0" fontId="41" fillId="6" borderId="2" xfId="0" applyFont="1" applyFill="1" applyBorder="1" applyAlignment="1">
      <alignment horizontal="center" vertical="center" wrapText="1"/>
    </xf>
    <xf numFmtId="0" fontId="41" fillId="6" borderId="3" xfId="0" applyFont="1" applyFill="1" applyBorder="1" applyAlignment="1">
      <alignment horizontal="center" vertical="center" wrapText="1"/>
    </xf>
    <xf numFmtId="0" fontId="41" fillId="6" borderId="23" xfId="0" applyFont="1" applyFill="1" applyBorder="1" applyAlignment="1">
      <alignment horizontal="center" vertical="top" wrapText="1"/>
    </xf>
    <xf numFmtId="0" fontId="41" fillId="6" borderId="6" xfId="0" applyFont="1" applyFill="1" applyBorder="1" applyAlignment="1">
      <alignment horizontal="center" vertical="top" wrapText="1"/>
    </xf>
    <xf numFmtId="4" fontId="2" fillId="0" borderId="0" xfId="0" applyNumberFormat="1" applyFont="1" applyAlignment="1">
      <alignment horizontal="center" vertical="center" wrapText="1"/>
    </xf>
    <xf numFmtId="9" fontId="2" fillId="0" borderId="0" xfId="4" applyFont="1" applyAlignment="1">
      <alignment horizontal="center" vertical="center" wrapText="1"/>
    </xf>
    <xf numFmtId="9" fontId="19" fillId="0" borderId="1" xfId="0" applyNumberFormat="1" applyFont="1" applyBorder="1" applyAlignment="1">
      <alignment horizontal="center" vertical="center" wrapText="1"/>
    </xf>
    <xf numFmtId="9" fontId="19" fillId="6" borderId="1" xfId="4" applyFont="1" applyFill="1" applyBorder="1" applyAlignment="1">
      <alignment horizontal="center" vertical="center" wrapText="1"/>
    </xf>
    <xf numFmtId="0" fontId="41" fillId="6" borderId="2" xfId="0" applyFont="1" applyFill="1" applyBorder="1" applyAlignment="1">
      <alignment wrapText="1"/>
    </xf>
    <xf numFmtId="0" fontId="41" fillId="6" borderId="3" xfId="0" applyFont="1" applyFill="1" applyBorder="1" applyAlignment="1">
      <alignment wrapText="1"/>
    </xf>
    <xf numFmtId="0" fontId="0" fillId="0" borderId="3" xfId="0" applyBorder="1" applyAlignment="1">
      <alignment wrapText="1"/>
    </xf>
    <xf numFmtId="9" fontId="41" fillId="6" borderId="4" xfId="4" applyFont="1" applyFill="1" applyBorder="1" applyAlignment="1">
      <alignment wrapText="1"/>
    </xf>
    <xf numFmtId="9" fontId="0" fillId="0" borderId="4" xfId="4" applyFont="1" applyBorder="1" applyAlignment="1">
      <alignment horizontal="center" vertical="center" wrapText="1"/>
    </xf>
    <xf numFmtId="0" fontId="41" fillId="6" borderId="23" xfId="0" applyFont="1" applyFill="1" applyBorder="1" applyAlignment="1">
      <alignment wrapText="1"/>
    </xf>
    <xf numFmtId="0" fontId="41" fillId="6" borderId="6" xfId="0" applyFont="1" applyFill="1" applyBorder="1" applyAlignment="1">
      <alignment wrapText="1"/>
    </xf>
    <xf numFmtId="0" fontId="0" fillId="0" borderId="6" xfId="0" applyBorder="1" applyAlignment="1">
      <alignment wrapText="1"/>
    </xf>
    <xf numFmtId="0" fontId="0" fillId="0" borderId="19" xfId="0" applyBorder="1" applyAlignment="1">
      <alignment wrapText="1"/>
    </xf>
    <xf numFmtId="0" fontId="0" fillId="0" borderId="15" xfId="0" applyBorder="1" applyAlignment="1">
      <alignment wrapText="1"/>
    </xf>
    <xf numFmtId="9" fontId="0" fillId="0" borderId="7" xfId="4" applyFont="1" applyBorder="1" applyAlignment="1">
      <alignment horizontal="center" vertical="center" wrapText="1"/>
    </xf>
    <xf numFmtId="0" fontId="0" fillId="0" borderId="6" xfId="0" applyBorder="1" applyAlignment="1">
      <alignment horizontal="center" vertical="center" wrapText="1"/>
    </xf>
    <xf numFmtId="173" fontId="18" fillId="9" borderId="1" xfId="2"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7" applyFont="1" applyFill="1" applyBorder="1" applyAlignment="1">
      <alignment horizontal="center" vertical="center" wrapText="1"/>
    </xf>
    <xf numFmtId="0" fontId="16" fillId="5" borderId="1" xfId="0" applyFont="1" applyFill="1" applyBorder="1" applyAlignment="1">
      <alignment horizontal="center" vertical="center" wrapText="1"/>
    </xf>
    <xf numFmtId="1" fontId="2" fillId="5" borderId="1" xfId="0" applyNumberFormat="1" applyFont="1" applyFill="1" applyBorder="1" applyAlignment="1">
      <alignment horizontal="center" vertical="center" wrapText="1"/>
    </xf>
    <xf numFmtId="9" fontId="2" fillId="5" borderId="1" xfId="4" applyFont="1" applyFill="1" applyBorder="1" applyAlignment="1">
      <alignment horizontal="center" vertical="center" wrapText="1"/>
    </xf>
    <xf numFmtId="9" fontId="18" fillId="5" borderId="1" xfId="4" applyFont="1" applyFill="1" applyBorder="1" applyAlignment="1">
      <alignment horizontal="center" vertical="center" wrapText="1"/>
    </xf>
    <xf numFmtId="173" fontId="18" fillId="0" borderId="1" xfId="2" applyNumberFormat="1" applyFont="1" applyFill="1" applyBorder="1" applyAlignment="1">
      <alignment vertical="center" wrapText="1"/>
    </xf>
    <xf numFmtId="172" fontId="17" fillId="0" borderId="1" xfId="0" applyNumberFormat="1" applyFont="1" applyBorder="1" applyAlignment="1">
      <alignment vertical="center" wrapText="1"/>
    </xf>
    <xf numFmtId="174" fontId="27" fillId="0" borderId="1" xfId="4" applyNumberFormat="1" applyFont="1" applyFill="1" applyBorder="1" applyAlignment="1">
      <alignment horizontal="center" vertical="center" wrapText="1"/>
    </xf>
    <xf numFmtId="174" fontId="2" fillId="0" borderId="0" xfId="4" applyNumberFormat="1" applyFont="1" applyAlignment="1">
      <alignment horizontal="center" vertical="center" wrapText="1"/>
    </xf>
    <xf numFmtId="9" fontId="27" fillId="8" borderId="1" xfId="4" applyFont="1" applyFill="1" applyBorder="1" applyAlignment="1">
      <alignment horizontal="center" vertical="center" wrapText="1"/>
    </xf>
    <xf numFmtId="0" fontId="41" fillId="6" borderId="23" xfId="0" applyFont="1" applyFill="1" applyBorder="1" applyAlignment="1">
      <alignment horizontal="center" vertical="center" wrapText="1"/>
    </xf>
    <xf numFmtId="0" fontId="41" fillId="6" borderId="6" xfId="0" applyFont="1" applyFill="1" applyBorder="1" applyAlignment="1">
      <alignment horizontal="center" vertical="center" wrapText="1"/>
    </xf>
    <xf numFmtId="0" fontId="41" fillId="6" borderId="7" xfId="0" applyFont="1" applyFill="1" applyBorder="1" applyAlignment="1">
      <alignment horizontal="center" vertical="center" wrapText="1"/>
    </xf>
    <xf numFmtId="0" fontId="42" fillId="0" borderId="19"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31" xfId="0" applyFont="1" applyBorder="1" applyAlignment="1">
      <alignment horizontal="center" vertical="center" wrapText="1"/>
    </xf>
    <xf numFmtId="0" fontId="41" fillId="6" borderId="23" xfId="0" applyFont="1" applyFill="1" applyBorder="1" applyAlignment="1">
      <alignment horizontal="center" vertical="top" wrapText="1"/>
    </xf>
    <xf numFmtId="0" fontId="41" fillId="6" borderId="6" xfId="0" applyFont="1" applyFill="1" applyBorder="1" applyAlignment="1">
      <alignment horizontal="center" vertical="top" wrapText="1"/>
    </xf>
    <xf numFmtId="0" fontId="41" fillId="6" borderId="7" xfId="0" applyFont="1" applyFill="1" applyBorder="1" applyAlignment="1">
      <alignment horizontal="center" vertical="top" wrapText="1"/>
    </xf>
    <xf numFmtId="0" fontId="42" fillId="0" borderId="12" xfId="0" applyFont="1" applyBorder="1" applyAlignment="1">
      <alignment horizontal="center" vertical="top" wrapText="1"/>
    </xf>
    <xf numFmtId="0" fontId="42" fillId="0" borderId="0" xfId="0" applyFont="1" applyBorder="1" applyAlignment="1">
      <alignment horizontal="center" vertical="top" wrapText="1"/>
    </xf>
    <xf numFmtId="0" fontId="42" fillId="0" borderId="30" xfId="0" applyFont="1" applyBorder="1" applyAlignment="1">
      <alignment horizontal="center" vertical="top" wrapText="1"/>
    </xf>
    <xf numFmtId="0" fontId="42" fillId="0" borderId="0" xfId="0" applyFont="1" applyAlignment="1">
      <alignment horizontal="center" vertical="top" wrapText="1"/>
    </xf>
    <xf numFmtId="0" fontId="42" fillId="0" borderId="19" xfId="0" applyFont="1" applyBorder="1" applyAlignment="1">
      <alignment horizontal="center" vertical="top" wrapText="1"/>
    </xf>
    <xf numFmtId="0" fontId="42" fillId="0" borderId="15" xfId="0" applyFont="1" applyBorder="1" applyAlignment="1">
      <alignment horizontal="center" vertical="top" wrapText="1"/>
    </xf>
    <xf numFmtId="0" fontId="42" fillId="0" borderId="31" xfId="0" applyFont="1" applyBorder="1" applyAlignment="1">
      <alignment horizontal="center" vertical="top"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0" xfId="0" applyFont="1" applyAlignment="1">
      <alignment horizontal="center" vertical="center" wrapText="1"/>
    </xf>
    <xf numFmtId="0" fontId="2" fillId="6" borderId="1"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35" fillId="5" borderId="19" xfId="0" applyFont="1" applyFill="1" applyBorder="1" applyAlignment="1">
      <alignment horizontal="center" vertical="center" wrapText="1"/>
    </xf>
    <xf numFmtId="172" fontId="27" fillId="0" borderId="1" xfId="6" applyNumberFormat="1" applyFont="1" applyFill="1" applyBorder="1" applyAlignment="1">
      <alignment horizontal="center" vertical="center" wrapText="1"/>
    </xf>
    <xf numFmtId="0" fontId="0" fillId="0" borderId="1" xfId="0" applyBorder="1" applyAlignment="1">
      <alignment horizontal="center" vertical="top" wrapText="1"/>
    </xf>
    <xf numFmtId="0" fontId="0" fillId="0" borderId="22" xfId="0" applyBorder="1" applyAlignment="1">
      <alignment horizontal="center" vertical="center" wrapText="1"/>
    </xf>
    <xf numFmtId="0" fontId="0" fillId="0" borderId="5" xfId="0" applyBorder="1" applyAlignment="1">
      <alignment horizontal="center" vertical="center" wrapText="1"/>
    </xf>
    <xf numFmtId="0" fontId="0" fillId="6" borderId="1" xfId="0" applyFill="1" applyBorder="1" applyAlignment="1">
      <alignment horizontal="center" vertical="top" wrapText="1"/>
    </xf>
    <xf numFmtId="0" fontId="2" fillId="0" borderId="2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5" fillId="0" borderId="1" xfId="0" applyFont="1" applyBorder="1" applyAlignment="1">
      <alignment horizontal="center" vertical="center" textRotation="90" wrapText="1"/>
    </xf>
    <xf numFmtId="0" fontId="0" fillId="0" borderId="1" xfId="0" applyBorder="1" applyAlignment="1">
      <alignment horizontal="center" vertical="center" textRotation="90" wrapText="1"/>
    </xf>
    <xf numFmtId="9" fontId="0" fillId="0" borderId="22" xfId="10" applyFont="1" applyFill="1" applyBorder="1" applyAlignment="1">
      <alignment horizontal="center" vertical="center" wrapText="1"/>
    </xf>
    <xf numFmtId="9" fontId="0" fillId="0" borderId="5" xfId="10" applyFont="1" applyFill="1" applyBorder="1" applyAlignment="1">
      <alignment horizontal="center" vertical="center" wrapText="1"/>
    </xf>
    <xf numFmtId="0" fontId="25" fillId="0" borderId="7"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31" xfId="0" applyFont="1" applyBorder="1" applyAlignment="1">
      <alignment horizontal="center" vertical="center" wrapText="1"/>
    </xf>
    <xf numFmtId="0" fontId="0" fillId="0" borderId="11" xfId="0" applyBorder="1" applyAlignment="1">
      <alignment horizontal="center" vertical="center" wrapText="1"/>
    </xf>
    <xf numFmtId="9" fontId="0" fillId="0" borderId="11" xfId="10" applyFon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12" xfId="0" applyBorder="1" applyAlignment="1">
      <alignment horizontal="center" vertical="top" wrapText="1"/>
    </xf>
    <xf numFmtId="0" fontId="2" fillId="0" borderId="22" xfId="7" applyFont="1" applyBorder="1" applyAlignment="1">
      <alignment horizontal="center" vertical="center" wrapText="1"/>
    </xf>
    <xf numFmtId="0" fontId="2" fillId="0" borderId="5" xfId="7" applyFont="1" applyBorder="1" applyAlignment="1">
      <alignment horizontal="center" vertical="center" wrapText="1"/>
    </xf>
    <xf numFmtId="0" fontId="19" fillId="0" borderId="22" xfId="7" applyFont="1" applyBorder="1" applyAlignment="1">
      <alignment horizontal="center" vertical="center" wrapText="1"/>
    </xf>
    <xf numFmtId="0" fontId="19" fillId="0" borderId="5" xfId="7" applyFont="1" applyBorder="1" applyAlignment="1">
      <alignment horizontal="center" vertical="center" wrapText="1"/>
    </xf>
    <xf numFmtId="0" fontId="17" fillId="0" borderId="22" xfId="7" applyFont="1" applyBorder="1" applyAlignment="1">
      <alignment horizontal="center" vertical="center" wrapText="1"/>
    </xf>
    <xf numFmtId="0" fontId="17" fillId="0" borderId="5" xfId="7" applyFont="1" applyBorder="1" applyAlignment="1">
      <alignment horizontal="center" vertical="center" wrapText="1"/>
    </xf>
    <xf numFmtId="1" fontId="17" fillId="0" borderId="22" xfId="7" applyNumberFormat="1" applyFont="1" applyBorder="1" applyAlignment="1">
      <alignment horizontal="center" vertical="center" wrapText="1"/>
    </xf>
    <xf numFmtId="1" fontId="17" fillId="0" borderId="5" xfId="7" applyNumberFormat="1" applyFont="1" applyBorder="1" applyAlignment="1">
      <alignment horizontal="center" vertical="center" wrapText="1"/>
    </xf>
    <xf numFmtId="0" fontId="2" fillId="0" borderId="11" xfId="7" applyFont="1" applyBorder="1" applyAlignment="1">
      <alignment horizontal="center" vertical="center" wrapText="1"/>
    </xf>
    <xf numFmtId="41" fontId="2" fillId="0" borderId="22" xfId="1" applyFont="1" applyFill="1" applyBorder="1" applyAlignment="1">
      <alignment horizontal="center" vertical="center" wrapText="1"/>
    </xf>
    <xf numFmtId="41" fontId="2" fillId="0" borderId="11" xfId="1" applyFont="1" applyFill="1" applyBorder="1" applyAlignment="1">
      <alignment horizontal="center" vertical="center" wrapText="1"/>
    </xf>
    <xf numFmtId="41" fontId="2" fillId="0" borderId="5" xfId="1" applyFont="1" applyFill="1" applyBorder="1" applyAlignment="1">
      <alignment horizontal="center" vertical="center" wrapText="1"/>
    </xf>
    <xf numFmtId="0" fontId="2" fillId="0" borderId="22" xfId="1" applyNumberFormat="1" applyFont="1" applyFill="1" applyBorder="1" applyAlignment="1">
      <alignment horizontal="center" vertical="center" wrapText="1"/>
    </xf>
    <xf numFmtId="0" fontId="2" fillId="0" borderId="11" xfId="1" applyNumberFormat="1" applyFont="1" applyFill="1" applyBorder="1" applyAlignment="1">
      <alignment horizontal="center" vertical="center" wrapText="1"/>
    </xf>
    <xf numFmtId="0" fontId="2" fillId="0" borderId="5" xfId="1" applyNumberFormat="1" applyFont="1" applyFill="1" applyBorder="1" applyAlignment="1">
      <alignment horizontal="center" vertical="center" wrapText="1"/>
    </xf>
    <xf numFmtId="41" fontId="2" fillId="0" borderId="1" xfId="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2"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9" fontId="2" fillId="0" borderId="1" xfId="0" applyNumberFormat="1" applyFont="1" applyBorder="1" applyAlignment="1">
      <alignment horizontal="center" vertical="center" wrapText="1"/>
    </xf>
    <xf numFmtId="0" fontId="2" fillId="0" borderId="22" xfId="8" applyFont="1" applyBorder="1" applyAlignment="1">
      <alignment horizontal="center" vertical="center" wrapText="1"/>
    </xf>
    <xf numFmtId="0" fontId="2" fillId="0" borderId="11" xfId="8" applyFont="1" applyBorder="1" applyAlignment="1">
      <alignment horizontal="center" vertical="center" wrapText="1"/>
    </xf>
    <xf numFmtId="0" fontId="2" fillId="0" borderId="5" xfId="8" applyFont="1" applyBorder="1" applyAlignment="1">
      <alignment horizontal="center" vertical="center" wrapText="1"/>
    </xf>
    <xf numFmtId="0" fontId="17" fillId="0" borderId="2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5" xfId="0" applyFont="1" applyBorder="1" applyAlignment="1">
      <alignment horizontal="center" vertical="center" wrapText="1"/>
    </xf>
    <xf numFmtId="167" fontId="2" fillId="0" borderId="22" xfId="7" applyNumberFormat="1" applyFont="1" applyBorder="1" applyAlignment="1">
      <alignment horizontal="center" vertical="center" wrapText="1"/>
    </xf>
    <xf numFmtId="167" fontId="2" fillId="0" borderId="11" xfId="7" applyNumberFormat="1" applyFont="1" applyBorder="1" applyAlignment="1">
      <alignment horizontal="center" vertical="center" wrapText="1"/>
    </xf>
    <xf numFmtId="167" fontId="2" fillId="0" borderId="5" xfId="7" applyNumberFormat="1" applyFont="1" applyBorder="1" applyAlignment="1">
      <alignment horizontal="center" vertical="center" wrapText="1"/>
    </xf>
    <xf numFmtId="0" fontId="17" fillId="0" borderId="11" xfId="7" applyFont="1" applyBorder="1" applyAlignment="1">
      <alignment horizontal="center" vertical="center" wrapText="1"/>
    </xf>
    <xf numFmtId="0" fontId="2" fillId="6" borderId="22" xfId="7" applyFont="1" applyFill="1" applyBorder="1" applyAlignment="1">
      <alignment horizontal="center" vertical="center" wrapText="1"/>
    </xf>
    <xf numFmtId="0" fontId="2" fillId="6" borderId="11" xfId="7" applyFont="1" applyFill="1" applyBorder="1" applyAlignment="1">
      <alignment horizontal="center" vertical="center" wrapText="1"/>
    </xf>
    <xf numFmtId="0" fontId="2" fillId="6" borderId="5" xfId="7" applyFont="1" applyFill="1" applyBorder="1" applyAlignment="1">
      <alignment horizontal="center" vertical="center" wrapText="1"/>
    </xf>
    <xf numFmtId="0" fontId="17" fillId="0" borderId="22" xfId="8" applyFont="1" applyBorder="1" applyAlignment="1">
      <alignment horizontal="center" vertical="center" wrapText="1"/>
    </xf>
    <xf numFmtId="0" fontId="17" fillId="0" borderId="5" xfId="8" applyFont="1" applyBorder="1" applyAlignment="1">
      <alignment horizontal="center" vertical="center" wrapText="1"/>
    </xf>
    <xf numFmtId="1" fontId="13" fillId="0" borderId="22" xfId="0" applyNumberFormat="1" applyFont="1" applyBorder="1" applyAlignment="1">
      <alignment horizontal="center" vertical="center" wrapText="1"/>
    </xf>
    <xf numFmtId="1" fontId="13" fillId="0" borderId="11" xfId="0" applyNumberFormat="1" applyFont="1" applyBorder="1" applyAlignment="1">
      <alignment horizontal="center" vertical="center" wrapText="1"/>
    </xf>
    <xf numFmtId="1" fontId="13" fillId="0" borderId="5" xfId="0" applyNumberFormat="1" applyFont="1" applyBorder="1" applyAlignment="1">
      <alignment horizontal="center" vertical="center" wrapText="1"/>
    </xf>
    <xf numFmtId="0" fontId="16" fillId="0" borderId="2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1" fontId="2" fillId="0" borderId="22"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71" fontId="2" fillId="0" borderId="22" xfId="0" applyNumberFormat="1" applyFont="1" applyBorder="1" applyAlignment="1">
      <alignment horizontal="center" vertical="center" wrapText="1"/>
    </xf>
    <xf numFmtId="1" fontId="2" fillId="5" borderId="22" xfId="0" applyNumberFormat="1" applyFont="1" applyFill="1" applyBorder="1" applyAlignment="1">
      <alignment horizontal="center" vertical="center" wrapText="1"/>
    </xf>
    <xf numFmtId="1" fontId="2" fillId="5" borderId="11" xfId="0" applyNumberFormat="1" applyFont="1" applyFill="1" applyBorder="1" applyAlignment="1">
      <alignment horizontal="center" vertical="center" wrapText="1"/>
    </xf>
    <xf numFmtId="1" fontId="2" fillId="5" borderId="5" xfId="0" applyNumberFormat="1" applyFont="1" applyFill="1" applyBorder="1" applyAlignment="1">
      <alignment horizontal="center" vertical="center" wrapText="1"/>
    </xf>
    <xf numFmtId="0" fontId="15" fillId="0" borderId="22" xfId="0" applyFont="1" applyBorder="1" applyAlignment="1">
      <alignment horizontal="center" vertical="center" wrapText="1"/>
    </xf>
    <xf numFmtId="1" fontId="2" fillId="0" borderId="11" xfId="0" applyNumberFormat="1" applyFont="1" applyBorder="1" applyAlignment="1">
      <alignment horizontal="center" vertical="center" wrapText="1"/>
    </xf>
    <xf numFmtId="0" fontId="2" fillId="6" borderId="22"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2" fillId="6" borderId="22" xfId="0" applyFont="1" applyFill="1" applyBorder="1" applyAlignment="1">
      <alignment horizontal="center" vertical="top" wrapText="1"/>
    </xf>
    <xf numFmtId="0" fontId="2" fillId="6" borderId="11" xfId="0" applyFont="1" applyFill="1" applyBorder="1" applyAlignment="1">
      <alignment horizontal="center" vertical="top" wrapText="1"/>
    </xf>
    <xf numFmtId="0" fontId="2" fillId="6" borderId="5" xfId="0" applyFont="1" applyFill="1" applyBorder="1" applyAlignment="1">
      <alignment horizontal="center" vertical="top" wrapText="1"/>
    </xf>
    <xf numFmtId="0" fontId="4" fillId="0" borderId="2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5" xfId="0" applyFont="1" applyBorder="1" applyAlignment="1">
      <alignment horizontal="center" vertical="center" wrapText="1"/>
    </xf>
    <xf numFmtId="1" fontId="16" fillId="0" borderId="22" xfId="0" applyNumberFormat="1" applyFont="1" applyBorder="1" applyAlignment="1">
      <alignment horizontal="center" vertical="center" wrapText="1"/>
    </xf>
    <xf numFmtId="0" fontId="17" fillId="0" borderId="22" xfId="5" applyFont="1" applyBorder="1" applyAlignment="1">
      <alignment horizontal="center" vertical="center" wrapText="1"/>
    </xf>
    <xf numFmtId="0" fontId="17" fillId="0" borderId="11" xfId="5" applyFont="1" applyBorder="1" applyAlignment="1">
      <alignment horizontal="center" vertical="center" wrapText="1"/>
    </xf>
    <xf numFmtId="0" fontId="17" fillId="0" borderId="5" xfId="5" applyFont="1" applyBorder="1" applyAlignment="1">
      <alignment horizontal="center" vertical="center" wrapText="1"/>
    </xf>
    <xf numFmtId="0" fontId="17" fillId="0" borderId="23" xfId="5" applyFont="1" applyBorder="1" applyAlignment="1">
      <alignment horizontal="center" vertical="center" wrapText="1"/>
    </xf>
    <xf numFmtId="0" fontId="17" fillId="0" borderId="12" xfId="5" applyFont="1" applyBorder="1" applyAlignment="1">
      <alignment horizontal="center" vertical="center" wrapText="1"/>
    </xf>
    <xf numFmtId="0" fontId="17" fillId="0" borderId="19" xfId="5" applyFont="1" applyBorder="1" applyAlignment="1">
      <alignment horizontal="center" vertical="center" wrapText="1"/>
    </xf>
    <xf numFmtId="0" fontId="17" fillId="6" borderId="11" xfId="0" applyFont="1" applyFill="1" applyBorder="1" applyAlignment="1">
      <alignment horizontal="center" vertical="top" wrapText="1"/>
    </xf>
    <xf numFmtId="0" fontId="17" fillId="6" borderId="5" xfId="0" applyFont="1" applyFill="1" applyBorder="1" applyAlignment="1">
      <alignment horizontal="center" vertical="top" wrapText="1"/>
    </xf>
    <xf numFmtId="1" fontId="19" fillId="0" borderId="22" xfId="0" applyNumberFormat="1" applyFont="1" applyBorder="1" applyAlignment="1">
      <alignment horizontal="center" vertical="center" wrapText="1"/>
    </xf>
    <xf numFmtId="1" fontId="19" fillId="0" borderId="11" xfId="0" applyNumberFormat="1" applyFont="1" applyBorder="1" applyAlignment="1">
      <alignment horizontal="center" vertical="center" wrapText="1"/>
    </xf>
    <xf numFmtId="1" fontId="19" fillId="0" borderId="5" xfId="0" applyNumberFormat="1" applyFont="1" applyBorder="1" applyAlignment="1">
      <alignment horizontal="center" vertical="center" wrapText="1"/>
    </xf>
    <xf numFmtId="0" fontId="17" fillId="5" borderId="22"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5" xfId="0" applyFont="1" applyFill="1" applyBorder="1" applyAlignment="1">
      <alignment horizontal="center" vertical="center" wrapText="1"/>
    </xf>
    <xf numFmtId="9" fontId="13" fillId="0" borderId="22"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13" fillId="0" borderId="22" xfId="0" applyFont="1" applyBorder="1" applyAlignment="1">
      <alignment horizontal="center" vertical="center" wrapText="1"/>
    </xf>
    <xf numFmtId="2" fontId="13" fillId="0" borderId="22" xfId="0" applyNumberFormat="1" applyFont="1" applyBorder="1" applyAlignment="1">
      <alignment horizontal="center" vertical="center" wrapText="1"/>
    </xf>
    <xf numFmtId="2" fontId="13" fillId="0" borderId="5" xfId="0" applyNumberFormat="1" applyFont="1" applyBorder="1" applyAlignment="1">
      <alignment horizontal="center" vertical="center" wrapText="1"/>
    </xf>
    <xf numFmtId="0" fontId="13" fillId="0" borderId="1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5" xfId="0" applyFont="1" applyBorder="1" applyAlignment="1">
      <alignment horizontal="center" vertical="center" wrapText="1"/>
    </xf>
    <xf numFmtId="1" fontId="19" fillId="8" borderId="22" xfId="0" applyNumberFormat="1" applyFont="1" applyFill="1" applyBorder="1" applyAlignment="1">
      <alignment horizontal="center" vertical="center" wrapText="1"/>
    </xf>
    <xf numFmtId="1" fontId="19" fillId="8" borderId="11" xfId="0" applyNumberFormat="1" applyFont="1" applyFill="1" applyBorder="1" applyAlignment="1">
      <alignment horizontal="center" vertical="center" wrapText="1"/>
    </xf>
    <xf numFmtId="1" fontId="19" fillId="8" borderId="5" xfId="0" applyNumberFormat="1" applyFont="1" applyFill="1" applyBorder="1" applyAlignment="1">
      <alignment horizontal="center" vertical="center" wrapText="1"/>
    </xf>
    <xf numFmtId="0" fontId="18" fillId="0" borderId="2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5" xfId="0" applyFont="1" applyBorder="1" applyAlignment="1">
      <alignment horizontal="center" vertical="center" wrapText="1"/>
    </xf>
    <xf numFmtId="167" fontId="2" fillId="0" borderId="22" xfId="0" applyNumberFormat="1" applyFont="1" applyBorder="1" applyAlignment="1">
      <alignment horizontal="center" vertical="center" wrapText="1"/>
    </xf>
    <xf numFmtId="167" fontId="2" fillId="0" borderId="11" xfId="0" applyNumberFormat="1" applyFont="1" applyBorder="1" applyAlignment="1">
      <alignment horizontal="center" vertical="center" wrapText="1"/>
    </xf>
    <xf numFmtId="167" fontId="2" fillId="0" borderId="5" xfId="0" applyNumberFormat="1" applyFont="1" applyBorder="1" applyAlignment="1">
      <alignment horizontal="center" vertical="center" wrapText="1"/>
    </xf>
    <xf numFmtId="0" fontId="2" fillId="0" borderId="2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1" fillId="6" borderId="3" xfId="0" applyFont="1" applyFill="1" applyBorder="1" applyAlignment="1">
      <alignment horizontal="center" vertical="center" wrapText="1"/>
    </xf>
    <xf numFmtId="1" fontId="14" fillId="0" borderId="22" xfId="0" applyNumberFormat="1" applyFont="1" applyBorder="1" applyAlignment="1">
      <alignment horizontal="center" vertical="center" wrapText="1"/>
    </xf>
    <xf numFmtId="1" fontId="14" fillId="0" borderId="11" xfId="0" applyNumberFormat="1" applyFont="1" applyBorder="1" applyAlignment="1">
      <alignment horizontal="center" vertical="center" wrapText="1"/>
    </xf>
    <xf numFmtId="1" fontId="13" fillId="5" borderId="22" xfId="0" applyNumberFormat="1" applyFont="1" applyFill="1" applyBorder="1" applyAlignment="1">
      <alignment horizontal="center" vertical="center" wrapText="1"/>
    </xf>
    <xf numFmtId="1" fontId="13" fillId="5" borderId="11" xfId="0" applyNumberFormat="1" applyFont="1" applyFill="1" applyBorder="1" applyAlignment="1">
      <alignment horizontal="center" vertical="center" wrapText="1"/>
    </xf>
    <xf numFmtId="0" fontId="19" fillId="5" borderId="11"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11" xfId="0" applyFont="1" applyBorder="1" applyAlignment="1">
      <alignment horizontal="center" vertical="center" wrapText="1"/>
    </xf>
    <xf numFmtId="0" fontId="2" fillId="0" borderId="33" xfId="0" applyFont="1" applyBorder="1" applyAlignment="1">
      <alignment horizontal="center" vertical="center" textRotation="90" wrapText="1"/>
    </xf>
    <xf numFmtId="0" fontId="8" fillId="0" borderId="22" xfId="0" applyFont="1" applyBorder="1" applyAlignment="1">
      <alignment horizontal="center" vertical="center" textRotation="90" wrapText="1"/>
    </xf>
    <xf numFmtId="0" fontId="8" fillId="0" borderId="11" xfId="0" applyFont="1" applyBorder="1" applyAlignment="1">
      <alignment horizontal="center" vertical="center" textRotation="90" wrapText="1"/>
    </xf>
    <xf numFmtId="0" fontId="8" fillId="0" borderId="5" xfId="0" applyFont="1" applyBorder="1" applyAlignment="1">
      <alignment horizontal="center" vertical="center" textRotation="90" wrapText="1"/>
    </xf>
    <xf numFmtId="0" fontId="8" fillId="0" borderId="2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8" fillId="2" borderId="13"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1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9" xfId="0" applyFont="1" applyBorder="1" applyAlignment="1">
      <alignment horizontal="center" vertical="center" wrapText="1"/>
    </xf>
    <xf numFmtId="0" fontId="10"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8" fillId="2" borderId="2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41" fillId="6" borderId="2" xfId="0" applyFont="1" applyFill="1" applyBorder="1" applyAlignment="1">
      <alignment horizontal="center" vertical="center" wrapText="1"/>
    </xf>
    <xf numFmtId="0" fontId="41" fillId="6" borderId="4" xfId="0" applyFont="1" applyFill="1" applyBorder="1" applyAlignment="1">
      <alignment horizontal="center" vertical="center" wrapText="1"/>
    </xf>
    <xf numFmtId="0" fontId="41" fillId="6" borderId="2" xfId="0" applyFont="1" applyFill="1" applyBorder="1" applyAlignment="1">
      <alignment horizontal="center" wrapText="1"/>
    </xf>
    <xf numFmtId="0" fontId="41" fillId="6" borderId="3" xfId="0" applyFont="1" applyFill="1" applyBorder="1" applyAlignment="1">
      <alignment horizontal="center" wrapText="1"/>
    </xf>
    <xf numFmtId="0" fontId="41" fillId="6" borderId="4" xfId="0" applyFont="1" applyFill="1" applyBorder="1" applyAlignment="1">
      <alignment horizontal="center" wrapText="1"/>
    </xf>
    <xf numFmtId="0" fontId="6" fillId="0" borderId="23" xfId="0" applyFont="1" applyFill="1" applyBorder="1" applyAlignment="1">
      <alignment horizontal="center" vertical="top" wrapText="1"/>
    </xf>
    <xf numFmtId="0" fontId="6" fillId="0" borderId="6" xfId="0" applyFont="1" applyFill="1" applyBorder="1" applyAlignment="1">
      <alignment horizontal="center" vertical="top" wrapText="1"/>
    </xf>
    <xf numFmtId="0" fontId="0" fillId="0" borderId="12" xfId="0" applyFill="1" applyBorder="1" applyAlignment="1">
      <alignment horizontal="center" vertical="top" wrapText="1"/>
    </xf>
    <xf numFmtId="0" fontId="0" fillId="0" borderId="0" xfId="0" applyFill="1" applyBorder="1" applyAlignment="1">
      <alignment horizontal="center" vertical="top" wrapText="1"/>
    </xf>
    <xf numFmtId="0" fontId="0" fillId="0" borderId="0" xfId="0" applyFill="1" applyAlignment="1">
      <alignment horizontal="center" vertical="top" wrapText="1"/>
    </xf>
    <xf numFmtId="0" fontId="0" fillId="0" borderId="19" xfId="0" applyFill="1" applyBorder="1" applyAlignment="1">
      <alignment horizontal="center" vertical="top" wrapText="1"/>
    </xf>
    <xf numFmtId="0" fontId="0" fillId="0" borderId="15" xfId="0" applyFill="1" applyBorder="1" applyAlignment="1">
      <alignment horizontal="center" vertical="top" wrapText="1"/>
    </xf>
    <xf numFmtId="0" fontId="2" fillId="0" borderId="22"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wrapText="1"/>
    </xf>
    <xf numFmtId="9" fontId="17" fillId="0" borderId="22" xfId="4" applyFont="1" applyBorder="1" applyAlignment="1">
      <alignment horizontal="center" vertical="center" wrapText="1"/>
    </xf>
    <xf numFmtId="9" fontId="17" fillId="0" borderId="11" xfId="4" applyFont="1" applyBorder="1" applyAlignment="1">
      <alignment horizontal="center" vertical="center" wrapText="1"/>
    </xf>
    <xf numFmtId="9" fontId="17" fillId="0" borderId="5" xfId="4" applyFont="1" applyBorder="1" applyAlignment="1">
      <alignment horizontal="center" vertical="center" wrapText="1"/>
    </xf>
    <xf numFmtId="0" fontId="22" fillId="0" borderId="2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5" xfId="0" applyFont="1" applyBorder="1" applyAlignment="1">
      <alignment horizontal="center" vertical="center" wrapText="1"/>
    </xf>
    <xf numFmtId="9" fontId="17" fillId="5" borderId="22" xfId="4" applyFont="1" applyFill="1" applyBorder="1" applyAlignment="1">
      <alignment horizontal="center" vertical="center" wrapText="1"/>
    </xf>
    <xf numFmtId="9" fontId="17" fillId="5" borderId="11" xfId="4" applyFont="1" applyFill="1" applyBorder="1" applyAlignment="1">
      <alignment horizontal="center" vertical="center" wrapText="1"/>
    </xf>
    <xf numFmtId="9" fontId="17" fillId="5" borderId="5" xfId="4" applyFont="1" applyFill="1" applyBorder="1" applyAlignment="1">
      <alignment horizontal="center" vertical="center" wrapText="1"/>
    </xf>
    <xf numFmtId="9" fontId="17" fillId="8" borderId="22" xfId="0" applyNumberFormat="1" applyFont="1" applyFill="1" applyBorder="1" applyAlignment="1">
      <alignment horizontal="center" vertical="center" wrapText="1"/>
    </xf>
    <xf numFmtId="9" fontId="17" fillId="8" borderId="11" xfId="0" applyNumberFormat="1" applyFont="1" applyFill="1" applyBorder="1" applyAlignment="1">
      <alignment horizontal="center" vertical="center" wrapText="1"/>
    </xf>
    <xf numFmtId="9" fontId="17" fillId="8" borderId="5" xfId="0" applyNumberFormat="1" applyFont="1" applyFill="1" applyBorder="1" applyAlignment="1">
      <alignment horizontal="center" vertical="center" wrapText="1"/>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22" xfId="5" applyFont="1" applyBorder="1" applyAlignment="1">
      <alignment horizontal="center" vertical="center" wrapText="1"/>
    </xf>
    <xf numFmtId="0" fontId="2" fillId="0" borderId="11" xfId="5" applyFont="1" applyBorder="1" applyAlignment="1">
      <alignment horizontal="center" vertical="center" wrapText="1"/>
    </xf>
    <xf numFmtId="0" fontId="2" fillId="0" borderId="5" xfId="5"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9" fontId="0" fillId="0" borderId="7" xfId="4" applyFont="1" applyBorder="1" applyAlignment="1">
      <alignment horizontal="center" vertical="center" wrapText="1"/>
    </xf>
    <xf numFmtId="9" fontId="0" fillId="0" borderId="30" xfId="4" applyFont="1" applyBorder="1" applyAlignment="1">
      <alignment horizontal="center" vertical="center" wrapText="1"/>
    </xf>
    <xf numFmtId="0" fontId="0" fillId="0" borderId="6" xfId="0" applyBorder="1" applyAlignment="1">
      <alignment horizontal="center" vertical="top" wrapText="1"/>
    </xf>
    <xf numFmtId="0" fontId="0" fillId="0" borderId="0" xfId="0" applyBorder="1" applyAlignment="1">
      <alignment horizontal="center" vertical="top" wrapText="1"/>
    </xf>
    <xf numFmtId="0" fontId="0" fillId="0" borderId="15" xfId="0" applyBorder="1" applyAlignment="1">
      <alignment horizontal="center" vertical="top" wrapText="1"/>
    </xf>
    <xf numFmtId="4" fontId="0" fillId="0" borderId="6" xfId="0" applyNumberFormat="1" applyBorder="1" applyAlignment="1">
      <alignment horizontal="center" vertical="top" wrapText="1"/>
    </xf>
    <xf numFmtId="9" fontId="0" fillId="0" borderId="7" xfId="4" applyFont="1" applyBorder="1" applyAlignment="1">
      <alignment horizontal="center" vertical="top" wrapText="1"/>
    </xf>
    <xf numFmtId="9" fontId="0" fillId="0" borderId="30" xfId="4" applyFont="1" applyBorder="1" applyAlignment="1">
      <alignment horizontal="center" vertical="top" wrapText="1"/>
    </xf>
    <xf numFmtId="9" fontId="0" fillId="0" borderId="31" xfId="4" applyFont="1" applyBorder="1" applyAlignment="1">
      <alignment horizontal="center" vertical="top" wrapText="1"/>
    </xf>
    <xf numFmtId="1" fontId="7" fillId="0" borderId="0" xfId="0" applyNumberFormat="1" applyFont="1" applyAlignment="1">
      <alignment horizontal="center" vertical="center" wrapText="1"/>
    </xf>
    <xf numFmtId="9" fontId="7" fillId="0" borderId="0" xfId="4" applyFont="1" applyAlignment="1">
      <alignment horizontal="center" vertical="center" wrapText="1"/>
    </xf>
    <xf numFmtId="9" fontId="2" fillId="0" borderId="22" xfId="4" applyFont="1" applyBorder="1" applyAlignment="1">
      <alignment horizontal="center" vertical="center" wrapText="1"/>
    </xf>
    <xf numFmtId="9" fontId="2" fillId="0" borderId="11" xfId="4" applyFont="1" applyBorder="1" applyAlignment="1">
      <alignment horizontal="center" vertical="center" wrapText="1"/>
    </xf>
    <xf numFmtId="9" fontId="2" fillId="0" borderId="5" xfId="4" applyFont="1" applyBorder="1" applyAlignment="1">
      <alignment horizontal="center" vertical="center" wrapText="1"/>
    </xf>
    <xf numFmtId="0" fontId="0" fillId="0" borderId="3" xfId="0" applyBorder="1" applyAlignment="1">
      <alignment horizontal="center" vertical="center" wrapText="1"/>
    </xf>
    <xf numFmtId="4" fontId="13" fillId="0" borderId="0" xfId="0" applyNumberFormat="1" applyFont="1" applyAlignment="1">
      <alignment horizontal="center" vertical="center" wrapText="1"/>
    </xf>
    <xf numFmtId="0" fontId="43" fillId="0" borderId="0" xfId="0" applyFont="1" applyAlignment="1">
      <alignment horizontal="center" vertical="center" wrapText="1"/>
    </xf>
    <xf numFmtId="9" fontId="43" fillId="0" borderId="0" xfId="4" applyFont="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wrapText="1"/>
    </xf>
    <xf numFmtId="0" fontId="0" fillId="0" borderId="15" xfId="0" applyBorder="1" applyAlignment="1">
      <alignment horizontal="center" wrapText="1"/>
    </xf>
    <xf numFmtId="9" fontId="0" fillId="0" borderId="7" xfId="4" applyFont="1" applyBorder="1" applyAlignment="1">
      <alignment horizontal="center" wrapText="1"/>
    </xf>
    <xf numFmtId="9" fontId="0" fillId="0" borderId="31" xfId="4" applyFont="1" applyBorder="1" applyAlignment="1">
      <alignment horizont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cellXfs>
  <cellStyles count="17">
    <cellStyle name="Millares [0]" xfId="1" builtinId="6"/>
    <cellStyle name="Millares [0] 2" xfId="12"/>
    <cellStyle name="Moneda" xfId="2" builtinId="4"/>
    <cellStyle name="Moneda [0]" xfId="3" builtinId="7"/>
    <cellStyle name="Moneda [0] 2" xfId="14"/>
    <cellStyle name="Moneda 2" xfId="13"/>
    <cellStyle name="Moneda 2 2" xfId="6"/>
    <cellStyle name="Moneda 2 2 2" xfId="15"/>
    <cellStyle name="Moneda 3" xfId="16"/>
    <cellStyle name="Moneda 4" xfId="11"/>
    <cellStyle name="Normal" xfId="0" builtinId="0"/>
    <cellStyle name="Normal 2" xfId="5"/>
    <cellStyle name="Normal 3" xfId="7"/>
    <cellStyle name="Normal 3 2" xfId="8"/>
    <cellStyle name="Porcentaje" xfId="4" builtinId="5"/>
    <cellStyle name="Porcentaje 2" xfId="9"/>
    <cellStyle name="Porcentaje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0</xdr:row>
      <xdr:rowOff>1</xdr:rowOff>
    </xdr:from>
    <xdr:to>
      <xdr:col>2</xdr:col>
      <xdr:colOff>587375</xdr:colOff>
      <xdr:row>6</xdr:row>
      <xdr:rowOff>1009882</xdr:rowOff>
    </xdr:to>
    <xdr:pic>
      <xdr:nvPicPr>
        <xdr:cNvPr id="2" name="Imagen 1">
          <a:extLst>
            <a:ext uri="{FF2B5EF4-FFF2-40B4-BE49-F238E27FC236}">
              <a16:creationId xmlns:a16="http://schemas.microsoft.com/office/drawing/2014/main" xmlns="" id="{09E00B0B-9368-4B66-9199-5DF59A11BE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1175" y="0"/>
          <a:ext cx="1152525" cy="10035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indy Reales Flórez" id="{A6BF94D6-1187-4A49-B7BF-7113E3F236A2}" userId="S::sreales@cartagena.gov.co::c2902ea9-15dc-40ac-86d5-b80082b1d1d5" providerId="AD"/>
  <person displayName="Juan Sebastian Diaz Dolugar" id="{B2B3872D-E918-477E-AD7C-DAA8ACCD5CC3}" userId="S::juan.diaz21@est.uexternado.edu.co::98797548-ea26-4f10-af00-8938bba422f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86" dT="2023-01-19T03:40:32.35" personId="{B2B3872D-E918-477E-AD7C-DAA8ACCD5CC3}" id="{C0631CA0-2C9C-4C3D-9664-03CD4918B891}">
    <text>JUSTIFICAR</text>
  </threadedComment>
  <threadedComment ref="S98" dT="2023-01-19T03:28:56.91" personId="{B2B3872D-E918-477E-AD7C-DAA8ACCD5CC3}" id="{6EB263D3-39E3-40D1-B518-F7E3DC376F4B}">
    <text>Pongo el restante del cuatrienio. Le apostamos a completar? O se traza debajo y se entra a justificar?</text>
  </threadedComment>
  <threadedComment ref="T98" dT="2023-01-19T03:28:56.91" personId="{B2B3872D-E918-477E-AD7C-DAA8ACCD5CC3}" id="{A2A3DAB5-2871-4E50-B4AB-5E4CB251A8B0}">
    <text>Pongo el restante del cuatrienio. Le apostamos a completar? O se traza debajo y se entra a justificar?</text>
  </threadedComment>
  <threadedComment ref="U98" dT="2023-01-19T03:28:56.91" personId="{B2B3872D-E918-477E-AD7C-DAA8ACCD5CC3}" id="{C872B48F-CE62-4E0A-BC69-F08F25EA8E72}">
    <text>Pongo el restante del cuatrienio. Le apostamos a completar? O se traza debajo y se entra a justificar?</text>
  </threadedComment>
  <threadedComment ref="V98" dT="2023-01-19T03:28:56.91" personId="{B2B3872D-E918-477E-AD7C-DAA8ACCD5CC3}" id="{830D108A-A78D-4950-B5CD-9E0A84192F20}">
    <text>Pongo el restante del cuatrienio. Le apostamos a completar? O se traza debajo y se entra a justificar?</text>
  </threadedComment>
  <threadedComment ref="I117" dT="2023-01-20T20:03:37.49" personId="{A6BF94D6-1187-4A49-B7BF-7113E3F236A2}" id="{B13E524B-63DC-4FFB-A3C0-5FF2035F1DFA}">
    <text>Acumulado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137"/>
  <sheetViews>
    <sheetView tabSelected="1" topLeftCell="B7" zoomScale="60" zoomScaleNormal="60" workbookViewId="0">
      <pane xSplit="11" ySplit="2" topLeftCell="N123" activePane="bottomRight" state="frozen"/>
      <selection activeCell="B7" sqref="B7"/>
      <selection pane="topRight" activeCell="M7" sqref="M7"/>
      <selection pane="bottomLeft" activeCell="B9" sqref="B9"/>
      <selection pane="bottomRight" activeCell="Z125" sqref="Z125"/>
    </sheetView>
  </sheetViews>
  <sheetFormatPr baseColWidth="10" defaultColWidth="11.42578125" defaultRowHeight="18" x14ac:dyDescent="0.25"/>
  <cols>
    <col min="1" max="1" width="17.42578125" style="1" hidden="1" customWidth="1"/>
    <col min="2" max="2" width="17.85546875" style="1" customWidth="1"/>
    <col min="3" max="3" width="15.7109375" style="1" customWidth="1"/>
    <col min="4" max="4" width="17.42578125" style="1" hidden="1" customWidth="1"/>
    <col min="5" max="5" width="13.28515625" style="1" hidden="1" customWidth="1"/>
    <col min="6" max="6" width="18" style="1" hidden="1" customWidth="1"/>
    <col min="7" max="7" width="19.28515625" style="1" hidden="1" customWidth="1"/>
    <col min="8" max="8" width="15.28515625" style="1" hidden="1" customWidth="1"/>
    <col min="9" max="9" width="21.85546875" style="1" hidden="1" customWidth="1"/>
    <col min="10" max="10" width="26.28515625" style="1" customWidth="1"/>
    <col min="11" max="11" width="32.42578125" style="1" customWidth="1"/>
    <col min="12" max="12" width="17.28515625" style="1" customWidth="1"/>
    <col min="13" max="13" width="19.28515625" style="1" customWidth="1"/>
    <col min="14" max="14" width="38.7109375" style="1" customWidth="1"/>
    <col min="15" max="15" width="15.5703125" style="1" hidden="1" customWidth="1"/>
    <col min="16" max="16" width="17.7109375" style="1" hidden="1" customWidth="1"/>
    <col min="17" max="17" width="22" style="1" hidden="1" customWidth="1"/>
    <col min="18" max="18" width="23.42578125" style="64" customWidth="1"/>
    <col min="19" max="19" width="21.5703125" style="65" customWidth="1"/>
    <col min="20" max="22" width="18.28515625" style="65" hidden="1" customWidth="1"/>
    <col min="23" max="23" width="21.5703125" style="65" customWidth="1"/>
    <col min="24" max="26" width="25.5703125" style="66" customWidth="1"/>
    <col min="27" max="27" width="18.28515625" style="67" customWidth="1"/>
    <col min="28" max="28" width="18.28515625" style="65" customWidth="1"/>
    <col min="29" max="29" width="18.28515625" style="68" customWidth="1"/>
    <col min="30" max="33" width="18.28515625" style="69" customWidth="1"/>
    <col min="34" max="34" width="51.28515625" style="1" customWidth="1"/>
    <col min="35" max="38" width="15" style="1" customWidth="1"/>
    <col min="39" max="39" width="15" style="70" customWidth="1"/>
    <col min="40" max="42" width="15" style="1" customWidth="1"/>
    <col min="43" max="43" width="16.28515625" style="1" customWidth="1"/>
    <col min="44" max="44" width="24.140625" style="1" customWidth="1"/>
    <col min="45" max="50" width="18.140625" style="1" customWidth="1"/>
    <col min="51" max="51" width="17.7109375" style="1" customWidth="1"/>
    <col min="52" max="57" width="22.7109375" style="1" customWidth="1"/>
    <col min="58" max="58" width="35.28515625" style="1" customWidth="1"/>
    <col min="59" max="59" width="26.85546875" style="1" hidden="1" customWidth="1"/>
    <col min="60" max="60" width="54.140625" style="1" hidden="1" customWidth="1"/>
    <col min="61" max="61" width="26.85546875" style="1" hidden="1" customWidth="1"/>
    <col min="62" max="62" width="17.42578125" style="1" hidden="1" customWidth="1"/>
    <col min="63" max="63" width="81.28515625" style="1" hidden="1" customWidth="1"/>
    <col min="64" max="64" width="25" style="1" hidden="1" customWidth="1"/>
    <col min="65" max="65" width="21.28515625" style="1" hidden="1" customWidth="1"/>
    <col min="66" max="66" width="25.140625" style="1" hidden="1" customWidth="1"/>
    <col min="67" max="67" width="50.140625" style="1" hidden="1" customWidth="1"/>
    <col min="68" max="68" width="16" style="1" hidden="1" customWidth="1"/>
    <col min="69" max="69" width="27" style="1" hidden="1" customWidth="1"/>
    <col min="70" max="70" width="78.5703125" style="148" customWidth="1"/>
    <col min="71" max="16384" width="11.42578125" style="1"/>
  </cols>
  <sheetData>
    <row r="1" spans="1:70" ht="29.25" hidden="1" customHeight="1" thickBot="1" x14ac:dyDescent="0.25">
      <c r="B1" s="467" t="s">
        <v>0</v>
      </c>
      <c r="C1" s="467"/>
      <c r="D1" s="468" t="s">
        <v>1</v>
      </c>
      <c r="E1" s="469"/>
      <c r="F1" s="469"/>
      <c r="G1" s="469"/>
      <c r="H1" s="469"/>
      <c r="I1" s="469"/>
      <c r="J1" s="469"/>
      <c r="K1" s="469"/>
      <c r="L1" s="469"/>
      <c r="M1" s="469"/>
      <c r="N1" s="469"/>
      <c r="O1" s="469"/>
      <c r="P1" s="469"/>
      <c r="Q1" s="469"/>
      <c r="R1" s="469"/>
      <c r="S1" s="469"/>
      <c r="T1" s="469"/>
      <c r="U1" s="469"/>
      <c r="V1" s="469"/>
      <c r="W1" s="469"/>
      <c r="X1" s="469"/>
      <c r="Y1" s="469"/>
      <c r="Z1" s="469"/>
      <c r="AA1" s="469"/>
      <c r="AB1" s="469"/>
      <c r="AC1" s="469"/>
      <c r="AD1" s="469"/>
      <c r="AE1" s="469"/>
      <c r="AF1" s="469"/>
      <c r="AG1" s="469"/>
      <c r="AH1" s="469"/>
      <c r="AI1" s="469"/>
      <c r="AJ1" s="469"/>
      <c r="AK1" s="469"/>
      <c r="AL1" s="469"/>
      <c r="AM1" s="469"/>
      <c r="AN1" s="469"/>
      <c r="AO1" s="469"/>
      <c r="AP1" s="469"/>
      <c r="AQ1" s="469"/>
      <c r="AR1" s="469"/>
      <c r="AS1" s="469"/>
      <c r="AT1" s="469"/>
      <c r="AU1" s="469"/>
      <c r="AV1" s="469"/>
      <c r="AW1" s="469"/>
      <c r="AX1" s="469"/>
      <c r="AY1" s="469"/>
      <c r="AZ1" s="469"/>
      <c r="BA1" s="469"/>
      <c r="BB1" s="469"/>
      <c r="BC1" s="469"/>
      <c r="BD1" s="469"/>
      <c r="BE1" s="469"/>
      <c r="BF1" s="469"/>
      <c r="BG1" s="469"/>
      <c r="BH1" s="469"/>
      <c r="BI1" s="469"/>
      <c r="BJ1" s="470"/>
      <c r="BK1" s="2" t="s">
        <v>2</v>
      </c>
    </row>
    <row r="2" spans="1:70" ht="30" hidden="1" customHeight="1" x14ac:dyDescent="0.25">
      <c r="B2" s="467"/>
      <c r="C2" s="467"/>
      <c r="D2" s="468" t="s">
        <v>3</v>
      </c>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c r="BD2" s="469"/>
      <c r="BE2" s="469"/>
      <c r="BF2" s="469"/>
      <c r="BG2" s="469"/>
      <c r="BH2" s="469"/>
      <c r="BI2" s="469"/>
      <c r="BJ2" s="470"/>
      <c r="BK2" s="2" t="s">
        <v>4</v>
      </c>
    </row>
    <row r="3" spans="1:70" ht="30.75" hidden="1" customHeight="1" x14ac:dyDescent="0.25">
      <c r="B3" s="467"/>
      <c r="C3" s="467"/>
      <c r="D3" s="468" t="s">
        <v>5</v>
      </c>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c r="AV3" s="469"/>
      <c r="AW3" s="469"/>
      <c r="AX3" s="469"/>
      <c r="AY3" s="469"/>
      <c r="AZ3" s="469"/>
      <c r="BA3" s="469"/>
      <c r="BB3" s="469"/>
      <c r="BC3" s="469"/>
      <c r="BD3" s="469"/>
      <c r="BE3" s="469"/>
      <c r="BF3" s="469"/>
      <c r="BG3" s="469"/>
      <c r="BH3" s="469"/>
      <c r="BI3" s="469"/>
      <c r="BJ3" s="470"/>
      <c r="BK3" s="2" t="s">
        <v>6</v>
      </c>
      <c r="BM3" s="3"/>
    </row>
    <row r="4" spans="1:70" ht="24.75" hidden="1" customHeight="1" x14ac:dyDescent="0.25">
      <c r="B4" s="467"/>
      <c r="C4" s="467"/>
      <c r="D4" s="468" t="s">
        <v>7</v>
      </c>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69"/>
      <c r="AN4" s="469"/>
      <c r="AO4" s="469"/>
      <c r="AP4" s="469"/>
      <c r="AQ4" s="469"/>
      <c r="AR4" s="469"/>
      <c r="AS4" s="469"/>
      <c r="AT4" s="469"/>
      <c r="AU4" s="469"/>
      <c r="AV4" s="469"/>
      <c r="AW4" s="469"/>
      <c r="AX4" s="469"/>
      <c r="AY4" s="469"/>
      <c r="AZ4" s="469"/>
      <c r="BA4" s="469"/>
      <c r="BB4" s="469"/>
      <c r="BC4" s="469"/>
      <c r="BD4" s="469"/>
      <c r="BE4" s="469"/>
      <c r="BF4" s="469"/>
      <c r="BG4" s="469"/>
      <c r="BH4" s="469"/>
      <c r="BI4" s="469"/>
      <c r="BJ4" s="470"/>
      <c r="BK4" s="2" t="s">
        <v>8</v>
      </c>
    </row>
    <row r="5" spans="1:70" ht="27" hidden="1" customHeight="1" x14ac:dyDescent="0.25">
      <c r="B5" s="467" t="s">
        <v>9</v>
      </c>
      <c r="C5" s="467"/>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471"/>
      <c r="AR5" s="471"/>
      <c r="AS5" s="471"/>
      <c r="AT5" s="471"/>
      <c r="AU5" s="471"/>
      <c r="AV5" s="471"/>
      <c r="AW5" s="471"/>
      <c r="AX5" s="471"/>
      <c r="AY5" s="471"/>
      <c r="AZ5" s="471"/>
      <c r="BA5" s="471"/>
      <c r="BB5" s="471"/>
      <c r="BC5" s="471"/>
      <c r="BD5" s="471"/>
      <c r="BE5" s="471"/>
      <c r="BF5" s="471"/>
      <c r="BG5" s="471"/>
      <c r="BH5" s="471"/>
      <c r="BI5" s="471"/>
      <c r="BJ5" s="471"/>
      <c r="BK5" s="472"/>
    </row>
    <row r="6" spans="1:70" ht="30.75" hidden="1" customHeight="1" x14ac:dyDescent="0.25">
      <c r="A6" s="455" t="s">
        <v>10</v>
      </c>
      <c r="B6" s="455"/>
      <c r="C6" s="455"/>
      <c r="D6" s="455"/>
      <c r="E6" s="455"/>
      <c r="F6" s="455"/>
      <c r="G6" s="455"/>
      <c r="H6" s="455"/>
      <c r="I6" s="455"/>
      <c r="J6" s="456"/>
      <c r="K6" s="456"/>
      <c r="L6" s="456"/>
      <c r="M6" s="456"/>
      <c r="N6" s="456"/>
      <c r="O6" s="456"/>
      <c r="P6" s="456"/>
      <c r="Q6" s="456"/>
      <c r="R6" s="456"/>
      <c r="S6" s="456"/>
      <c r="T6" s="456"/>
      <c r="U6" s="456"/>
      <c r="V6" s="456"/>
      <c r="W6" s="456"/>
      <c r="X6" s="456"/>
      <c r="Y6" s="149"/>
      <c r="Z6" s="149"/>
      <c r="AA6" s="457" t="s">
        <v>11</v>
      </c>
      <c r="AB6" s="457"/>
      <c r="AC6" s="457"/>
      <c r="AD6" s="458"/>
      <c r="AE6" s="459" t="s">
        <v>12</v>
      </c>
      <c r="AF6" s="457"/>
      <c r="AG6" s="457"/>
      <c r="AH6" s="457"/>
      <c r="AI6" s="457"/>
      <c r="AJ6" s="457"/>
      <c r="AK6" s="457"/>
      <c r="AL6" s="457"/>
      <c r="AM6" s="457"/>
      <c r="AN6" s="457"/>
      <c r="AO6" s="460"/>
      <c r="AP6" s="461" t="s">
        <v>13</v>
      </c>
      <c r="AQ6" s="462"/>
      <c r="AR6" s="462"/>
      <c r="AS6" s="462"/>
      <c r="AT6" s="462"/>
      <c r="AU6" s="462"/>
      <c r="AV6" s="462"/>
      <c r="AW6" s="462"/>
      <c r="AX6" s="462"/>
      <c r="AY6" s="462"/>
      <c r="AZ6" s="463" t="s">
        <v>14</v>
      </c>
      <c r="BA6" s="464"/>
      <c r="BB6" s="464"/>
      <c r="BC6" s="464"/>
      <c r="BD6" s="464"/>
      <c r="BE6" s="464"/>
      <c r="BF6" s="464"/>
      <c r="BG6" s="465"/>
      <c r="BH6" s="465"/>
      <c r="BI6" s="465"/>
      <c r="BJ6" s="465"/>
      <c r="BK6" s="465"/>
      <c r="BL6" s="465"/>
      <c r="BM6" s="465"/>
      <c r="BN6" s="465"/>
      <c r="BO6" s="466"/>
      <c r="BP6" s="447" t="s">
        <v>15</v>
      </c>
      <c r="BQ6" s="447"/>
      <c r="BR6" s="288" t="s">
        <v>526</v>
      </c>
    </row>
    <row r="7" spans="1:70" ht="96" customHeight="1" thickBot="1" x14ac:dyDescent="0.3">
      <c r="A7" s="453" t="s">
        <v>16</v>
      </c>
      <c r="B7" s="428" t="s">
        <v>17</v>
      </c>
      <c r="C7" s="428" t="s">
        <v>18</v>
      </c>
      <c r="D7" s="428" t="s">
        <v>19</v>
      </c>
      <c r="E7" s="428" t="s">
        <v>20</v>
      </c>
      <c r="F7" s="428" t="s">
        <v>21</v>
      </c>
      <c r="G7" s="451" t="s">
        <v>22</v>
      </c>
      <c r="H7" s="451" t="s">
        <v>23</v>
      </c>
      <c r="I7" s="451" t="s">
        <v>24</v>
      </c>
      <c r="J7" s="452" t="s">
        <v>25</v>
      </c>
      <c r="K7" s="447" t="s">
        <v>26</v>
      </c>
      <c r="L7" s="447" t="s">
        <v>27</v>
      </c>
      <c r="M7" s="447" t="s">
        <v>28</v>
      </c>
      <c r="N7" s="447" t="s">
        <v>29</v>
      </c>
      <c r="O7" s="449" t="s">
        <v>30</v>
      </c>
      <c r="P7" s="449"/>
      <c r="Q7" s="449" t="s">
        <v>31</v>
      </c>
      <c r="R7" s="447" t="s">
        <v>32</v>
      </c>
      <c r="S7" s="447" t="s">
        <v>33</v>
      </c>
      <c r="T7" s="450" t="s">
        <v>534</v>
      </c>
      <c r="U7" s="450" t="s">
        <v>532</v>
      </c>
      <c r="V7" s="450" t="s">
        <v>533</v>
      </c>
      <c r="W7" s="450" t="s">
        <v>531</v>
      </c>
      <c r="X7" s="447" t="s">
        <v>34</v>
      </c>
      <c r="Y7" s="172" t="s">
        <v>562</v>
      </c>
      <c r="Z7" s="172" t="s">
        <v>563</v>
      </c>
      <c r="AA7" s="448" t="s">
        <v>35</v>
      </c>
      <c r="AB7" s="448" t="s">
        <v>36</v>
      </c>
      <c r="AC7" s="448" t="s">
        <v>37</v>
      </c>
      <c r="AD7" s="448" t="s">
        <v>38</v>
      </c>
      <c r="AE7" s="447" t="s">
        <v>39</v>
      </c>
      <c r="AF7" s="447" t="s">
        <v>40</v>
      </c>
      <c r="AG7" s="447" t="s">
        <v>41</v>
      </c>
      <c r="AH7" s="446" t="s">
        <v>42</v>
      </c>
      <c r="AI7" s="446" t="s">
        <v>43</v>
      </c>
      <c r="AJ7" s="446" t="s">
        <v>44</v>
      </c>
      <c r="AK7" s="151" t="s">
        <v>564</v>
      </c>
      <c r="AL7" s="446" t="s">
        <v>45</v>
      </c>
      <c r="AM7" s="446" t="s">
        <v>46</v>
      </c>
      <c r="AN7" s="446" t="s">
        <v>47</v>
      </c>
      <c r="AO7" s="439" t="s">
        <v>48</v>
      </c>
      <c r="AP7" s="439" t="s">
        <v>49</v>
      </c>
      <c r="AQ7" s="439" t="s">
        <v>50</v>
      </c>
      <c r="AR7" s="439" t="s">
        <v>51</v>
      </c>
      <c r="AS7" s="439" t="s">
        <v>52</v>
      </c>
      <c r="AT7" s="182" t="s">
        <v>565</v>
      </c>
      <c r="AU7" s="182" t="s">
        <v>566</v>
      </c>
      <c r="AV7" s="182" t="s">
        <v>567</v>
      </c>
      <c r="AW7" s="182" t="s">
        <v>568</v>
      </c>
      <c r="AX7" s="182" t="s">
        <v>569</v>
      </c>
      <c r="AY7" s="439" t="s">
        <v>53</v>
      </c>
      <c r="AZ7" s="439" t="s">
        <v>54</v>
      </c>
      <c r="BA7" s="126" t="s">
        <v>55</v>
      </c>
      <c r="BB7" s="126" t="s">
        <v>56</v>
      </c>
      <c r="BC7" s="124" t="s">
        <v>528</v>
      </c>
      <c r="BD7" s="124" t="s">
        <v>529</v>
      </c>
      <c r="BE7" s="124" t="s">
        <v>530</v>
      </c>
      <c r="BF7" s="126" t="s">
        <v>527</v>
      </c>
      <c r="BG7" s="440" t="s">
        <v>57</v>
      </c>
      <c r="BH7" s="442" t="s">
        <v>58</v>
      </c>
      <c r="BI7" s="444" t="s">
        <v>59</v>
      </c>
      <c r="BJ7" s="429" t="s">
        <v>60</v>
      </c>
      <c r="BK7" s="431" t="s">
        <v>61</v>
      </c>
      <c r="BL7" s="433" t="s">
        <v>62</v>
      </c>
      <c r="BM7" s="431" t="s">
        <v>63</v>
      </c>
      <c r="BN7" s="435" t="s">
        <v>64</v>
      </c>
      <c r="BO7" s="437" t="s">
        <v>65</v>
      </c>
      <c r="BP7" s="281" t="s">
        <v>66</v>
      </c>
      <c r="BQ7" s="281" t="s">
        <v>67</v>
      </c>
      <c r="BR7" s="289"/>
    </row>
    <row r="8" spans="1:70" ht="15.75" hidden="1" customHeight="1" thickBot="1" x14ac:dyDescent="0.3">
      <c r="A8" s="454"/>
      <c r="B8" s="447"/>
      <c r="C8" s="447"/>
      <c r="D8" s="447"/>
      <c r="E8" s="447"/>
      <c r="F8" s="447"/>
      <c r="G8" s="449"/>
      <c r="H8" s="449"/>
      <c r="I8" s="449"/>
      <c r="J8" s="452"/>
      <c r="K8" s="447"/>
      <c r="L8" s="447"/>
      <c r="M8" s="447"/>
      <c r="N8" s="447"/>
      <c r="O8" s="82" t="s">
        <v>68</v>
      </c>
      <c r="P8" s="82" t="s">
        <v>69</v>
      </c>
      <c r="Q8" s="449"/>
      <c r="R8" s="447"/>
      <c r="S8" s="447"/>
      <c r="T8" s="450"/>
      <c r="U8" s="450"/>
      <c r="V8" s="450"/>
      <c r="W8" s="450"/>
      <c r="X8" s="447"/>
      <c r="Y8" s="150"/>
      <c r="Z8" s="150"/>
      <c r="AA8" s="448"/>
      <c r="AB8" s="448"/>
      <c r="AC8" s="448"/>
      <c r="AD8" s="448"/>
      <c r="AE8" s="447"/>
      <c r="AF8" s="447"/>
      <c r="AG8" s="447"/>
      <c r="AH8" s="446"/>
      <c r="AI8" s="446"/>
      <c r="AJ8" s="446"/>
      <c r="AK8" s="151"/>
      <c r="AL8" s="446"/>
      <c r="AM8" s="446"/>
      <c r="AN8" s="446"/>
      <c r="AO8" s="439"/>
      <c r="AP8" s="439"/>
      <c r="AQ8" s="439"/>
      <c r="AR8" s="439"/>
      <c r="AS8" s="439"/>
      <c r="AT8" s="125"/>
      <c r="AU8" s="125"/>
      <c r="AV8" s="125"/>
      <c r="AW8" s="125"/>
      <c r="AX8" s="125"/>
      <c r="AY8" s="439"/>
      <c r="AZ8" s="439"/>
      <c r="BA8" s="125"/>
      <c r="BB8" s="125"/>
      <c r="BC8" s="125"/>
      <c r="BD8" s="125"/>
      <c r="BE8" s="125"/>
      <c r="BF8" s="125"/>
      <c r="BG8" s="441"/>
      <c r="BH8" s="443"/>
      <c r="BI8" s="445"/>
      <c r="BJ8" s="430"/>
      <c r="BK8" s="432"/>
      <c r="BL8" s="434"/>
      <c r="BM8" s="432"/>
      <c r="BN8" s="436"/>
      <c r="BO8" s="438"/>
      <c r="BP8" s="281"/>
      <c r="BQ8" s="281"/>
      <c r="BR8" s="152"/>
    </row>
    <row r="9" spans="1:70" ht="409.5" customHeight="1" x14ac:dyDescent="0.25">
      <c r="A9" s="422" t="s">
        <v>70</v>
      </c>
      <c r="B9" s="423" t="s">
        <v>71</v>
      </c>
      <c r="C9" s="423" t="s">
        <v>72</v>
      </c>
      <c r="D9" s="423" t="s">
        <v>73</v>
      </c>
      <c r="E9" s="426">
        <v>0</v>
      </c>
      <c r="F9" s="426" t="s">
        <v>74</v>
      </c>
      <c r="G9" s="295">
        <v>1</v>
      </c>
      <c r="H9" s="295" t="s">
        <v>75</v>
      </c>
      <c r="I9" s="295">
        <v>1</v>
      </c>
      <c r="J9" s="361" t="s">
        <v>76</v>
      </c>
      <c r="K9" s="420" t="s">
        <v>77</v>
      </c>
      <c r="L9" s="295" t="s">
        <v>75</v>
      </c>
      <c r="M9" s="295">
        <v>0</v>
      </c>
      <c r="N9" s="295" t="s">
        <v>78</v>
      </c>
      <c r="O9" s="295"/>
      <c r="P9" s="295" t="s">
        <v>79</v>
      </c>
      <c r="Q9" s="295" t="s">
        <v>80</v>
      </c>
      <c r="R9" s="392">
        <v>500</v>
      </c>
      <c r="S9" s="414">
        <f>R9-X9</f>
        <v>270</v>
      </c>
      <c r="T9" s="414">
        <v>0</v>
      </c>
      <c r="U9" s="414">
        <v>0</v>
      </c>
      <c r="V9" s="414">
        <v>0</v>
      </c>
      <c r="W9" s="414">
        <f>T9+U9+V9</f>
        <v>0</v>
      </c>
      <c r="X9" s="416">
        <f>230</f>
        <v>230</v>
      </c>
      <c r="Y9" s="173"/>
      <c r="Z9" s="80"/>
      <c r="AA9" s="359" t="s">
        <v>81</v>
      </c>
      <c r="AB9" s="350" t="s">
        <v>82</v>
      </c>
      <c r="AC9" s="407" t="s">
        <v>83</v>
      </c>
      <c r="AD9" s="295" t="s">
        <v>84</v>
      </c>
      <c r="AE9" s="295" t="s">
        <v>85</v>
      </c>
      <c r="AF9" s="295" t="s">
        <v>86</v>
      </c>
      <c r="AG9" s="295" t="s">
        <v>87</v>
      </c>
      <c r="AH9" s="4" t="s">
        <v>88</v>
      </c>
      <c r="AI9" s="4" t="s">
        <v>89</v>
      </c>
      <c r="AJ9" s="4">
        <v>1</v>
      </c>
      <c r="AK9" s="4"/>
      <c r="AL9" s="73">
        <v>0.2</v>
      </c>
      <c r="AM9" s="87">
        <v>44927</v>
      </c>
      <c r="AN9" s="87">
        <v>45291</v>
      </c>
      <c r="AO9" s="4">
        <v>365</v>
      </c>
      <c r="AP9" s="4">
        <v>245</v>
      </c>
      <c r="AQ9" s="4">
        <v>255</v>
      </c>
      <c r="AR9" s="4" t="s">
        <v>90</v>
      </c>
      <c r="AS9" s="4" t="s">
        <v>91</v>
      </c>
      <c r="AT9" s="4"/>
      <c r="AU9" s="4" t="s">
        <v>598</v>
      </c>
      <c r="AV9" s="4">
        <v>600000000</v>
      </c>
      <c r="AW9" s="4">
        <v>0</v>
      </c>
      <c r="AX9" s="128">
        <f>AW9/AV9</f>
        <v>0</v>
      </c>
      <c r="AY9" s="4" t="s">
        <v>92</v>
      </c>
      <c r="AZ9" s="127">
        <v>0</v>
      </c>
      <c r="BA9" s="88">
        <v>0</v>
      </c>
      <c r="BB9" s="88">
        <f>AZ9+BA9</f>
        <v>0</v>
      </c>
      <c r="BC9" s="88">
        <v>0</v>
      </c>
      <c r="BD9" s="88">
        <v>0</v>
      </c>
      <c r="BE9" s="88">
        <v>0</v>
      </c>
      <c r="BF9" s="88">
        <f>SUM(BC9:BE9)</f>
        <v>0</v>
      </c>
      <c r="BG9" s="295" t="s">
        <v>93</v>
      </c>
      <c r="BH9" s="295" t="s">
        <v>94</v>
      </c>
      <c r="BI9" s="295" t="s">
        <v>95</v>
      </c>
      <c r="BJ9" s="4" t="s">
        <v>96</v>
      </c>
      <c r="BK9" s="4" t="s">
        <v>97</v>
      </c>
      <c r="BL9" s="4" t="s">
        <v>97</v>
      </c>
      <c r="BM9" s="4" t="s">
        <v>97</v>
      </c>
      <c r="BN9" s="4" t="s">
        <v>97</v>
      </c>
      <c r="BO9" s="4" t="s">
        <v>98</v>
      </c>
      <c r="BP9" s="295" t="s">
        <v>99</v>
      </c>
      <c r="BQ9" s="295" t="s">
        <v>100</v>
      </c>
      <c r="BR9" s="152" t="s">
        <v>539</v>
      </c>
    </row>
    <row r="10" spans="1:70" ht="56.1" customHeight="1" x14ac:dyDescent="0.25">
      <c r="A10" s="329"/>
      <c r="B10" s="424"/>
      <c r="C10" s="424"/>
      <c r="D10" s="424"/>
      <c r="E10" s="427"/>
      <c r="F10" s="427"/>
      <c r="G10" s="296"/>
      <c r="H10" s="296"/>
      <c r="I10" s="296"/>
      <c r="J10" s="388"/>
      <c r="K10" s="421"/>
      <c r="L10" s="296"/>
      <c r="M10" s="296"/>
      <c r="N10" s="296"/>
      <c r="O10" s="296"/>
      <c r="P10" s="296"/>
      <c r="Q10" s="296"/>
      <c r="R10" s="395"/>
      <c r="S10" s="415"/>
      <c r="T10" s="415"/>
      <c r="U10" s="415"/>
      <c r="V10" s="415"/>
      <c r="W10" s="415"/>
      <c r="X10" s="417"/>
      <c r="Y10" s="173"/>
      <c r="Z10" s="80"/>
      <c r="AA10" s="405"/>
      <c r="AB10" s="351"/>
      <c r="AC10" s="408"/>
      <c r="AD10" s="296"/>
      <c r="AE10" s="296"/>
      <c r="AF10" s="296"/>
      <c r="AG10" s="296"/>
      <c r="AH10" s="4" t="s">
        <v>101</v>
      </c>
      <c r="AI10" s="4" t="s">
        <v>102</v>
      </c>
      <c r="AJ10" s="4">
        <v>1</v>
      </c>
      <c r="AK10" s="4"/>
      <c r="AL10" s="73">
        <v>0.1</v>
      </c>
      <c r="AM10" s="87">
        <v>44927</v>
      </c>
      <c r="AN10" s="87">
        <v>45291</v>
      </c>
      <c r="AO10" s="4">
        <v>365</v>
      </c>
      <c r="AP10" s="4">
        <v>245</v>
      </c>
      <c r="AQ10" s="4">
        <v>255</v>
      </c>
      <c r="AR10" s="4" t="s">
        <v>90</v>
      </c>
      <c r="AS10" s="4" t="s">
        <v>91</v>
      </c>
      <c r="AT10" s="4"/>
      <c r="AU10" s="4"/>
      <c r="AV10" s="4"/>
      <c r="AW10" s="4"/>
      <c r="AX10" s="4"/>
      <c r="AY10" s="4" t="s">
        <v>92</v>
      </c>
      <c r="AZ10" s="127">
        <v>0</v>
      </c>
      <c r="BA10" s="88">
        <v>0</v>
      </c>
      <c r="BB10" s="88">
        <f t="shared" ref="BB10:BB105" si="0">AZ10+BA10</f>
        <v>0</v>
      </c>
      <c r="BC10" s="88">
        <v>0</v>
      </c>
      <c r="BD10" s="88">
        <v>0</v>
      </c>
      <c r="BE10" s="88">
        <v>0</v>
      </c>
      <c r="BF10" s="88">
        <f t="shared" ref="BF10:BF105" si="1">SUM(BC10:BE10)</f>
        <v>0</v>
      </c>
      <c r="BG10" s="296"/>
      <c r="BH10" s="296"/>
      <c r="BI10" s="296"/>
      <c r="BJ10" s="4" t="s">
        <v>96</v>
      </c>
      <c r="BK10" s="4" t="s">
        <v>97</v>
      </c>
      <c r="BL10" s="4" t="s">
        <v>97</v>
      </c>
      <c r="BM10" s="4" t="s">
        <v>97</v>
      </c>
      <c r="BN10" s="4" t="s">
        <v>97</v>
      </c>
      <c r="BO10" s="4" t="s">
        <v>103</v>
      </c>
      <c r="BP10" s="296"/>
      <c r="BQ10" s="296"/>
      <c r="BR10" s="152" t="s">
        <v>538</v>
      </c>
    </row>
    <row r="11" spans="1:70" ht="56.1" customHeight="1" x14ac:dyDescent="0.25">
      <c r="A11" s="329"/>
      <c r="B11" s="424"/>
      <c r="C11" s="424"/>
      <c r="D11" s="424"/>
      <c r="E11" s="427"/>
      <c r="F11" s="427"/>
      <c r="G11" s="296"/>
      <c r="H11" s="296"/>
      <c r="I11" s="296"/>
      <c r="J11" s="388"/>
      <c r="K11" s="403"/>
      <c r="L11" s="336"/>
      <c r="M11" s="296"/>
      <c r="N11" s="336"/>
      <c r="O11" s="336"/>
      <c r="P11" s="336"/>
      <c r="Q11" s="296"/>
      <c r="R11" s="397"/>
      <c r="S11" s="397"/>
      <c r="T11" s="397"/>
      <c r="U11" s="397"/>
      <c r="V11" s="397"/>
      <c r="W11" s="397"/>
      <c r="X11" s="418"/>
      <c r="Y11" s="173">
        <v>0</v>
      </c>
      <c r="Z11" s="174">
        <f>(X9+W9)/(R9)</f>
        <v>0.46</v>
      </c>
      <c r="AA11" s="405"/>
      <c r="AB11" s="351"/>
      <c r="AC11" s="408"/>
      <c r="AD11" s="296"/>
      <c r="AE11" s="336"/>
      <c r="AF11" s="336"/>
      <c r="AG11" s="336"/>
      <c r="AH11" s="4" t="s">
        <v>104</v>
      </c>
      <c r="AI11" s="4" t="s">
        <v>105</v>
      </c>
      <c r="AJ11" s="4">
        <v>1</v>
      </c>
      <c r="AK11" s="4"/>
      <c r="AL11" s="73">
        <v>0.1</v>
      </c>
      <c r="AM11" s="87">
        <v>44927</v>
      </c>
      <c r="AN11" s="87">
        <v>45291</v>
      </c>
      <c r="AO11" s="4">
        <v>365</v>
      </c>
      <c r="AP11" s="4">
        <v>245</v>
      </c>
      <c r="AQ11" s="4">
        <v>255</v>
      </c>
      <c r="AR11" s="4" t="s">
        <v>90</v>
      </c>
      <c r="AS11" s="4" t="s">
        <v>91</v>
      </c>
      <c r="AT11" s="4"/>
      <c r="AU11" s="4"/>
      <c r="AV11" s="4"/>
      <c r="AW11" s="4"/>
      <c r="AX11" s="4"/>
      <c r="AY11" s="4" t="s">
        <v>92</v>
      </c>
      <c r="AZ11" s="127">
        <v>0</v>
      </c>
      <c r="BA11" s="88">
        <v>0</v>
      </c>
      <c r="BB11" s="88">
        <f t="shared" si="0"/>
        <v>0</v>
      </c>
      <c r="BC11" s="88">
        <v>0</v>
      </c>
      <c r="BD11" s="88">
        <v>0</v>
      </c>
      <c r="BE11" s="88">
        <v>0</v>
      </c>
      <c r="BF11" s="88">
        <f t="shared" si="1"/>
        <v>0</v>
      </c>
      <c r="BG11" s="296"/>
      <c r="BH11" s="296"/>
      <c r="BI11" s="296"/>
      <c r="BJ11" s="4" t="s">
        <v>96</v>
      </c>
      <c r="BK11" s="4" t="s">
        <v>97</v>
      </c>
      <c r="BL11" s="4" t="s">
        <v>97</v>
      </c>
      <c r="BM11" s="4" t="s">
        <v>97</v>
      </c>
      <c r="BN11" s="4" t="s">
        <v>97</v>
      </c>
      <c r="BO11" s="4" t="s">
        <v>103</v>
      </c>
      <c r="BP11" s="296"/>
      <c r="BQ11" s="296"/>
      <c r="BR11" s="152" t="s">
        <v>103</v>
      </c>
    </row>
    <row r="12" spans="1:70" ht="126" customHeight="1" x14ac:dyDescent="0.25">
      <c r="A12" s="329"/>
      <c r="B12" s="424"/>
      <c r="C12" s="424"/>
      <c r="D12" s="424"/>
      <c r="E12" s="427"/>
      <c r="F12" s="427"/>
      <c r="G12" s="296"/>
      <c r="H12" s="296"/>
      <c r="I12" s="296"/>
      <c r="J12" s="388"/>
      <c r="K12" s="403"/>
      <c r="L12" s="336"/>
      <c r="M12" s="296"/>
      <c r="N12" s="336"/>
      <c r="O12" s="336"/>
      <c r="P12" s="336"/>
      <c r="Q12" s="296"/>
      <c r="R12" s="397"/>
      <c r="S12" s="397"/>
      <c r="T12" s="397"/>
      <c r="U12" s="397"/>
      <c r="V12" s="397"/>
      <c r="W12" s="397"/>
      <c r="X12" s="418"/>
      <c r="Y12" s="173"/>
      <c r="Z12" s="77"/>
      <c r="AA12" s="405"/>
      <c r="AB12" s="351"/>
      <c r="AC12" s="408"/>
      <c r="AD12" s="296"/>
      <c r="AE12" s="336"/>
      <c r="AF12" s="336"/>
      <c r="AG12" s="336"/>
      <c r="AH12" s="4" t="s">
        <v>106</v>
      </c>
      <c r="AI12" s="4" t="s">
        <v>107</v>
      </c>
      <c r="AJ12" s="4">
        <v>1</v>
      </c>
      <c r="AK12" s="4"/>
      <c r="AL12" s="73">
        <v>0.4</v>
      </c>
      <c r="AM12" s="87">
        <v>44927</v>
      </c>
      <c r="AN12" s="87">
        <v>45291</v>
      </c>
      <c r="AO12" s="4">
        <v>365</v>
      </c>
      <c r="AP12" s="4">
        <v>245</v>
      </c>
      <c r="AQ12" s="4">
        <v>255</v>
      </c>
      <c r="AR12" s="4" t="s">
        <v>90</v>
      </c>
      <c r="AS12" s="4" t="s">
        <v>91</v>
      </c>
      <c r="AT12" s="4"/>
      <c r="AU12" s="4"/>
      <c r="AV12" s="4"/>
      <c r="AW12" s="4"/>
      <c r="AX12" s="4"/>
      <c r="AY12" s="4" t="s">
        <v>92</v>
      </c>
      <c r="AZ12" s="127">
        <v>600000000</v>
      </c>
      <c r="BA12" s="88">
        <v>0</v>
      </c>
      <c r="BB12" s="88">
        <f t="shared" si="0"/>
        <v>600000000</v>
      </c>
      <c r="BC12" s="88">
        <v>0</v>
      </c>
      <c r="BD12" s="88">
        <v>0</v>
      </c>
      <c r="BE12" s="88">
        <v>0</v>
      </c>
      <c r="BF12" s="88">
        <f t="shared" si="1"/>
        <v>0</v>
      </c>
      <c r="BG12" s="296"/>
      <c r="BH12" s="296"/>
      <c r="BI12" s="296"/>
      <c r="BJ12" s="4" t="s">
        <v>108</v>
      </c>
      <c r="BK12" s="4" t="s">
        <v>109</v>
      </c>
      <c r="BL12" s="4" t="s">
        <v>110</v>
      </c>
      <c r="BM12" s="4" t="s">
        <v>111</v>
      </c>
      <c r="BN12" s="6">
        <v>44958</v>
      </c>
      <c r="BO12" s="4" t="s">
        <v>112</v>
      </c>
      <c r="BP12" s="296"/>
      <c r="BQ12" s="296"/>
      <c r="BR12" s="152" t="s">
        <v>537</v>
      </c>
    </row>
    <row r="13" spans="1:70" ht="56.1" customHeight="1" x14ac:dyDescent="0.25">
      <c r="A13" s="329"/>
      <c r="B13" s="424"/>
      <c r="C13" s="424"/>
      <c r="D13" s="424"/>
      <c r="E13" s="427"/>
      <c r="F13" s="427"/>
      <c r="G13" s="296"/>
      <c r="H13" s="296"/>
      <c r="I13" s="296"/>
      <c r="J13" s="389"/>
      <c r="K13" s="404"/>
      <c r="L13" s="337"/>
      <c r="M13" s="297"/>
      <c r="N13" s="337"/>
      <c r="O13" s="337"/>
      <c r="P13" s="337"/>
      <c r="Q13" s="297"/>
      <c r="R13" s="398"/>
      <c r="S13" s="398"/>
      <c r="T13" s="398"/>
      <c r="U13" s="398"/>
      <c r="V13" s="398"/>
      <c r="W13" s="398"/>
      <c r="X13" s="419"/>
      <c r="Y13" s="173"/>
      <c r="Z13" s="77"/>
      <c r="AA13" s="406"/>
      <c r="AB13" s="352"/>
      <c r="AC13" s="409"/>
      <c r="AD13" s="297"/>
      <c r="AE13" s="337"/>
      <c r="AF13" s="337"/>
      <c r="AG13" s="337"/>
      <c r="AH13" s="4" t="s">
        <v>113</v>
      </c>
      <c r="AI13" s="4" t="s">
        <v>114</v>
      </c>
      <c r="AJ13" s="4">
        <v>1</v>
      </c>
      <c r="AK13" s="4"/>
      <c r="AL13" s="73">
        <v>0.2</v>
      </c>
      <c r="AM13" s="87">
        <v>44927</v>
      </c>
      <c r="AN13" s="87">
        <v>45291</v>
      </c>
      <c r="AO13" s="4">
        <v>365</v>
      </c>
      <c r="AP13" s="4">
        <v>245</v>
      </c>
      <c r="AQ13" s="4">
        <v>255</v>
      </c>
      <c r="AR13" s="4" t="s">
        <v>90</v>
      </c>
      <c r="AS13" s="4" t="s">
        <v>91</v>
      </c>
      <c r="AT13" s="4"/>
      <c r="AU13" s="4"/>
      <c r="AV13" s="4"/>
      <c r="AW13" s="4"/>
      <c r="AX13" s="4"/>
      <c r="AY13" s="4" t="s">
        <v>92</v>
      </c>
      <c r="AZ13" s="127">
        <v>0</v>
      </c>
      <c r="BA13" s="88">
        <v>0</v>
      </c>
      <c r="BB13" s="88">
        <f t="shared" si="0"/>
        <v>0</v>
      </c>
      <c r="BC13" s="88">
        <v>0</v>
      </c>
      <c r="BD13" s="88">
        <v>0</v>
      </c>
      <c r="BE13" s="88">
        <v>0</v>
      </c>
      <c r="BF13" s="88">
        <f t="shared" si="1"/>
        <v>0</v>
      </c>
      <c r="BG13" s="297"/>
      <c r="BH13" s="297"/>
      <c r="BI13" s="297"/>
      <c r="BJ13" s="4" t="s">
        <v>96</v>
      </c>
      <c r="BK13" s="4" t="s">
        <v>97</v>
      </c>
      <c r="BL13" s="4" t="s">
        <v>97</v>
      </c>
      <c r="BM13" s="4" t="s">
        <v>97</v>
      </c>
      <c r="BN13" s="4" t="s">
        <v>97</v>
      </c>
      <c r="BO13" s="4" t="s">
        <v>115</v>
      </c>
      <c r="BP13" s="297"/>
      <c r="BQ13" s="297"/>
      <c r="BR13" s="152" t="s">
        <v>552</v>
      </c>
    </row>
    <row r="14" spans="1:70" s="64" customFormat="1" ht="41.25" customHeight="1" x14ac:dyDescent="0.25">
      <c r="A14" s="329"/>
      <c r="B14" s="424"/>
      <c r="C14" s="424"/>
      <c r="D14" s="424"/>
      <c r="E14" s="427"/>
      <c r="F14" s="427"/>
      <c r="G14" s="296"/>
      <c r="H14" s="296"/>
      <c r="I14" s="296"/>
      <c r="J14" s="473" t="s">
        <v>581</v>
      </c>
      <c r="K14" s="413"/>
      <c r="L14" s="413"/>
      <c r="M14" s="413"/>
      <c r="N14" s="413"/>
      <c r="O14" s="413"/>
      <c r="P14" s="413"/>
      <c r="Q14" s="413"/>
      <c r="R14" s="413"/>
      <c r="S14" s="413"/>
      <c r="T14" s="413"/>
      <c r="U14" s="413"/>
      <c r="V14" s="413"/>
      <c r="W14" s="413"/>
      <c r="X14" s="474"/>
      <c r="Y14" s="173">
        <f>0%</f>
        <v>0</v>
      </c>
      <c r="Z14" s="238">
        <f>Z11</f>
        <v>0.46</v>
      </c>
      <c r="AA14" s="217"/>
      <c r="AB14" s="217"/>
      <c r="AC14" s="218"/>
      <c r="AD14" s="76"/>
      <c r="AE14" s="232"/>
      <c r="AF14" s="233"/>
      <c r="AG14" s="233"/>
      <c r="AH14" s="233"/>
      <c r="AI14" s="233"/>
      <c r="AJ14" s="233"/>
      <c r="AK14" s="233"/>
      <c r="AL14" s="233"/>
      <c r="AM14" s="233"/>
      <c r="AN14" s="233"/>
      <c r="AO14" s="233"/>
      <c r="AP14" s="413" t="s">
        <v>594</v>
      </c>
      <c r="AQ14" s="413"/>
      <c r="AR14" s="413"/>
      <c r="AS14" s="413"/>
      <c r="AT14" s="413"/>
      <c r="AU14" s="413"/>
      <c r="AV14" s="193">
        <v>600000000</v>
      </c>
      <c r="AW14" s="193">
        <v>0</v>
      </c>
      <c r="AX14" s="244">
        <v>0</v>
      </c>
      <c r="AY14" s="76"/>
      <c r="AZ14" s="219"/>
      <c r="BA14" s="220"/>
      <c r="BB14" s="220"/>
      <c r="BC14" s="220"/>
      <c r="BD14" s="220"/>
      <c r="BE14" s="220"/>
      <c r="BF14" s="220"/>
      <c r="BG14" s="221"/>
      <c r="BH14" s="197"/>
      <c r="BI14" s="197"/>
      <c r="BJ14" s="76"/>
      <c r="BK14" s="76"/>
      <c r="BL14" s="76"/>
      <c r="BM14" s="76"/>
      <c r="BN14" s="76"/>
      <c r="BO14" s="76"/>
      <c r="BP14" s="76"/>
      <c r="BQ14" s="76"/>
      <c r="BR14" s="222"/>
    </row>
    <row r="15" spans="1:70" ht="213.75" x14ac:dyDescent="0.25">
      <c r="A15" s="329"/>
      <c r="B15" s="424"/>
      <c r="C15" s="424"/>
      <c r="D15" s="424"/>
      <c r="E15" s="427"/>
      <c r="F15" s="427"/>
      <c r="G15" s="296"/>
      <c r="H15" s="296"/>
      <c r="I15" s="296"/>
      <c r="J15" s="361" t="s">
        <v>116</v>
      </c>
      <c r="K15" s="7" t="s">
        <v>117</v>
      </c>
      <c r="L15" s="4" t="s">
        <v>75</v>
      </c>
      <c r="M15" s="4">
        <v>0</v>
      </c>
      <c r="N15" s="7" t="s">
        <v>118</v>
      </c>
      <c r="O15" s="4" t="s">
        <v>79</v>
      </c>
      <c r="P15" s="4"/>
      <c r="Q15" s="4" t="s">
        <v>119</v>
      </c>
      <c r="R15" s="76">
        <v>1</v>
      </c>
      <c r="S15" s="77" t="s">
        <v>120</v>
      </c>
      <c r="T15" s="81" t="s">
        <v>535</v>
      </c>
      <c r="U15" s="81" t="s">
        <v>535</v>
      </c>
      <c r="V15" s="81" t="s">
        <v>535</v>
      </c>
      <c r="W15" s="81"/>
      <c r="X15" s="80">
        <v>1</v>
      </c>
      <c r="Y15" s="173"/>
      <c r="Z15" s="173">
        <f>X15/R15</f>
        <v>1</v>
      </c>
      <c r="AA15" s="359" t="s">
        <v>81</v>
      </c>
      <c r="AB15" s="350" t="s">
        <v>82</v>
      </c>
      <c r="AC15" s="407" t="s">
        <v>83</v>
      </c>
      <c r="AD15" s="295" t="s">
        <v>84</v>
      </c>
      <c r="AE15" s="410" t="s">
        <v>121</v>
      </c>
      <c r="AF15" s="295" t="s">
        <v>122</v>
      </c>
      <c r="AG15" s="295" t="s">
        <v>123</v>
      </c>
      <c r="AH15" s="4" t="s">
        <v>124</v>
      </c>
      <c r="AI15" s="4" t="s">
        <v>97</v>
      </c>
      <c r="AJ15" s="4" t="s">
        <v>97</v>
      </c>
      <c r="AK15" s="4"/>
      <c r="AL15" s="4" t="s">
        <v>97</v>
      </c>
      <c r="AM15" s="4" t="s">
        <v>97</v>
      </c>
      <c r="AN15" s="4" t="s">
        <v>97</v>
      </c>
      <c r="AO15" s="4" t="s">
        <v>97</v>
      </c>
      <c r="AP15" s="4" t="s">
        <v>97</v>
      </c>
      <c r="AQ15" s="4" t="s">
        <v>97</v>
      </c>
      <c r="AR15" s="4" t="s">
        <v>97</v>
      </c>
      <c r="AS15" s="4" t="s">
        <v>97</v>
      </c>
      <c r="AT15" s="4"/>
      <c r="AU15" s="4" t="s">
        <v>570</v>
      </c>
      <c r="AV15" s="186">
        <v>101668280</v>
      </c>
      <c r="AW15" s="186">
        <v>8500000</v>
      </c>
      <c r="AX15" s="128">
        <f>AW15/AV15</f>
        <v>8.3605230657979063E-2</v>
      </c>
      <c r="AY15" s="4" t="s">
        <v>97</v>
      </c>
      <c r="AZ15" s="127" t="s">
        <v>97</v>
      </c>
      <c r="BA15" s="88" t="s">
        <v>97</v>
      </c>
      <c r="BB15" s="88" t="s">
        <v>97</v>
      </c>
      <c r="BC15" s="88" t="s">
        <v>97</v>
      </c>
      <c r="BD15" s="88" t="s">
        <v>97</v>
      </c>
      <c r="BE15" s="88" t="s">
        <v>97</v>
      </c>
      <c r="BF15" s="88">
        <f t="shared" si="1"/>
        <v>0</v>
      </c>
      <c r="BG15" s="295" t="s">
        <v>93</v>
      </c>
      <c r="BH15" s="295" t="s">
        <v>121</v>
      </c>
      <c r="BI15" s="295" t="s">
        <v>125</v>
      </c>
      <c r="BJ15" s="4" t="s">
        <v>97</v>
      </c>
      <c r="BK15" s="4" t="s">
        <v>97</v>
      </c>
      <c r="BL15" s="4" t="s">
        <v>97</v>
      </c>
      <c r="BM15" s="4" t="s">
        <v>97</v>
      </c>
      <c r="BN15" s="4" t="s">
        <v>97</v>
      </c>
      <c r="BO15" s="4" t="s">
        <v>97</v>
      </c>
      <c r="BP15" s="295" t="s">
        <v>99</v>
      </c>
      <c r="BQ15" s="295" t="s">
        <v>100</v>
      </c>
      <c r="BR15" s="152"/>
    </row>
    <row r="16" spans="1:70" ht="114" x14ac:dyDescent="0.25">
      <c r="A16" s="329"/>
      <c r="B16" s="424"/>
      <c r="C16" s="424"/>
      <c r="D16" s="424"/>
      <c r="E16" s="427"/>
      <c r="F16" s="427"/>
      <c r="G16" s="296"/>
      <c r="H16" s="296"/>
      <c r="I16" s="296"/>
      <c r="J16" s="388"/>
      <c r="K16" s="295" t="s">
        <v>126</v>
      </c>
      <c r="L16" s="335" t="s">
        <v>75</v>
      </c>
      <c r="M16" s="335">
        <v>0</v>
      </c>
      <c r="N16" s="295" t="s">
        <v>127</v>
      </c>
      <c r="O16" s="295"/>
      <c r="P16" s="335" t="s">
        <v>79</v>
      </c>
      <c r="Q16" s="335" t="s">
        <v>128</v>
      </c>
      <c r="R16" s="392">
        <v>1</v>
      </c>
      <c r="S16" s="396" t="s">
        <v>120</v>
      </c>
      <c r="T16" s="402" t="s">
        <v>535</v>
      </c>
      <c r="U16" s="402" t="s">
        <v>535</v>
      </c>
      <c r="V16" s="402" t="s">
        <v>535</v>
      </c>
      <c r="W16" s="402"/>
      <c r="X16" s="392">
        <v>1</v>
      </c>
      <c r="Y16" s="173"/>
      <c r="Z16" s="173">
        <f>(X16)/(R16)</f>
        <v>1</v>
      </c>
      <c r="AA16" s="405"/>
      <c r="AB16" s="351"/>
      <c r="AC16" s="408"/>
      <c r="AD16" s="296"/>
      <c r="AE16" s="411"/>
      <c r="AF16" s="296"/>
      <c r="AG16" s="296"/>
      <c r="AH16" s="4" t="s">
        <v>129</v>
      </c>
      <c r="AI16" s="4" t="s">
        <v>130</v>
      </c>
      <c r="AJ16" s="4">
        <v>1</v>
      </c>
      <c r="AK16" s="4"/>
      <c r="AL16" s="73">
        <v>0.05</v>
      </c>
      <c r="AM16" s="87">
        <v>44927</v>
      </c>
      <c r="AN16" s="87">
        <v>45291</v>
      </c>
      <c r="AO16" s="4">
        <v>365</v>
      </c>
      <c r="AP16" s="4">
        <v>1028736</v>
      </c>
      <c r="AQ16" s="4">
        <v>1028736</v>
      </c>
      <c r="AR16" s="4" t="s">
        <v>90</v>
      </c>
      <c r="AS16" s="4" t="s">
        <v>91</v>
      </c>
      <c r="AT16" s="4"/>
      <c r="AU16" s="4"/>
      <c r="AV16" s="4"/>
      <c r="AW16" s="4"/>
      <c r="AX16" s="4"/>
      <c r="AY16" s="4" t="s">
        <v>92</v>
      </c>
      <c r="AZ16" s="127">
        <v>0</v>
      </c>
      <c r="BA16" s="88">
        <v>0</v>
      </c>
      <c r="BB16" s="88">
        <f t="shared" si="0"/>
        <v>0</v>
      </c>
      <c r="BC16" s="88">
        <v>0</v>
      </c>
      <c r="BD16" s="88">
        <v>0</v>
      </c>
      <c r="BE16" s="88">
        <v>0</v>
      </c>
      <c r="BF16" s="88">
        <f t="shared" si="1"/>
        <v>0</v>
      </c>
      <c r="BG16" s="296"/>
      <c r="BH16" s="296"/>
      <c r="BI16" s="296"/>
      <c r="BJ16" s="4" t="s">
        <v>96</v>
      </c>
      <c r="BK16" s="4" t="s">
        <v>97</v>
      </c>
      <c r="BL16" s="4" t="s">
        <v>97</v>
      </c>
      <c r="BM16" s="4" t="s">
        <v>97</v>
      </c>
      <c r="BN16" s="4" t="s">
        <v>97</v>
      </c>
      <c r="BO16" s="295" t="s">
        <v>131</v>
      </c>
      <c r="BP16" s="296"/>
      <c r="BQ16" s="296"/>
      <c r="BR16" s="152"/>
    </row>
    <row r="17" spans="1:70" ht="85.5" x14ac:dyDescent="0.25">
      <c r="A17" s="329"/>
      <c r="B17" s="424"/>
      <c r="C17" s="424"/>
      <c r="D17" s="424"/>
      <c r="E17" s="427"/>
      <c r="F17" s="427"/>
      <c r="G17" s="296"/>
      <c r="H17" s="296"/>
      <c r="I17" s="296"/>
      <c r="J17" s="388"/>
      <c r="K17" s="297"/>
      <c r="L17" s="337"/>
      <c r="M17" s="337"/>
      <c r="N17" s="297"/>
      <c r="O17" s="297"/>
      <c r="P17" s="337"/>
      <c r="Q17" s="337"/>
      <c r="R17" s="391"/>
      <c r="S17" s="398"/>
      <c r="T17" s="404"/>
      <c r="U17" s="404"/>
      <c r="V17" s="404"/>
      <c r="W17" s="404"/>
      <c r="X17" s="391"/>
      <c r="Y17" s="173"/>
      <c r="Z17" s="76"/>
      <c r="AA17" s="405"/>
      <c r="AB17" s="351"/>
      <c r="AC17" s="408"/>
      <c r="AD17" s="296"/>
      <c r="AE17" s="411"/>
      <c r="AF17" s="296"/>
      <c r="AG17" s="296"/>
      <c r="AH17" s="4" t="s">
        <v>132</v>
      </c>
      <c r="AI17" s="4" t="s">
        <v>133</v>
      </c>
      <c r="AJ17" s="4">
        <v>1</v>
      </c>
      <c r="AK17" s="4"/>
      <c r="AL17" s="73">
        <v>0.05</v>
      </c>
      <c r="AM17" s="87">
        <v>44927</v>
      </c>
      <c r="AN17" s="87">
        <v>45291</v>
      </c>
      <c r="AO17" s="4">
        <v>365</v>
      </c>
      <c r="AP17" s="4">
        <v>1028736</v>
      </c>
      <c r="AQ17" s="4">
        <v>1028736</v>
      </c>
      <c r="AR17" s="4" t="s">
        <v>90</v>
      </c>
      <c r="AS17" s="4" t="s">
        <v>91</v>
      </c>
      <c r="AT17" s="4"/>
      <c r="AU17" s="4"/>
      <c r="AV17" s="4"/>
      <c r="AW17" s="4"/>
      <c r="AX17" s="4"/>
      <c r="AY17" s="4" t="s">
        <v>92</v>
      </c>
      <c r="AZ17" s="127">
        <v>0</v>
      </c>
      <c r="BA17" s="88">
        <v>0</v>
      </c>
      <c r="BB17" s="88">
        <f t="shared" si="0"/>
        <v>0</v>
      </c>
      <c r="BC17" s="88">
        <v>0</v>
      </c>
      <c r="BD17" s="88">
        <v>0</v>
      </c>
      <c r="BE17" s="88">
        <v>0</v>
      </c>
      <c r="BF17" s="88">
        <f t="shared" si="1"/>
        <v>0</v>
      </c>
      <c r="BG17" s="296"/>
      <c r="BH17" s="296"/>
      <c r="BI17" s="296"/>
      <c r="BJ17" s="4" t="s">
        <v>96</v>
      </c>
      <c r="BK17" s="4" t="s">
        <v>97</v>
      </c>
      <c r="BL17" s="4" t="s">
        <v>97</v>
      </c>
      <c r="BM17" s="4" t="s">
        <v>97</v>
      </c>
      <c r="BN17" s="4" t="s">
        <v>97</v>
      </c>
      <c r="BO17" s="297"/>
      <c r="BP17" s="296"/>
      <c r="BQ17" s="296"/>
      <c r="BR17" s="152"/>
    </row>
    <row r="18" spans="1:70" ht="57" x14ac:dyDescent="0.25">
      <c r="A18" s="329"/>
      <c r="B18" s="424"/>
      <c r="C18" s="424"/>
      <c r="D18" s="424"/>
      <c r="E18" s="427"/>
      <c r="F18" s="427"/>
      <c r="G18" s="296"/>
      <c r="H18" s="296"/>
      <c r="I18" s="296"/>
      <c r="J18" s="388"/>
      <c r="K18" s="295" t="s">
        <v>134</v>
      </c>
      <c r="L18" s="335" t="s">
        <v>75</v>
      </c>
      <c r="M18" s="335">
        <v>0</v>
      </c>
      <c r="N18" s="295" t="s">
        <v>135</v>
      </c>
      <c r="O18" s="295"/>
      <c r="P18" s="295" t="s">
        <v>79</v>
      </c>
      <c r="Q18" s="295" t="s">
        <v>136</v>
      </c>
      <c r="R18" s="392">
        <v>4</v>
      </c>
      <c r="S18" s="396">
        <v>2</v>
      </c>
      <c r="T18" s="402">
        <v>0</v>
      </c>
      <c r="U18" s="402">
        <v>0</v>
      </c>
      <c r="V18" s="402">
        <v>0</v>
      </c>
      <c r="W18" s="402">
        <f>SUM(T18:V20)</f>
        <v>0</v>
      </c>
      <c r="X18" s="347">
        <v>2</v>
      </c>
      <c r="Y18" s="173"/>
      <c r="Z18" s="80"/>
      <c r="AA18" s="405"/>
      <c r="AB18" s="351"/>
      <c r="AC18" s="408"/>
      <c r="AD18" s="296"/>
      <c r="AE18" s="411"/>
      <c r="AF18" s="296"/>
      <c r="AG18" s="296"/>
      <c r="AH18" s="4" t="s">
        <v>137</v>
      </c>
      <c r="AI18" s="4" t="s">
        <v>138</v>
      </c>
      <c r="AJ18" s="4">
        <v>2</v>
      </c>
      <c r="AK18" s="4"/>
      <c r="AL18" s="73">
        <v>0.05</v>
      </c>
      <c r="AM18" s="87"/>
      <c r="AN18" s="87"/>
      <c r="AO18" s="4">
        <v>365</v>
      </c>
      <c r="AP18" s="4">
        <v>1028736</v>
      </c>
      <c r="AQ18" s="4">
        <v>1028736</v>
      </c>
      <c r="AR18" s="4" t="s">
        <v>90</v>
      </c>
      <c r="AS18" s="4" t="s">
        <v>91</v>
      </c>
      <c r="AT18" s="4"/>
      <c r="AU18" s="4"/>
      <c r="AV18" s="4"/>
      <c r="AW18" s="4"/>
      <c r="AX18" s="4"/>
      <c r="AY18" s="4" t="s">
        <v>92</v>
      </c>
      <c r="AZ18" s="127">
        <v>142328500</v>
      </c>
      <c r="BA18" s="89">
        <v>-142328500</v>
      </c>
      <c r="BB18" s="88">
        <f t="shared" si="0"/>
        <v>0</v>
      </c>
      <c r="BC18" s="88">
        <v>0</v>
      </c>
      <c r="BD18" s="88">
        <v>0</v>
      </c>
      <c r="BE18" s="88">
        <v>0</v>
      </c>
      <c r="BF18" s="88">
        <f t="shared" si="1"/>
        <v>0</v>
      </c>
      <c r="BG18" s="296"/>
      <c r="BH18" s="296"/>
      <c r="BI18" s="296"/>
      <c r="BJ18" s="4" t="s">
        <v>108</v>
      </c>
      <c r="BK18" s="4" t="s">
        <v>139</v>
      </c>
      <c r="BL18" s="4" t="s">
        <v>140</v>
      </c>
      <c r="BM18" s="4" t="s">
        <v>111</v>
      </c>
      <c r="BN18" s="6">
        <v>44958</v>
      </c>
      <c r="BO18" s="7" t="s">
        <v>141</v>
      </c>
      <c r="BP18" s="296"/>
      <c r="BQ18" s="296"/>
      <c r="BR18" s="152"/>
    </row>
    <row r="19" spans="1:70" ht="57" x14ac:dyDescent="0.25">
      <c r="A19" s="329"/>
      <c r="B19" s="424"/>
      <c r="C19" s="424"/>
      <c r="D19" s="424"/>
      <c r="E19" s="427"/>
      <c r="F19" s="427"/>
      <c r="G19" s="296"/>
      <c r="H19" s="296"/>
      <c r="I19" s="296"/>
      <c r="J19" s="388"/>
      <c r="K19" s="296"/>
      <c r="L19" s="336"/>
      <c r="M19" s="336"/>
      <c r="N19" s="296"/>
      <c r="O19" s="296"/>
      <c r="P19" s="296"/>
      <c r="Q19" s="296"/>
      <c r="R19" s="395"/>
      <c r="S19" s="397"/>
      <c r="T19" s="403"/>
      <c r="U19" s="403"/>
      <c r="V19" s="403"/>
      <c r="W19" s="403"/>
      <c r="X19" s="348"/>
      <c r="Y19" s="173"/>
      <c r="Z19" s="80"/>
      <c r="AA19" s="405"/>
      <c r="AB19" s="351"/>
      <c r="AC19" s="408"/>
      <c r="AD19" s="296"/>
      <c r="AE19" s="411"/>
      <c r="AF19" s="296"/>
      <c r="AG19" s="296"/>
      <c r="AH19" s="4" t="s">
        <v>142</v>
      </c>
      <c r="AI19" s="4" t="s">
        <v>114</v>
      </c>
      <c r="AJ19" s="4">
        <v>1</v>
      </c>
      <c r="AK19" s="4"/>
      <c r="AL19" s="73">
        <v>0.2</v>
      </c>
      <c r="AM19" s="87">
        <v>44927</v>
      </c>
      <c r="AN19" s="87">
        <v>45291</v>
      </c>
      <c r="AO19" s="4">
        <v>365</v>
      </c>
      <c r="AP19" s="4">
        <v>1028736</v>
      </c>
      <c r="AQ19" s="4">
        <v>1028736</v>
      </c>
      <c r="AR19" s="4" t="s">
        <v>90</v>
      </c>
      <c r="AS19" s="4" t="s">
        <v>91</v>
      </c>
      <c r="AT19" s="4"/>
      <c r="AU19" s="4"/>
      <c r="AV19" s="4"/>
      <c r="AW19" s="4"/>
      <c r="AX19" s="4"/>
      <c r="AY19" s="4" t="s">
        <v>92</v>
      </c>
      <c r="AZ19" s="127">
        <v>0</v>
      </c>
      <c r="BA19" s="88">
        <v>0</v>
      </c>
      <c r="BB19" s="88">
        <f t="shared" si="0"/>
        <v>0</v>
      </c>
      <c r="BC19" s="88">
        <v>0</v>
      </c>
      <c r="BD19" s="88">
        <v>0</v>
      </c>
      <c r="BE19" s="88">
        <v>0</v>
      </c>
      <c r="BF19" s="88">
        <f t="shared" si="1"/>
        <v>0</v>
      </c>
      <c r="BG19" s="296"/>
      <c r="BH19" s="296"/>
      <c r="BI19" s="296"/>
      <c r="BJ19" s="4" t="s">
        <v>96</v>
      </c>
      <c r="BK19" s="4" t="s">
        <v>97</v>
      </c>
      <c r="BL19" s="4" t="s">
        <v>97</v>
      </c>
      <c r="BM19" s="4" t="s">
        <v>97</v>
      </c>
      <c r="BN19" s="4" t="s">
        <v>97</v>
      </c>
      <c r="BO19" s="7" t="s">
        <v>143</v>
      </c>
      <c r="BP19" s="296"/>
      <c r="BQ19" s="296"/>
      <c r="BR19" s="152"/>
    </row>
    <row r="20" spans="1:70" ht="233.25" customHeight="1" x14ac:dyDescent="0.2">
      <c r="A20" s="329"/>
      <c r="B20" s="424"/>
      <c r="C20" s="424"/>
      <c r="D20" s="424"/>
      <c r="E20" s="427"/>
      <c r="F20" s="427"/>
      <c r="G20" s="296"/>
      <c r="H20" s="296"/>
      <c r="I20" s="296"/>
      <c r="J20" s="388"/>
      <c r="K20" s="297"/>
      <c r="L20" s="337"/>
      <c r="M20" s="337"/>
      <c r="N20" s="297"/>
      <c r="O20" s="297"/>
      <c r="P20" s="297"/>
      <c r="Q20" s="297"/>
      <c r="R20" s="391"/>
      <c r="S20" s="398"/>
      <c r="T20" s="404"/>
      <c r="U20" s="404"/>
      <c r="V20" s="404"/>
      <c r="W20" s="404"/>
      <c r="X20" s="349"/>
      <c r="Y20" s="173">
        <f>W18/S18</f>
        <v>0</v>
      </c>
      <c r="Z20" s="173">
        <f>X18/R18</f>
        <v>0.5</v>
      </c>
      <c r="AA20" s="405"/>
      <c r="AB20" s="351"/>
      <c r="AC20" s="408"/>
      <c r="AD20" s="296"/>
      <c r="AE20" s="411"/>
      <c r="AF20" s="296"/>
      <c r="AG20" s="296"/>
      <c r="AH20" s="72" t="s">
        <v>144</v>
      </c>
      <c r="AI20" s="72" t="s">
        <v>145</v>
      </c>
      <c r="AJ20" s="4">
        <v>1</v>
      </c>
      <c r="AK20" s="4"/>
      <c r="AL20" s="73">
        <v>0.2</v>
      </c>
      <c r="AM20" s="87">
        <v>44927</v>
      </c>
      <c r="AN20" s="87">
        <v>45291</v>
      </c>
      <c r="AO20" s="4">
        <v>365</v>
      </c>
      <c r="AP20" s="4">
        <v>1028736</v>
      </c>
      <c r="AQ20" s="4">
        <v>1028736</v>
      </c>
      <c r="AR20" s="4" t="s">
        <v>90</v>
      </c>
      <c r="AS20" s="4" t="s">
        <v>91</v>
      </c>
      <c r="AT20" s="4"/>
      <c r="AU20" s="4"/>
      <c r="AV20" s="4"/>
      <c r="AW20" s="4"/>
      <c r="AX20" s="4"/>
      <c r="AY20" s="4" t="s">
        <v>92</v>
      </c>
      <c r="AZ20" s="127">
        <v>57500000</v>
      </c>
      <c r="BA20" s="88">
        <v>0</v>
      </c>
      <c r="BB20" s="88">
        <f t="shared" si="0"/>
        <v>57500000</v>
      </c>
      <c r="BC20" s="88">
        <v>0</v>
      </c>
      <c r="BD20" s="88">
        <v>0</v>
      </c>
      <c r="BE20" s="88">
        <v>5000000</v>
      </c>
      <c r="BF20" s="88">
        <f t="shared" si="1"/>
        <v>5000000</v>
      </c>
      <c r="BG20" s="296"/>
      <c r="BH20" s="296"/>
      <c r="BI20" s="296"/>
      <c r="BJ20" s="4" t="s">
        <v>108</v>
      </c>
      <c r="BK20" s="4" t="s">
        <v>146</v>
      </c>
      <c r="BL20" s="4" t="s">
        <v>147</v>
      </c>
      <c r="BM20" s="4" t="s">
        <v>111</v>
      </c>
      <c r="BN20" s="6">
        <v>44927</v>
      </c>
      <c r="BO20" s="7" t="s">
        <v>148</v>
      </c>
      <c r="BP20" s="296"/>
      <c r="BQ20" s="296"/>
      <c r="BR20" s="153" t="s">
        <v>559</v>
      </c>
    </row>
    <row r="21" spans="1:70" ht="42.75" x14ac:dyDescent="0.25">
      <c r="A21" s="329"/>
      <c r="B21" s="424"/>
      <c r="C21" s="424"/>
      <c r="D21" s="424"/>
      <c r="E21" s="427"/>
      <c r="F21" s="427"/>
      <c r="G21" s="296"/>
      <c r="H21" s="296"/>
      <c r="I21" s="296"/>
      <c r="J21" s="388"/>
      <c r="K21" s="295" t="s">
        <v>149</v>
      </c>
      <c r="L21" s="335" t="s">
        <v>75</v>
      </c>
      <c r="M21" s="335">
        <v>100</v>
      </c>
      <c r="N21" s="295" t="s">
        <v>150</v>
      </c>
      <c r="O21" s="295"/>
      <c r="P21" s="335" t="s">
        <v>79</v>
      </c>
      <c r="Q21" s="295" t="s">
        <v>136</v>
      </c>
      <c r="R21" s="392">
        <v>200</v>
      </c>
      <c r="S21" s="396" t="s">
        <v>120</v>
      </c>
      <c r="T21" s="402" t="s">
        <v>535</v>
      </c>
      <c r="U21" s="402" t="s">
        <v>535</v>
      </c>
      <c r="V21" s="402" t="s">
        <v>535</v>
      </c>
      <c r="W21" s="402"/>
      <c r="X21" s="399">
        <v>209</v>
      </c>
      <c r="Y21" s="173"/>
      <c r="Z21" s="78"/>
      <c r="AA21" s="405"/>
      <c r="AB21" s="351"/>
      <c r="AC21" s="408"/>
      <c r="AD21" s="296"/>
      <c r="AE21" s="411"/>
      <c r="AF21" s="296"/>
      <c r="AG21" s="296"/>
      <c r="AH21" s="72" t="s">
        <v>151</v>
      </c>
      <c r="AI21" s="72" t="s">
        <v>152</v>
      </c>
      <c r="AJ21" s="4">
        <v>1</v>
      </c>
      <c r="AK21" s="4"/>
      <c r="AL21" s="73">
        <v>0.05</v>
      </c>
      <c r="AM21" s="87">
        <v>44927</v>
      </c>
      <c r="AN21" s="87">
        <v>45291</v>
      </c>
      <c r="AO21" s="4">
        <v>365</v>
      </c>
      <c r="AP21" s="4">
        <v>1028736</v>
      </c>
      <c r="AQ21" s="4">
        <v>1028736</v>
      </c>
      <c r="AR21" s="4" t="s">
        <v>90</v>
      </c>
      <c r="AS21" s="4" t="s">
        <v>91</v>
      </c>
      <c r="AT21" s="4"/>
      <c r="AU21" s="4"/>
      <c r="AV21" s="4"/>
      <c r="AW21" s="4"/>
      <c r="AX21" s="4"/>
      <c r="AY21" s="4" t="s">
        <v>92</v>
      </c>
      <c r="AZ21" s="127">
        <v>0</v>
      </c>
      <c r="BA21" s="88">
        <v>0</v>
      </c>
      <c r="BB21" s="88">
        <f t="shared" si="0"/>
        <v>0</v>
      </c>
      <c r="BC21" s="88">
        <v>0</v>
      </c>
      <c r="BD21" s="88">
        <v>0</v>
      </c>
      <c r="BE21" s="88">
        <v>0</v>
      </c>
      <c r="BF21" s="88">
        <f t="shared" si="1"/>
        <v>0</v>
      </c>
      <c r="BG21" s="296"/>
      <c r="BH21" s="296"/>
      <c r="BI21" s="296"/>
      <c r="BJ21" s="4" t="s">
        <v>96</v>
      </c>
      <c r="BK21" s="4" t="s">
        <v>97</v>
      </c>
      <c r="BL21" s="4" t="s">
        <v>97</v>
      </c>
      <c r="BM21" s="4" t="s">
        <v>97</v>
      </c>
      <c r="BN21" s="4" t="s">
        <v>97</v>
      </c>
      <c r="BO21" s="7" t="s">
        <v>153</v>
      </c>
      <c r="BP21" s="296"/>
      <c r="BQ21" s="296"/>
      <c r="BR21" s="152"/>
    </row>
    <row r="22" spans="1:70" ht="42.75" x14ac:dyDescent="0.25">
      <c r="A22" s="329"/>
      <c r="B22" s="424"/>
      <c r="C22" s="424"/>
      <c r="D22" s="424"/>
      <c r="E22" s="427"/>
      <c r="F22" s="427"/>
      <c r="G22" s="296"/>
      <c r="H22" s="296"/>
      <c r="I22" s="296"/>
      <c r="J22" s="388"/>
      <c r="K22" s="296"/>
      <c r="L22" s="336"/>
      <c r="M22" s="336"/>
      <c r="N22" s="296"/>
      <c r="O22" s="296"/>
      <c r="P22" s="336"/>
      <c r="Q22" s="296"/>
      <c r="R22" s="395"/>
      <c r="S22" s="397"/>
      <c r="T22" s="403"/>
      <c r="U22" s="403"/>
      <c r="V22" s="403"/>
      <c r="W22" s="403"/>
      <c r="X22" s="400"/>
      <c r="Y22" s="173"/>
      <c r="Z22" s="78"/>
      <c r="AA22" s="405"/>
      <c r="AB22" s="351"/>
      <c r="AC22" s="408"/>
      <c r="AD22" s="296"/>
      <c r="AE22" s="411"/>
      <c r="AF22" s="296"/>
      <c r="AG22" s="296"/>
      <c r="AH22" s="72" t="s">
        <v>154</v>
      </c>
      <c r="AI22" s="72" t="s">
        <v>155</v>
      </c>
      <c r="AJ22" s="4">
        <v>1</v>
      </c>
      <c r="AK22" s="4"/>
      <c r="AL22" s="73">
        <v>0.05</v>
      </c>
      <c r="AM22" s="87">
        <v>44927</v>
      </c>
      <c r="AN22" s="87">
        <v>45291</v>
      </c>
      <c r="AO22" s="4">
        <v>365</v>
      </c>
      <c r="AP22" s="4">
        <v>1028736</v>
      </c>
      <c r="AQ22" s="4">
        <v>1028736</v>
      </c>
      <c r="AR22" s="4" t="s">
        <v>90</v>
      </c>
      <c r="AS22" s="4" t="s">
        <v>91</v>
      </c>
      <c r="AT22" s="4"/>
      <c r="AU22" s="4"/>
      <c r="AV22" s="4"/>
      <c r="AW22" s="4"/>
      <c r="AX22" s="4"/>
      <c r="AY22" s="4" t="s">
        <v>92</v>
      </c>
      <c r="AZ22" s="127">
        <v>0</v>
      </c>
      <c r="BA22" s="88">
        <v>0</v>
      </c>
      <c r="BB22" s="88">
        <f t="shared" si="0"/>
        <v>0</v>
      </c>
      <c r="BC22" s="88">
        <v>0</v>
      </c>
      <c r="BD22" s="88">
        <v>0</v>
      </c>
      <c r="BE22" s="88">
        <v>0</v>
      </c>
      <c r="BF22" s="88">
        <f t="shared" si="1"/>
        <v>0</v>
      </c>
      <c r="BG22" s="296"/>
      <c r="BH22" s="296"/>
      <c r="BI22" s="296"/>
      <c r="BJ22" s="4" t="s">
        <v>96</v>
      </c>
      <c r="BK22" s="4" t="s">
        <v>97</v>
      </c>
      <c r="BL22" s="4" t="s">
        <v>97</v>
      </c>
      <c r="BM22" s="4" t="s">
        <v>97</v>
      </c>
      <c r="BN22" s="4" t="s">
        <v>97</v>
      </c>
      <c r="BO22" s="7" t="s">
        <v>156</v>
      </c>
      <c r="BP22" s="296"/>
      <c r="BQ22" s="296"/>
      <c r="BR22" s="152"/>
    </row>
    <row r="23" spans="1:70" ht="114" x14ac:dyDescent="0.25">
      <c r="A23" s="329"/>
      <c r="B23" s="424"/>
      <c r="C23" s="424"/>
      <c r="D23" s="424"/>
      <c r="E23" s="427"/>
      <c r="F23" s="427"/>
      <c r="G23" s="296"/>
      <c r="H23" s="296"/>
      <c r="I23" s="296"/>
      <c r="J23" s="388"/>
      <c r="K23" s="296"/>
      <c r="L23" s="336"/>
      <c r="M23" s="336"/>
      <c r="N23" s="296"/>
      <c r="O23" s="296"/>
      <c r="P23" s="336"/>
      <c r="Q23" s="296"/>
      <c r="R23" s="395"/>
      <c r="S23" s="397"/>
      <c r="T23" s="403"/>
      <c r="U23" s="403"/>
      <c r="V23" s="403"/>
      <c r="W23" s="403"/>
      <c r="X23" s="400"/>
      <c r="Y23" s="173"/>
      <c r="Z23" s="174">
        <f>100%</f>
        <v>1</v>
      </c>
      <c r="AA23" s="405"/>
      <c r="AB23" s="351"/>
      <c r="AC23" s="408"/>
      <c r="AD23" s="296"/>
      <c r="AE23" s="411"/>
      <c r="AF23" s="296"/>
      <c r="AG23" s="296"/>
      <c r="AH23" s="72" t="s">
        <v>157</v>
      </c>
      <c r="AI23" s="72" t="s">
        <v>114</v>
      </c>
      <c r="AJ23" s="4">
        <v>1</v>
      </c>
      <c r="AK23" s="4"/>
      <c r="AL23" s="73">
        <v>0.2</v>
      </c>
      <c r="AM23" s="87">
        <v>44927</v>
      </c>
      <c r="AN23" s="87">
        <v>45291</v>
      </c>
      <c r="AO23" s="4">
        <v>365</v>
      </c>
      <c r="AP23" s="4">
        <v>1028736</v>
      </c>
      <c r="AQ23" s="4">
        <v>1028736</v>
      </c>
      <c r="AR23" s="4" t="s">
        <v>90</v>
      </c>
      <c r="AS23" s="4" t="s">
        <v>91</v>
      </c>
      <c r="AT23" s="4"/>
      <c r="AU23" s="4"/>
      <c r="AV23" s="4"/>
      <c r="AW23" s="4"/>
      <c r="AX23" s="4"/>
      <c r="AY23" s="4" t="s">
        <v>92</v>
      </c>
      <c r="AZ23" s="127">
        <v>44171500</v>
      </c>
      <c r="BA23" s="89">
        <v>-3220</v>
      </c>
      <c r="BB23" s="88">
        <f t="shared" si="0"/>
        <v>44168280</v>
      </c>
      <c r="BC23" s="88">
        <v>0</v>
      </c>
      <c r="BD23" s="88">
        <v>0</v>
      </c>
      <c r="BE23" s="88">
        <v>3500000</v>
      </c>
      <c r="BF23" s="88">
        <f t="shared" si="1"/>
        <v>3500000</v>
      </c>
      <c r="BG23" s="296"/>
      <c r="BH23" s="296"/>
      <c r="BI23" s="296"/>
      <c r="BJ23" s="4" t="s">
        <v>108</v>
      </c>
      <c r="BK23" s="4" t="s">
        <v>158</v>
      </c>
      <c r="BL23" s="4" t="s">
        <v>147</v>
      </c>
      <c r="BM23" s="4" t="s">
        <v>111</v>
      </c>
      <c r="BN23" s="6">
        <v>44927</v>
      </c>
      <c r="BO23" s="7" t="s">
        <v>143</v>
      </c>
      <c r="BP23" s="296"/>
      <c r="BQ23" s="296"/>
      <c r="BR23" s="152" t="s">
        <v>553</v>
      </c>
    </row>
    <row r="24" spans="1:70" ht="213.75" x14ac:dyDescent="0.25">
      <c r="A24" s="329"/>
      <c r="B24" s="424"/>
      <c r="C24" s="424"/>
      <c r="D24" s="424"/>
      <c r="E24" s="427"/>
      <c r="F24" s="427"/>
      <c r="G24" s="296"/>
      <c r="H24" s="296"/>
      <c r="I24" s="296"/>
      <c r="J24" s="389"/>
      <c r="K24" s="297"/>
      <c r="L24" s="337"/>
      <c r="M24" s="337"/>
      <c r="N24" s="297"/>
      <c r="O24" s="297"/>
      <c r="P24" s="337"/>
      <c r="Q24" s="297"/>
      <c r="R24" s="391"/>
      <c r="S24" s="398"/>
      <c r="T24" s="404"/>
      <c r="U24" s="404"/>
      <c r="V24" s="404"/>
      <c r="W24" s="404"/>
      <c r="X24" s="401"/>
      <c r="Y24" s="78"/>
      <c r="Z24" s="78"/>
      <c r="AA24" s="406"/>
      <c r="AB24" s="352"/>
      <c r="AC24" s="409"/>
      <c r="AD24" s="297"/>
      <c r="AE24" s="412"/>
      <c r="AF24" s="297"/>
      <c r="AG24" s="297"/>
      <c r="AH24" s="72" t="s">
        <v>159</v>
      </c>
      <c r="AI24" s="72" t="s">
        <v>160</v>
      </c>
      <c r="AJ24" s="4">
        <v>1</v>
      </c>
      <c r="AK24" s="4"/>
      <c r="AL24" s="73">
        <v>0.15</v>
      </c>
      <c r="AM24" s="87">
        <v>44927</v>
      </c>
      <c r="AN24" s="87">
        <v>45291</v>
      </c>
      <c r="AO24" s="4">
        <v>365</v>
      </c>
      <c r="AP24" s="4">
        <v>1028736</v>
      </c>
      <c r="AQ24" s="4">
        <v>1028736</v>
      </c>
      <c r="AR24" s="4" t="s">
        <v>90</v>
      </c>
      <c r="AS24" s="4" t="s">
        <v>91</v>
      </c>
      <c r="AT24" s="4"/>
      <c r="AU24" s="4"/>
      <c r="AV24" s="4"/>
      <c r="AW24" s="4"/>
      <c r="AX24" s="4"/>
      <c r="AY24" s="4" t="s">
        <v>92</v>
      </c>
      <c r="AZ24" s="127">
        <v>0</v>
      </c>
      <c r="BA24" s="88">
        <v>0</v>
      </c>
      <c r="BB24" s="88">
        <f t="shared" si="0"/>
        <v>0</v>
      </c>
      <c r="BC24" s="88">
        <v>0</v>
      </c>
      <c r="BD24" s="88">
        <v>0</v>
      </c>
      <c r="BE24" s="88">
        <v>0</v>
      </c>
      <c r="BF24" s="88">
        <f t="shared" si="1"/>
        <v>0</v>
      </c>
      <c r="BG24" s="297"/>
      <c r="BH24" s="297"/>
      <c r="BI24" s="297"/>
      <c r="BJ24" s="4" t="s">
        <v>96</v>
      </c>
      <c r="BK24" s="4" t="s">
        <v>97</v>
      </c>
      <c r="BL24" s="4" t="s">
        <v>97</v>
      </c>
      <c r="BM24" s="4" t="s">
        <v>97</v>
      </c>
      <c r="BN24" s="4" t="s">
        <v>97</v>
      </c>
      <c r="BO24" s="7" t="s">
        <v>161</v>
      </c>
      <c r="BP24" s="297"/>
      <c r="BQ24" s="297"/>
      <c r="BR24" s="152" t="s">
        <v>558</v>
      </c>
    </row>
    <row r="25" spans="1:70" s="231" customFormat="1" ht="40.5" customHeight="1" x14ac:dyDescent="0.25">
      <c r="A25" s="329"/>
      <c r="B25" s="424"/>
      <c r="C25" s="424"/>
      <c r="D25" s="424"/>
      <c r="E25" s="427"/>
      <c r="F25" s="427"/>
      <c r="G25" s="296"/>
      <c r="H25" s="296"/>
      <c r="I25" s="296"/>
      <c r="J25" s="475" t="s">
        <v>582</v>
      </c>
      <c r="K25" s="476"/>
      <c r="L25" s="476"/>
      <c r="M25" s="476"/>
      <c r="N25" s="476"/>
      <c r="O25" s="476"/>
      <c r="P25" s="476"/>
      <c r="Q25" s="476"/>
      <c r="R25" s="476"/>
      <c r="S25" s="476"/>
      <c r="T25" s="476"/>
      <c r="U25" s="476"/>
      <c r="V25" s="476"/>
      <c r="W25" s="476"/>
      <c r="X25" s="477"/>
      <c r="Y25" s="192"/>
      <c r="Z25" s="239">
        <f>SUM(Z15:Z24)/(4)</f>
        <v>0.875</v>
      </c>
      <c r="AA25" s="223"/>
      <c r="AB25" s="223"/>
      <c r="AC25" s="224"/>
      <c r="AD25" s="191"/>
      <c r="AE25" s="240"/>
      <c r="AF25" s="241"/>
      <c r="AG25" s="241"/>
      <c r="AH25" s="241"/>
      <c r="AI25" s="241"/>
      <c r="AJ25" s="241"/>
      <c r="AK25" s="241"/>
      <c r="AL25" s="241"/>
      <c r="AM25" s="241"/>
      <c r="AN25" s="241"/>
      <c r="AO25" s="241"/>
      <c r="AP25" s="241"/>
      <c r="AQ25" s="413" t="s">
        <v>595</v>
      </c>
      <c r="AR25" s="413"/>
      <c r="AS25" s="413"/>
      <c r="AT25" s="413"/>
      <c r="AU25" s="413"/>
      <c r="AV25" s="241">
        <v>101668280</v>
      </c>
      <c r="AW25" s="241">
        <v>8500000</v>
      </c>
      <c r="AX25" s="243">
        <v>8.3605230657979063E-2</v>
      </c>
      <c r="AY25" s="191"/>
      <c r="AZ25" s="225"/>
      <c r="BA25" s="225"/>
      <c r="BB25" s="225"/>
      <c r="BC25" s="225"/>
      <c r="BD25" s="225"/>
      <c r="BE25" s="225"/>
      <c r="BF25" s="225"/>
      <c r="BG25" s="226"/>
      <c r="BH25" s="227"/>
      <c r="BI25" s="227"/>
      <c r="BJ25" s="191"/>
      <c r="BK25" s="191"/>
      <c r="BL25" s="191"/>
      <c r="BM25" s="191"/>
      <c r="BN25" s="191"/>
      <c r="BO25" s="228"/>
      <c r="BP25" s="229"/>
      <c r="BQ25" s="229"/>
      <c r="BR25" s="230"/>
    </row>
    <row r="26" spans="1:70" s="8" customFormat="1" ht="185.25" x14ac:dyDescent="0.25">
      <c r="A26" s="329"/>
      <c r="B26" s="424"/>
      <c r="C26" s="424"/>
      <c r="D26" s="424"/>
      <c r="E26" s="427"/>
      <c r="F26" s="427"/>
      <c r="G26" s="296"/>
      <c r="H26" s="296"/>
      <c r="I26" s="296"/>
      <c r="J26" s="361" t="s">
        <v>162</v>
      </c>
      <c r="K26" s="72" t="s">
        <v>163</v>
      </c>
      <c r="L26" s="72" t="s">
        <v>75</v>
      </c>
      <c r="M26" s="72">
        <v>0</v>
      </c>
      <c r="N26" s="72" t="s">
        <v>164</v>
      </c>
      <c r="O26" s="72"/>
      <c r="P26" s="72" t="s">
        <v>79</v>
      </c>
      <c r="Q26" s="72" t="s">
        <v>119</v>
      </c>
      <c r="R26" s="72">
        <v>1</v>
      </c>
      <c r="S26" s="72" t="s">
        <v>535</v>
      </c>
      <c r="T26" s="72" t="s">
        <v>535</v>
      </c>
      <c r="U26" s="72" t="s">
        <v>535</v>
      </c>
      <c r="V26" s="72" t="s">
        <v>535</v>
      </c>
      <c r="W26" s="72"/>
      <c r="X26" s="72">
        <v>1</v>
      </c>
      <c r="Y26" s="72"/>
      <c r="Z26" s="85">
        <f>X26/R26</f>
        <v>1</v>
      </c>
      <c r="AA26" s="335" t="s">
        <v>81</v>
      </c>
      <c r="AB26" s="335" t="s">
        <v>82</v>
      </c>
      <c r="AC26" s="335" t="s">
        <v>83</v>
      </c>
      <c r="AD26" s="335" t="s">
        <v>84</v>
      </c>
      <c r="AE26" s="295" t="s">
        <v>165</v>
      </c>
      <c r="AF26" s="318" t="s">
        <v>166</v>
      </c>
      <c r="AG26" s="295" t="s">
        <v>167</v>
      </c>
      <c r="AH26" s="4" t="s">
        <v>168</v>
      </c>
      <c r="AI26" s="4" t="s">
        <v>169</v>
      </c>
      <c r="AJ26" s="4">
        <v>1</v>
      </c>
      <c r="AK26" s="4"/>
      <c r="AL26" s="90">
        <v>0.1</v>
      </c>
      <c r="AM26" s="87">
        <v>44927</v>
      </c>
      <c r="AN26" s="87">
        <v>45291</v>
      </c>
      <c r="AO26" s="4">
        <v>365</v>
      </c>
      <c r="AP26" s="4">
        <v>1028736</v>
      </c>
      <c r="AQ26" s="4">
        <v>1028736</v>
      </c>
      <c r="AR26" s="4" t="s">
        <v>90</v>
      </c>
      <c r="AS26" s="4" t="s">
        <v>91</v>
      </c>
      <c r="AT26" s="4"/>
      <c r="AU26" s="4" t="s">
        <v>571</v>
      </c>
      <c r="AV26" s="186">
        <v>342816758</v>
      </c>
      <c r="AW26" s="186">
        <v>8600000</v>
      </c>
      <c r="AX26" s="128">
        <f>AW26/AV26</f>
        <v>2.5086288226318271E-2</v>
      </c>
      <c r="AY26" s="4" t="s">
        <v>92</v>
      </c>
      <c r="AZ26" s="127">
        <v>0</v>
      </c>
      <c r="BA26" s="88">
        <v>0</v>
      </c>
      <c r="BB26" s="88">
        <f t="shared" si="0"/>
        <v>0</v>
      </c>
      <c r="BC26" s="88">
        <v>0</v>
      </c>
      <c r="BD26" s="88">
        <v>0</v>
      </c>
      <c r="BE26" s="88">
        <v>0</v>
      </c>
      <c r="BF26" s="88">
        <f t="shared" si="1"/>
        <v>0</v>
      </c>
      <c r="BG26" s="295" t="s">
        <v>93</v>
      </c>
      <c r="BH26" s="295" t="s">
        <v>170</v>
      </c>
      <c r="BI26" s="295" t="s">
        <v>171</v>
      </c>
      <c r="BJ26" s="4" t="s">
        <v>96</v>
      </c>
      <c r="BK26" s="4" t="s">
        <v>97</v>
      </c>
      <c r="BL26" s="4" t="s">
        <v>97</v>
      </c>
      <c r="BM26" s="4" t="s">
        <v>97</v>
      </c>
      <c r="BN26" s="4" t="s">
        <v>97</v>
      </c>
      <c r="BO26" s="4" t="s">
        <v>172</v>
      </c>
      <c r="BP26" s="295" t="s">
        <v>99</v>
      </c>
      <c r="BQ26" s="295" t="s">
        <v>100</v>
      </c>
      <c r="BR26" s="154"/>
    </row>
    <row r="27" spans="1:70" s="8" customFormat="1" ht="99.75" customHeight="1" x14ac:dyDescent="0.25">
      <c r="A27" s="329"/>
      <c r="B27" s="424"/>
      <c r="C27" s="424"/>
      <c r="D27" s="424"/>
      <c r="E27" s="427"/>
      <c r="F27" s="427"/>
      <c r="G27" s="296"/>
      <c r="H27" s="296"/>
      <c r="I27" s="296"/>
      <c r="J27" s="388"/>
      <c r="K27" s="72" t="s">
        <v>173</v>
      </c>
      <c r="L27" s="72" t="s">
        <v>174</v>
      </c>
      <c r="M27" s="72">
        <v>0</v>
      </c>
      <c r="N27" s="72" t="s">
        <v>175</v>
      </c>
      <c r="O27" s="72"/>
      <c r="P27" s="72" t="s">
        <v>79</v>
      </c>
      <c r="Q27" s="72" t="s">
        <v>176</v>
      </c>
      <c r="R27" s="91">
        <v>0.3</v>
      </c>
      <c r="S27" s="72" t="s">
        <v>535</v>
      </c>
      <c r="T27" s="91">
        <v>0.44628751974723541</v>
      </c>
      <c r="U27" s="91">
        <v>7.0000000000000007E-2</v>
      </c>
      <c r="V27" s="128">
        <f>7%</f>
        <v>7.0000000000000007E-2</v>
      </c>
      <c r="W27" s="85"/>
      <c r="X27" s="91">
        <v>0.3</v>
      </c>
      <c r="Y27" s="91"/>
      <c r="Z27" s="91">
        <f>X27/R27</f>
        <v>1</v>
      </c>
      <c r="AA27" s="336"/>
      <c r="AB27" s="336"/>
      <c r="AC27" s="336"/>
      <c r="AD27" s="336"/>
      <c r="AE27" s="296"/>
      <c r="AF27" s="319"/>
      <c r="AG27" s="296"/>
      <c r="AH27" s="4" t="s">
        <v>177</v>
      </c>
      <c r="AI27" s="4" t="s">
        <v>178</v>
      </c>
      <c r="AJ27" s="4">
        <v>1</v>
      </c>
      <c r="AK27" s="4"/>
      <c r="AL27" s="90">
        <v>0.2</v>
      </c>
      <c r="AM27" s="87">
        <v>44927</v>
      </c>
      <c r="AN27" s="87">
        <v>45291</v>
      </c>
      <c r="AO27" s="4">
        <v>365</v>
      </c>
      <c r="AP27" s="4">
        <v>1028736</v>
      </c>
      <c r="AQ27" s="4">
        <v>1028736</v>
      </c>
      <c r="AR27" s="4" t="s">
        <v>90</v>
      </c>
      <c r="AS27" s="4" t="s">
        <v>91</v>
      </c>
      <c r="AT27" s="4"/>
      <c r="AU27" s="4"/>
      <c r="AV27" s="4"/>
      <c r="AW27" s="4"/>
      <c r="AX27" s="4"/>
      <c r="AY27" s="4" t="s">
        <v>92</v>
      </c>
      <c r="AZ27" s="127">
        <v>0</v>
      </c>
      <c r="BA27" s="88">
        <v>0</v>
      </c>
      <c r="BB27" s="88">
        <f t="shared" si="0"/>
        <v>0</v>
      </c>
      <c r="BC27" s="88">
        <v>0</v>
      </c>
      <c r="BD27" s="88">
        <v>0</v>
      </c>
      <c r="BE27" s="88">
        <v>0</v>
      </c>
      <c r="BF27" s="88">
        <f t="shared" si="1"/>
        <v>0</v>
      </c>
      <c r="BG27" s="296"/>
      <c r="BH27" s="296"/>
      <c r="BI27" s="296"/>
      <c r="BJ27" s="4" t="s">
        <v>96</v>
      </c>
      <c r="BK27" s="4" t="s">
        <v>97</v>
      </c>
      <c r="BL27" s="4" t="s">
        <v>97</v>
      </c>
      <c r="BM27" s="4" t="s">
        <v>97</v>
      </c>
      <c r="BN27" s="4" t="s">
        <v>97</v>
      </c>
      <c r="BO27" s="4" t="s">
        <v>161</v>
      </c>
      <c r="BP27" s="296"/>
      <c r="BQ27" s="296"/>
      <c r="BR27" s="485" t="s">
        <v>541</v>
      </c>
    </row>
    <row r="28" spans="1:70" s="8" customFormat="1" ht="99.75" x14ac:dyDescent="0.25">
      <c r="A28" s="329"/>
      <c r="B28" s="424"/>
      <c r="C28" s="424"/>
      <c r="D28" s="424"/>
      <c r="E28" s="427"/>
      <c r="F28" s="427"/>
      <c r="G28" s="296"/>
      <c r="H28" s="296"/>
      <c r="I28" s="296"/>
      <c r="J28" s="388"/>
      <c r="K28" s="295" t="s">
        <v>179</v>
      </c>
      <c r="L28" s="295" t="s">
        <v>180</v>
      </c>
      <c r="M28" s="335">
        <v>0</v>
      </c>
      <c r="N28" s="295" t="s">
        <v>181</v>
      </c>
      <c r="O28" s="335"/>
      <c r="P28" s="295" t="s">
        <v>79</v>
      </c>
      <c r="Q28" s="335" t="s">
        <v>182</v>
      </c>
      <c r="R28" s="390">
        <v>0.1</v>
      </c>
      <c r="S28" s="390">
        <v>0.1</v>
      </c>
      <c r="T28" s="390">
        <v>0</v>
      </c>
      <c r="U28" s="390">
        <v>0</v>
      </c>
      <c r="V28" s="390">
        <v>0</v>
      </c>
      <c r="W28" s="393">
        <f>SUM(T28:V29)</f>
        <v>0</v>
      </c>
      <c r="X28" s="392">
        <v>0</v>
      </c>
      <c r="Y28" s="76"/>
      <c r="Z28" s="76"/>
      <c r="AA28" s="336"/>
      <c r="AB28" s="336"/>
      <c r="AC28" s="336"/>
      <c r="AD28" s="336"/>
      <c r="AE28" s="296"/>
      <c r="AF28" s="319"/>
      <c r="AG28" s="296"/>
      <c r="AH28" s="4" t="s">
        <v>183</v>
      </c>
      <c r="AI28" s="4" t="s">
        <v>114</v>
      </c>
      <c r="AJ28" s="4">
        <v>1</v>
      </c>
      <c r="AK28" s="4"/>
      <c r="AL28" s="90">
        <v>0.4</v>
      </c>
      <c r="AM28" s="87">
        <v>44927</v>
      </c>
      <c r="AN28" s="87">
        <v>45291</v>
      </c>
      <c r="AO28" s="4">
        <v>365</v>
      </c>
      <c r="AP28" s="92">
        <v>1028736</v>
      </c>
      <c r="AQ28" s="92">
        <v>1028736</v>
      </c>
      <c r="AR28" s="4" t="s">
        <v>90</v>
      </c>
      <c r="AS28" s="4" t="s">
        <v>91</v>
      </c>
      <c r="AT28" s="4"/>
      <c r="AU28" s="4"/>
      <c r="AV28" s="4"/>
      <c r="AW28" s="4"/>
      <c r="AX28" s="4"/>
      <c r="AY28" s="4" t="s">
        <v>184</v>
      </c>
      <c r="AZ28" s="129">
        <v>53003500</v>
      </c>
      <c r="BA28" s="9">
        <v>0</v>
      </c>
      <c r="BB28" s="88">
        <f t="shared" si="0"/>
        <v>53003500</v>
      </c>
      <c r="BC28" s="88">
        <v>0</v>
      </c>
      <c r="BD28" s="88">
        <v>0</v>
      </c>
      <c r="BE28" s="88">
        <v>4300000</v>
      </c>
      <c r="BF28" s="88">
        <f t="shared" si="1"/>
        <v>4300000</v>
      </c>
      <c r="BG28" s="296"/>
      <c r="BH28" s="296"/>
      <c r="BI28" s="296"/>
      <c r="BJ28" s="4" t="s">
        <v>108</v>
      </c>
      <c r="BK28" s="4" t="s">
        <v>185</v>
      </c>
      <c r="BL28" s="4" t="s">
        <v>147</v>
      </c>
      <c r="BM28" s="4" t="s">
        <v>111</v>
      </c>
      <c r="BN28" s="6">
        <v>44927</v>
      </c>
      <c r="BO28" s="4" t="s">
        <v>143</v>
      </c>
      <c r="BP28" s="296"/>
      <c r="BQ28" s="296"/>
      <c r="BR28" s="486"/>
    </row>
    <row r="29" spans="1:70" s="8" customFormat="1" ht="321.75" customHeight="1" x14ac:dyDescent="0.25">
      <c r="A29" s="329"/>
      <c r="B29" s="424"/>
      <c r="C29" s="424"/>
      <c r="D29" s="424"/>
      <c r="E29" s="427"/>
      <c r="F29" s="427"/>
      <c r="G29" s="296"/>
      <c r="H29" s="296"/>
      <c r="I29" s="296"/>
      <c r="J29" s="389"/>
      <c r="K29" s="297"/>
      <c r="L29" s="297"/>
      <c r="M29" s="337"/>
      <c r="N29" s="297"/>
      <c r="O29" s="337"/>
      <c r="P29" s="297"/>
      <c r="Q29" s="337"/>
      <c r="R29" s="391"/>
      <c r="S29" s="391"/>
      <c r="T29" s="391"/>
      <c r="U29" s="391"/>
      <c r="V29" s="391"/>
      <c r="W29" s="394"/>
      <c r="X29" s="391"/>
      <c r="Y29" s="173">
        <f>0%</f>
        <v>0</v>
      </c>
      <c r="Z29" s="173">
        <f>0%</f>
        <v>0</v>
      </c>
      <c r="AA29" s="337"/>
      <c r="AB29" s="337"/>
      <c r="AC29" s="337"/>
      <c r="AD29" s="337"/>
      <c r="AE29" s="297"/>
      <c r="AF29" s="320"/>
      <c r="AG29" s="297"/>
      <c r="AH29" s="4" t="s">
        <v>186</v>
      </c>
      <c r="AI29" s="4" t="s">
        <v>187</v>
      </c>
      <c r="AJ29" s="4">
        <v>1</v>
      </c>
      <c r="AK29" s="4"/>
      <c r="AL29" s="90">
        <v>0.3</v>
      </c>
      <c r="AM29" s="87">
        <v>44927</v>
      </c>
      <c r="AN29" s="87">
        <v>45291</v>
      </c>
      <c r="AO29" s="4">
        <v>365</v>
      </c>
      <c r="AP29" s="92">
        <v>20</v>
      </c>
      <c r="AQ29" s="92">
        <v>20</v>
      </c>
      <c r="AR29" s="4" t="s">
        <v>90</v>
      </c>
      <c r="AS29" s="4" t="s">
        <v>91</v>
      </c>
      <c r="AT29" s="4"/>
      <c r="AU29" s="4"/>
      <c r="AV29" s="4"/>
      <c r="AW29" s="4"/>
      <c r="AX29" s="4"/>
      <c r="AY29" s="4" t="s">
        <v>184</v>
      </c>
      <c r="AZ29" s="129">
        <v>289813258</v>
      </c>
      <c r="BA29" s="9">
        <v>0</v>
      </c>
      <c r="BB29" s="88">
        <f t="shared" si="0"/>
        <v>289813258</v>
      </c>
      <c r="BC29" s="88">
        <v>0</v>
      </c>
      <c r="BD29" s="88">
        <v>0</v>
      </c>
      <c r="BE29" s="88">
        <v>0</v>
      </c>
      <c r="BF29" s="88">
        <f t="shared" si="1"/>
        <v>0</v>
      </c>
      <c r="BG29" s="296"/>
      <c r="BH29" s="297"/>
      <c r="BI29" s="297"/>
      <c r="BJ29" s="5" t="s">
        <v>108</v>
      </c>
      <c r="BK29" s="4" t="s">
        <v>186</v>
      </c>
      <c r="BL29" s="4" t="s">
        <v>147</v>
      </c>
      <c r="BM29" s="6" t="s">
        <v>111</v>
      </c>
      <c r="BN29" s="6">
        <v>44958</v>
      </c>
      <c r="BO29" s="4" t="s">
        <v>188</v>
      </c>
      <c r="BP29" s="297"/>
      <c r="BQ29" s="297"/>
      <c r="BR29" s="152" t="s">
        <v>540</v>
      </c>
    </row>
    <row r="30" spans="1:70" s="8" customFormat="1" ht="103.5" customHeight="1" x14ac:dyDescent="0.25">
      <c r="A30" s="329"/>
      <c r="B30" s="424"/>
      <c r="C30" s="424"/>
      <c r="D30" s="424"/>
      <c r="E30" s="427"/>
      <c r="F30" s="427"/>
      <c r="G30" s="296"/>
      <c r="H30" s="296"/>
      <c r="I30" s="296"/>
      <c r="J30" s="473" t="s">
        <v>583</v>
      </c>
      <c r="K30" s="413"/>
      <c r="L30" s="413"/>
      <c r="M30" s="413"/>
      <c r="N30" s="413"/>
      <c r="O30" s="413"/>
      <c r="P30" s="413"/>
      <c r="Q30" s="413"/>
      <c r="R30" s="413"/>
      <c r="S30" s="413"/>
      <c r="T30" s="76"/>
      <c r="U30" s="76"/>
      <c r="V30" s="76"/>
      <c r="W30" s="181"/>
      <c r="X30" s="76"/>
      <c r="Y30" s="173">
        <f>0%</f>
        <v>0</v>
      </c>
      <c r="Z30" s="173">
        <f>SUM(Z26:Z29)/(3)</f>
        <v>0.66666666666666663</v>
      </c>
      <c r="AA30" s="72"/>
      <c r="AB30" s="72"/>
      <c r="AC30" s="72"/>
      <c r="AD30" s="72"/>
      <c r="AE30" s="240"/>
      <c r="AF30" s="241"/>
      <c r="AG30" s="241"/>
      <c r="AH30" s="241"/>
      <c r="AI30" s="241"/>
      <c r="AJ30" s="241"/>
      <c r="AK30" s="241"/>
      <c r="AL30" s="241"/>
      <c r="AM30" s="241"/>
      <c r="AN30" s="241"/>
      <c r="AO30" s="242"/>
      <c r="AP30" s="242"/>
      <c r="AQ30" s="242"/>
      <c r="AR30" s="523" t="s">
        <v>595</v>
      </c>
      <c r="AS30" s="523"/>
      <c r="AT30" s="523"/>
      <c r="AU30" s="523"/>
      <c r="AV30" s="193">
        <v>342816758</v>
      </c>
      <c r="AW30" s="193">
        <v>8600000</v>
      </c>
      <c r="AX30" s="244">
        <v>2.5086288226318271E-2</v>
      </c>
      <c r="AY30" s="4"/>
      <c r="AZ30" s="129"/>
      <c r="BA30" s="9"/>
      <c r="BB30" s="88"/>
      <c r="BC30" s="88"/>
      <c r="BD30" s="88"/>
      <c r="BE30" s="88"/>
      <c r="BF30" s="88"/>
      <c r="BG30" s="156"/>
      <c r="BH30" s="5"/>
      <c r="BI30" s="5"/>
      <c r="BJ30" s="5"/>
      <c r="BK30" s="23"/>
      <c r="BL30" s="4"/>
      <c r="BM30" s="6"/>
      <c r="BN30" s="6"/>
      <c r="BO30" s="196"/>
      <c r="BP30" s="158"/>
      <c r="BQ30" s="158"/>
      <c r="BR30" s="152"/>
    </row>
    <row r="31" spans="1:70" ht="179.25" customHeight="1" x14ac:dyDescent="0.25">
      <c r="A31" s="329"/>
      <c r="B31" s="424"/>
      <c r="C31" s="424"/>
      <c r="D31" s="424"/>
      <c r="E31" s="427"/>
      <c r="F31" s="427"/>
      <c r="G31" s="296"/>
      <c r="H31" s="296"/>
      <c r="I31" s="296"/>
      <c r="J31" s="364" t="s">
        <v>189</v>
      </c>
      <c r="K31" s="4" t="s">
        <v>190</v>
      </c>
      <c r="L31" s="4" t="s">
        <v>191</v>
      </c>
      <c r="M31" s="72">
        <v>0</v>
      </c>
      <c r="N31" s="4" t="s">
        <v>192</v>
      </c>
      <c r="O31" s="4"/>
      <c r="P31" s="4" t="s">
        <v>79</v>
      </c>
      <c r="Q31" s="295" t="s">
        <v>193</v>
      </c>
      <c r="R31" s="130">
        <v>5000</v>
      </c>
      <c r="S31" s="131">
        <f>R31-X31</f>
        <v>4431</v>
      </c>
      <c r="T31" s="131">
        <v>0</v>
      </c>
      <c r="U31" s="131">
        <v>0</v>
      </c>
      <c r="V31" s="131">
        <v>0</v>
      </c>
      <c r="W31" s="131">
        <f>SUM(T31:V31)</f>
        <v>0</v>
      </c>
      <c r="X31" s="78">
        <v>569</v>
      </c>
      <c r="Y31" s="174">
        <v>0</v>
      </c>
      <c r="Z31" s="174">
        <f>X31/R31</f>
        <v>0.1138</v>
      </c>
      <c r="AA31" s="382" t="s">
        <v>81</v>
      </c>
      <c r="AB31" s="382" t="s">
        <v>194</v>
      </c>
      <c r="AC31" s="382" t="s">
        <v>83</v>
      </c>
      <c r="AD31" s="382" t="s">
        <v>195</v>
      </c>
      <c r="AE31" s="295" t="s">
        <v>196</v>
      </c>
      <c r="AF31" s="295" t="s">
        <v>197</v>
      </c>
      <c r="AG31" s="295" t="s">
        <v>198</v>
      </c>
      <c r="AH31" s="72" t="s">
        <v>199</v>
      </c>
      <c r="AI31" s="4" t="s">
        <v>200</v>
      </c>
      <c r="AJ31" s="12">
        <v>1</v>
      </c>
      <c r="AK31" s="12"/>
      <c r="AL31" s="132">
        <v>0.05</v>
      </c>
      <c r="AM31" s="133" t="s">
        <v>201</v>
      </c>
      <c r="AN31" s="134">
        <v>45291</v>
      </c>
      <c r="AO31" s="12">
        <v>365</v>
      </c>
      <c r="AP31" s="92">
        <v>1028736</v>
      </c>
      <c r="AQ31" s="92">
        <v>1028736</v>
      </c>
      <c r="AR31" s="12" t="s">
        <v>90</v>
      </c>
      <c r="AS31" s="12" t="s">
        <v>91</v>
      </c>
      <c r="AT31" s="12"/>
      <c r="AU31" s="4" t="s">
        <v>572</v>
      </c>
      <c r="AV31" s="187">
        <v>2909325770</v>
      </c>
      <c r="AW31" s="187">
        <v>7300000</v>
      </c>
      <c r="AX31" s="183">
        <f>AW31/AV31</f>
        <v>2.509172425884778E-3</v>
      </c>
      <c r="AY31" s="12" t="s">
        <v>184</v>
      </c>
      <c r="AZ31" s="135">
        <v>0</v>
      </c>
      <c r="BA31" s="14">
        <v>0</v>
      </c>
      <c r="BB31" s="88">
        <f t="shared" si="0"/>
        <v>0</v>
      </c>
      <c r="BC31" s="88">
        <v>0</v>
      </c>
      <c r="BD31" s="88">
        <v>0</v>
      </c>
      <c r="BE31" s="88">
        <v>0</v>
      </c>
      <c r="BF31" s="88">
        <f t="shared" si="1"/>
        <v>0</v>
      </c>
      <c r="BG31" s="295" t="s">
        <v>202</v>
      </c>
      <c r="BH31" s="295" t="s">
        <v>196</v>
      </c>
      <c r="BI31" s="502" t="s">
        <v>203</v>
      </c>
      <c r="BJ31" s="12" t="s">
        <v>97</v>
      </c>
      <c r="BK31" s="16" t="s">
        <v>97</v>
      </c>
      <c r="BL31" s="12" t="s">
        <v>97</v>
      </c>
      <c r="BM31" s="12" t="s">
        <v>97</v>
      </c>
      <c r="BN31" s="6" t="s">
        <v>97</v>
      </c>
      <c r="BO31" s="17" t="s">
        <v>204</v>
      </c>
      <c r="BP31" s="295" t="s">
        <v>99</v>
      </c>
      <c r="BQ31" s="295" t="s">
        <v>100</v>
      </c>
      <c r="BR31" s="152"/>
    </row>
    <row r="32" spans="1:70" ht="114" x14ac:dyDescent="0.25">
      <c r="A32" s="329"/>
      <c r="B32" s="424"/>
      <c r="C32" s="424"/>
      <c r="D32" s="424"/>
      <c r="E32" s="427"/>
      <c r="F32" s="427"/>
      <c r="G32" s="296"/>
      <c r="H32" s="296"/>
      <c r="I32" s="296"/>
      <c r="J32" s="380"/>
      <c r="K32" s="295" t="s">
        <v>205</v>
      </c>
      <c r="L32" s="295" t="s">
        <v>75</v>
      </c>
      <c r="M32" s="335">
        <v>0</v>
      </c>
      <c r="N32" s="295" t="s">
        <v>206</v>
      </c>
      <c r="O32" s="335"/>
      <c r="P32" s="335" t="s">
        <v>79</v>
      </c>
      <c r="Q32" s="296"/>
      <c r="R32" s="335">
        <v>1</v>
      </c>
      <c r="S32" s="335" t="s">
        <v>120</v>
      </c>
      <c r="T32" s="335" t="s">
        <v>535</v>
      </c>
      <c r="U32" s="335" t="s">
        <v>535</v>
      </c>
      <c r="V32" s="335" t="s">
        <v>535</v>
      </c>
      <c r="W32" s="335"/>
      <c r="X32" s="335">
        <v>1</v>
      </c>
      <c r="Y32" s="72"/>
      <c r="Z32" s="72"/>
      <c r="AA32" s="383"/>
      <c r="AB32" s="383"/>
      <c r="AC32" s="383"/>
      <c r="AD32" s="383"/>
      <c r="AE32" s="336"/>
      <c r="AF32" s="336"/>
      <c r="AG32" s="336"/>
      <c r="AH32" s="72" t="s">
        <v>207</v>
      </c>
      <c r="AI32" s="4" t="s">
        <v>200</v>
      </c>
      <c r="AJ32" s="12">
        <v>1</v>
      </c>
      <c r="AK32" s="12"/>
      <c r="AL32" s="132">
        <v>0.05</v>
      </c>
      <c r="AM32" s="133" t="s">
        <v>201</v>
      </c>
      <c r="AN32" s="134">
        <v>45291</v>
      </c>
      <c r="AO32" s="12">
        <v>365</v>
      </c>
      <c r="AP32" s="92">
        <v>1028736</v>
      </c>
      <c r="AQ32" s="92">
        <v>1028736</v>
      </c>
      <c r="AR32" s="12" t="s">
        <v>90</v>
      </c>
      <c r="AS32" s="12" t="s">
        <v>91</v>
      </c>
      <c r="AT32" s="12"/>
      <c r="AU32" s="12"/>
      <c r="AV32" s="12"/>
      <c r="AW32" s="12"/>
      <c r="AX32" s="12"/>
      <c r="AY32" s="12" t="s">
        <v>184</v>
      </c>
      <c r="AZ32" s="135">
        <v>0</v>
      </c>
      <c r="BA32" s="14">
        <v>0</v>
      </c>
      <c r="BB32" s="88">
        <f t="shared" si="0"/>
        <v>0</v>
      </c>
      <c r="BC32" s="88">
        <v>0</v>
      </c>
      <c r="BD32" s="88">
        <v>0</v>
      </c>
      <c r="BE32" s="88">
        <v>0</v>
      </c>
      <c r="BF32" s="88">
        <f t="shared" si="1"/>
        <v>0</v>
      </c>
      <c r="BG32" s="500"/>
      <c r="BH32" s="296"/>
      <c r="BI32" s="503"/>
      <c r="BJ32" s="12" t="s">
        <v>97</v>
      </c>
      <c r="BK32" s="16" t="s">
        <v>97</v>
      </c>
      <c r="BL32" s="12" t="s">
        <v>97</v>
      </c>
      <c r="BM32" s="12" t="s">
        <v>97</v>
      </c>
      <c r="BN32" s="6" t="s">
        <v>97</v>
      </c>
      <c r="BO32" s="17" t="s">
        <v>208</v>
      </c>
      <c r="BP32" s="296"/>
      <c r="BQ32" s="296"/>
      <c r="BR32" s="152" t="s">
        <v>550</v>
      </c>
    </row>
    <row r="33" spans="1:70" ht="114" x14ac:dyDescent="0.25">
      <c r="A33" s="329"/>
      <c r="B33" s="424"/>
      <c r="C33" s="424"/>
      <c r="D33" s="424"/>
      <c r="E33" s="427"/>
      <c r="F33" s="427"/>
      <c r="G33" s="296"/>
      <c r="H33" s="296"/>
      <c r="I33" s="296"/>
      <c r="J33" s="380"/>
      <c r="K33" s="296"/>
      <c r="L33" s="296"/>
      <c r="M33" s="336"/>
      <c r="N33" s="296"/>
      <c r="O33" s="336"/>
      <c r="P33" s="336"/>
      <c r="Q33" s="296"/>
      <c r="R33" s="336"/>
      <c r="S33" s="336"/>
      <c r="T33" s="336"/>
      <c r="U33" s="336"/>
      <c r="V33" s="336"/>
      <c r="W33" s="336"/>
      <c r="X33" s="336"/>
      <c r="Y33" s="72"/>
      <c r="Z33" s="72"/>
      <c r="AA33" s="383"/>
      <c r="AB33" s="383"/>
      <c r="AC33" s="383"/>
      <c r="AD33" s="383"/>
      <c r="AE33" s="336"/>
      <c r="AF33" s="336"/>
      <c r="AG33" s="336"/>
      <c r="AH33" s="72" t="s">
        <v>209</v>
      </c>
      <c r="AI33" s="4" t="s">
        <v>200</v>
      </c>
      <c r="AJ33" s="12">
        <v>50</v>
      </c>
      <c r="AK33" s="12"/>
      <c r="AL33" s="132">
        <v>0.05</v>
      </c>
      <c r="AM33" s="133" t="s">
        <v>201</v>
      </c>
      <c r="AN33" s="134">
        <v>45291</v>
      </c>
      <c r="AO33" s="12">
        <v>365</v>
      </c>
      <c r="AP33" s="92">
        <v>1028736</v>
      </c>
      <c r="AQ33" s="92">
        <v>1028736</v>
      </c>
      <c r="AR33" s="12" t="s">
        <v>90</v>
      </c>
      <c r="AS33" s="12" t="s">
        <v>91</v>
      </c>
      <c r="AT33" s="12"/>
      <c r="AU33" s="12"/>
      <c r="AV33" s="12"/>
      <c r="AW33" s="12"/>
      <c r="AX33" s="12"/>
      <c r="AY33" s="12" t="s">
        <v>184</v>
      </c>
      <c r="AZ33" s="135">
        <v>0</v>
      </c>
      <c r="BA33" s="14">
        <v>0</v>
      </c>
      <c r="BB33" s="88">
        <f t="shared" si="0"/>
        <v>0</v>
      </c>
      <c r="BC33" s="88">
        <v>0</v>
      </c>
      <c r="BD33" s="88">
        <v>0</v>
      </c>
      <c r="BE33" s="88">
        <v>0</v>
      </c>
      <c r="BF33" s="88">
        <f t="shared" si="1"/>
        <v>0</v>
      </c>
      <c r="BG33" s="500"/>
      <c r="BH33" s="296"/>
      <c r="BI33" s="503"/>
      <c r="BJ33" s="12" t="s">
        <v>97</v>
      </c>
      <c r="BK33" s="16" t="s">
        <v>97</v>
      </c>
      <c r="BL33" s="12" t="s">
        <v>97</v>
      </c>
      <c r="BM33" s="12" t="s">
        <v>97</v>
      </c>
      <c r="BN33" s="6" t="s">
        <v>97</v>
      </c>
      <c r="BO33" s="18" t="s">
        <v>210</v>
      </c>
      <c r="BP33" s="296"/>
      <c r="BQ33" s="296"/>
      <c r="BR33" s="152"/>
    </row>
    <row r="34" spans="1:70" ht="57" x14ac:dyDescent="0.25">
      <c r="A34" s="329"/>
      <c r="B34" s="424"/>
      <c r="C34" s="424"/>
      <c r="D34" s="424"/>
      <c r="E34" s="427"/>
      <c r="F34" s="427"/>
      <c r="G34" s="296"/>
      <c r="H34" s="296"/>
      <c r="I34" s="296"/>
      <c r="J34" s="380"/>
      <c r="K34" s="296"/>
      <c r="L34" s="296"/>
      <c r="M34" s="336"/>
      <c r="N34" s="296"/>
      <c r="O34" s="336"/>
      <c r="P34" s="336"/>
      <c r="Q34" s="296"/>
      <c r="R34" s="336"/>
      <c r="S34" s="336"/>
      <c r="T34" s="336"/>
      <c r="U34" s="336"/>
      <c r="V34" s="336"/>
      <c r="W34" s="336"/>
      <c r="X34" s="336"/>
      <c r="Y34" s="72"/>
      <c r="Z34" s="72"/>
      <c r="AA34" s="383"/>
      <c r="AB34" s="383"/>
      <c r="AC34" s="383"/>
      <c r="AD34" s="383"/>
      <c r="AE34" s="336"/>
      <c r="AF34" s="336"/>
      <c r="AG34" s="336"/>
      <c r="AH34" s="72" t="s">
        <v>211</v>
      </c>
      <c r="AI34" s="4" t="s">
        <v>114</v>
      </c>
      <c r="AJ34" s="20">
        <v>1</v>
      </c>
      <c r="AK34" s="20"/>
      <c r="AL34" s="132">
        <v>0.05</v>
      </c>
      <c r="AM34" s="134">
        <v>44927</v>
      </c>
      <c r="AN34" s="134">
        <v>45291</v>
      </c>
      <c r="AO34" s="12">
        <v>365</v>
      </c>
      <c r="AP34" s="20" t="s">
        <v>97</v>
      </c>
      <c r="AQ34" s="20" t="s">
        <v>97</v>
      </c>
      <c r="AR34" s="12" t="s">
        <v>90</v>
      </c>
      <c r="AS34" s="12" t="s">
        <v>91</v>
      </c>
      <c r="AT34" s="12"/>
      <c r="AU34" s="12"/>
      <c r="AV34" s="12"/>
      <c r="AW34" s="12"/>
      <c r="AX34" s="12"/>
      <c r="AY34" s="12" t="s">
        <v>184</v>
      </c>
      <c r="AZ34" s="135">
        <v>53003500</v>
      </c>
      <c r="BA34" s="14">
        <v>0</v>
      </c>
      <c r="BB34" s="88">
        <f t="shared" si="0"/>
        <v>53003500</v>
      </c>
      <c r="BC34" s="88">
        <v>0</v>
      </c>
      <c r="BD34" s="88">
        <v>0</v>
      </c>
      <c r="BE34" s="88">
        <v>4300000</v>
      </c>
      <c r="BF34" s="88">
        <f t="shared" si="1"/>
        <v>4300000</v>
      </c>
      <c r="BG34" s="500"/>
      <c r="BH34" s="296"/>
      <c r="BI34" s="503"/>
      <c r="BJ34" s="20" t="s">
        <v>212</v>
      </c>
      <c r="BK34" s="19" t="s">
        <v>213</v>
      </c>
      <c r="BL34" s="20" t="s">
        <v>147</v>
      </c>
      <c r="BM34" s="20" t="s">
        <v>111</v>
      </c>
      <c r="BN34" s="6">
        <v>44947</v>
      </c>
      <c r="BO34" s="18" t="s">
        <v>214</v>
      </c>
      <c r="BP34" s="296"/>
      <c r="BQ34" s="296"/>
      <c r="BR34" s="152" t="s">
        <v>553</v>
      </c>
    </row>
    <row r="35" spans="1:70" ht="114" x14ac:dyDescent="0.25">
      <c r="A35" s="329"/>
      <c r="B35" s="424"/>
      <c r="C35" s="424"/>
      <c r="D35" s="424"/>
      <c r="E35" s="427"/>
      <c r="F35" s="427"/>
      <c r="G35" s="296"/>
      <c r="H35" s="296"/>
      <c r="I35" s="296"/>
      <c r="J35" s="380"/>
      <c r="K35" s="296"/>
      <c r="L35" s="296"/>
      <c r="M35" s="336"/>
      <c r="N35" s="296"/>
      <c r="O35" s="336"/>
      <c r="P35" s="336"/>
      <c r="Q35" s="296"/>
      <c r="R35" s="336"/>
      <c r="S35" s="336"/>
      <c r="T35" s="336"/>
      <c r="U35" s="336"/>
      <c r="V35" s="336"/>
      <c r="W35" s="336"/>
      <c r="X35" s="336"/>
      <c r="Y35" s="72"/>
      <c r="Z35" s="85">
        <f>X32/R32</f>
        <v>1</v>
      </c>
      <c r="AA35" s="383"/>
      <c r="AB35" s="383"/>
      <c r="AC35" s="383"/>
      <c r="AD35" s="383"/>
      <c r="AE35" s="336"/>
      <c r="AF35" s="336"/>
      <c r="AG35" s="336"/>
      <c r="AH35" s="72" t="s">
        <v>215</v>
      </c>
      <c r="AI35" s="4" t="s">
        <v>200</v>
      </c>
      <c r="AJ35" s="12">
        <v>1</v>
      </c>
      <c r="AK35" s="12"/>
      <c r="AL35" s="132">
        <v>0.2</v>
      </c>
      <c r="AM35" s="134">
        <v>44927</v>
      </c>
      <c r="AN35" s="134">
        <v>45291</v>
      </c>
      <c r="AO35" s="12">
        <v>365</v>
      </c>
      <c r="AP35" s="92">
        <v>1028736</v>
      </c>
      <c r="AQ35" s="92">
        <v>1028736</v>
      </c>
      <c r="AR35" s="12" t="s">
        <v>90</v>
      </c>
      <c r="AS35" s="12" t="s">
        <v>91</v>
      </c>
      <c r="AT35" s="12"/>
      <c r="AU35" s="12"/>
      <c r="AV35" s="12"/>
      <c r="AW35" s="12"/>
      <c r="AX35" s="12"/>
      <c r="AY35" s="12" t="s">
        <v>184</v>
      </c>
      <c r="AZ35" s="135">
        <v>2109564500</v>
      </c>
      <c r="BA35" s="14">
        <v>0</v>
      </c>
      <c r="BB35" s="88">
        <f t="shared" si="0"/>
        <v>2109564500</v>
      </c>
      <c r="BC35" s="88">
        <v>0</v>
      </c>
      <c r="BD35" s="88">
        <v>0</v>
      </c>
      <c r="BE35" s="88">
        <v>0</v>
      </c>
      <c r="BF35" s="88">
        <f t="shared" si="1"/>
        <v>0</v>
      </c>
      <c r="BG35" s="500"/>
      <c r="BH35" s="296"/>
      <c r="BI35" s="503"/>
      <c r="BJ35" s="12" t="s">
        <v>212</v>
      </c>
      <c r="BK35" s="21" t="s">
        <v>216</v>
      </c>
      <c r="BL35" s="13" t="s">
        <v>217</v>
      </c>
      <c r="BM35" s="13" t="s">
        <v>111</v>
      </c>
      <c r="BN35" s="6">
        <v>44957</v>
      </c>
      <c r="BO35" s="17" t="s">
        <v>208</v>
      </c>
      <c r="BP35" s="296"/>
      <c r="BQ35" s="296"/>
      <c r="BR35" s="485" t="s">
        <v>551</v>
      </c>
    </row>
    <row r="36" spans="1:70" ht="57" x14ac:dyDescent="0.25">
      <c r="A36" s="329"/>
      <c r="B36" s="424"/>
      <c r="C36" s="424"/>
      <c r="D36" s="424"/>
      <c r="E36" s="427"/>
      <c r="F36" s="427"/>
      <c r="G36" s="296"/>
      <c r="H36" s="296"/>
      <c r="I36" s="296"/>
      <c r="J36" s="380"/>
      <c r="K36" s="296"/>
      <c r="L36" s="296"/>
      <c r="M36" s="336"/>
      <c r="N36" s="296"/>
      <c r="O36" s="336"/>
      <c r="P36" s="336"/>
      <c r="Q36" s="296"/>
      <c r="R36" s="336"/>
      <c r="S36" s="336"/>
      <c r="T36" s="336"/>
      <c r="U36" s="336"/>
      <c r="V36" s="336"/>
      <c r="W36" s="336"/>
      <c r="X36" s="336"/>
      <c r="Y36" s="72"/>
      <c r="Z36" s="72"/>
      <c r="AA36" s="383"/>
      <c r="AB36" s="383"/>
      <c r="AC36" s="383"/>
      <c r="AD36" s="383"/>
      <c r="AE36" s="336"/>
      <c r="AF36" s="336"/>
      <c r="AG36" s="336"/>
      <c r="AH36" s="72" t="s">
        <v>218</v>
      </c>
      <c r="AI36" s="4" t="s">
        <v>219</v>
      </c>
      <c r="AJ36" s="12">
        <v>1</v>
      </c>
      <c r="AK36" s="12"/>
      <c r="AL36" s="132">
        <v>0.05</v>
      </c>
      <c r="AM36" s="134">
        <v>44927</v>
      </c>
      <c r="AN36" s="134">
        <v>45291</v>
      </c>
      <c r="AO36" s="12">
        <v>365</v>
      </c>
      <c r="AP36" s="12" t="s">
        <v>220</v>
      </c>
      <c r="AQ36" s="12" t="s">
        <v>220</v>
      </c>
      <c r="AR36" s="12" t="s">
        <v>90</v>
      </c>
      <c r="AS36" s="12" t="s">
        <v>91</v>
      </c>
      <c r="AT36" s="12"/>
      <c r="AU36" s="12"/>
      <c r="AV36" s="12"/>
      <c r="AW36" s="12"/>
      <c r="AX36" s="12"/>
      <c r="AY36" s="12" t="s">
        <v>184</v>
      </c>
      <c r="AZ36" s="135">
        <v>34500000</v>
      </c>
      <c r="BA36" s="14">
        <v>0</v>
      </c>
      <c r="BB36" s="88">
        <f t="shared" si="0"/>
        <v>34500000</v>
      </c>
      <c r="BC36" s="88">
        <v>0</v>
      </c>
      <c r="BD36" s="88">
        <v>0</v>
      </c>
      <c r="BE36" s="88">
        <v>3000000</v>
      </c>
      <c r="BF36" s="88">
        <f t="shared" si="1"/>
        <v>3000000</v>
      </c>
      <c r="BG36" s="500"/>
      <c r="BH36" s="296"/>
      <c r="BI36" s="503"/>
      <c r="BJ36" s="12" t="s">
        <v>212</v>
      </c>
      <c r="BK36" s="11" t="s">
        <v>221</v>
      </c>
      <c r="BL36" s="13" t="s">
        <v>147</v>
      </c>
      <c r="BM36" s="13" t="s">
        <v>111</v>
      </c>
      <c r="BN36" s="6">
        <v>44947</v>
      </c>
      <c r="BO36" s="18" t="s">
        <v>214</v>
      </c>
      <c r="BP36" s="296"/>
      <c r="BQ36" s="296"/>
      <c r="BR36" s="487"/>
    </row>
    <row r="37" spans="1:70" ht="99.75" x14ac:dyDescent="0.25">
      <c r="A37" s="329"/>
      <c r="B37" s="424"/>
      <c r="C37" s="424"/>
      <c r="D37" s="424"/>
      <c r="E37" s="427"/>
      <c r="F37" s="427"/>
      <c r="G37" s="296"/>
      <c r="H37" s="296"/>
      <c r="I37" s="296"/>
      <c r="J37" s="380"/>
      <c r="K37" s="296"/>
      <c r="L37" s="296"/>
      <c r="M37" s="336"/>
      <c r="N37" s="296"/>
      <c r="O37" s="336"/>
      <c r="P37" s="336"/>
      <c r="Q37" s="296"/>
      <c r="R37" s="336"/>
      <c r="S37" s="336"/>
      <c r="T37" s="336"/>
      <c r="U37" s="336"/>
      <c r="V37" s="336"/>
      <c r="W37" s="336"/>
      <c r="X37" s="336"/>
      <c r="Y37" s="72"/>
      <c r="Z37" s="72"/>
      <c r="AA37" s="383"/>
      <c r="AB37" s="383"/>
      <c r="AC37" s="383"/>
      <c r="AD37" s="383"/>
      <c r="AE37" s="336"/>
      <c r="AF37" s="336"/>
      <c r="AG37" s="336"/>
      <c r="AH37" s="72" t="s">
        <v>222</v>
      </c>
      <c r="AI37" s="4" t="s">
        <v>223</v>
      </c>
      <c r="AJ37" s="12">
        <v>1</v>
      </c>
      <c r="AK37" s="12"/>
      <c r="AL37" s="132">
        <v>0.1</v>
      </c>
      <c r="AM37" s="134">
        <v>44927</v>
      </c>
      <c r="AN37" s="134">
        <v>45291</v>
      </c>
      <c r="AO37" s="12">
        <v>365</v>
      </c>
      <c r="AP37" s="92">
        <v>1028736</v>
      </c>
      <c r="AQ37" s="92">
        <v>1028736</v>
      </c>
      <c r="AR37" s="12" t="s">
        <v>90</v>
      </c>
      <c r="AS37" s="12" t="s">
        <v>91</v>
      </c>
      <c r="AT37" s="12"/>
      <c r="AU37" s="12"/>
      <c r="AV37" s="12"/>
      <c r="AW37" s="12"/>
      <c r="AX37" s="12"/>
      <c r="AY37" s="12" t="s">
        <v>184</v>
      </c>
      <c r="AZ37" s="136">
        <v>1296932000</v>
      </c>
      <c r="BA37" s="22">
        <v>-1281932000</v>
      </c>
      <c r="BB37" s="88">
        <f t="shared" si="0"/>
        <v>15000000</v>
      </c>
      <c r="BC37" s="88">
        <v>0</v>
      </c>
      <c r="BD37" s="88">
        <v>0</v>
      </c>
      <c r="BE37" s="88">
        <v>0</v>
      </c>
      <c r="BF37" s="88">
        <f t="shared" si="1"/>
        <v>0</v>
      </c>
      <c r="BG37" s="500"/>
      <c r="BH37" s="296"/>
      <c r="BI37" s="503"/>
      <c r="BJ37" s="4" t="s">
        <v>108</v>
      </c>
      <c r="BK37" s="23" t="s">
        <v>224</v>
      </c>
      <c r="BL37" s="24" t="s">
        <v>217</v>
      </c>
      <c r="BM37" s="24" t="s">
        <v>111</v>
      </c>
      <c r="BN37" s="6">
        <v>44958</v>
      </c>
      <c r="BO37" s="17" t="s">
        <v>225</v>
      </c>
      <c r="BP37" s="296"/>
      <c r="BQ37" s="296"/>
      <c r="BR37" s="487"/>
    </row>
    <row r="38" spans="1:70" ht="142.5" customHeight="1" x14ac:dyDescent="0.25">
      <c r="A38" s="329"/>
      <c r="B38" s="424"/>
      <c r="C38" s="424"/>
      <c r="D38" s="424"/>
      <c r="E38" s="427"/>
      <c r="F38" s="427"/>
      <c r="G38" s="296"/>
      <c r="H38" s="296"/>
      <c r="I38" s="296"/>
      <c r="J38" s="380"/>
      <c r="K38" s="297"/>
      <c r="L38" s="297"/>
      <c r="M38" s="337"/>
      <c r="N38" s="297"/>
      <c r="O38" s="337"/>
      <c r="P38" s="337"/>
      <c r="Q38" s="296"/>
      <c r="R38" s="337"/>
      <c r="S38" s="337"/>
      <c r="T38" s="337"/>
      <c r="U38" s="337"/>
      <c r="V38" s="337"/>
      <c r="W38" s="337"/>
      <c r="X38" s="337"/>
      <c r="Y38" s="72"/>
      <c r="Z38" s="72"/>
      <c r="AA38" s="383"/>
      <c r="AB38" s="383"/>
      <c r="AC38" s="383"/>
      <c r="AD38" s="383"/>
      <c r="AE38" s="336"/>
      <c r="AF38" s="336"/>
      <c r="AG38" s="336"/>
      <c r="AH38" s="72" t="s">
        <v>226</v>
      </c>
      <c r="AI38" s="4" t="s">
        <v>200</v>
      </c>
      <c r="AJ38" s="12">
        <v>1</v>
      </c>
      <c r="AK38" s="12"/>
      <c r="AL38" s="132">
        <v>0.1</v>
      </c>
      <c r="AM38" s="134">
        <v>44927</v>
      </c>
      <c r="AN38" s="134">
        <v>45291</v>
      </c>
      <c r="AO38" s="12">
        <v>365</v>
      </c>
      <c r="AP38" s="92">
        <v>1028736</v>
      </c>
      <c r="AQ38" s="92">
        <v>1028736</v>
      </c>
      <c r="AR38" s="12" t="s">
        <v>90</v>
      </c>
      <c r="AS38" s="12" t="s">
        <v>91</v>
      </c>
      <c r="AT38" s="12"/>
      <c r="AU38" s="12"/>
      <c r="AV38" s="12"/>
      <c r="AW38" s="12"/>
      <c r="AX38" s="12"/>
      <c r="AY38" s="12" t="s">
        <v>184</v>
      </c>
      <c r="AZ38" s="135">
        <v>100000000</v>
      </c>
      <c r="BA38" s="14">
        <v>0</v>
      </c>
      <c r="BB38" s="88">
        <f t="shared" si="0"/>
        <v>100000000</v>
      </c>
      <c r="BC38" s="88">
        <v>0</v>
      </c>
      <c r="BD38" s="88">
        <v>0</v>
      </c>
      <c r="BE38" s="88">
        <v>0</v>
      </c>
      <c r="BF38" s="88">
        <f t="shared" si="1"/>
        <v>0</v>
      </c>
      <c r="BG38" s="500"/>
      <c r="BH38" s="296"/>
      <c r="BI38" s="503"/>
      <c r="BJ38" s="12" t="s">
        <v>212</v>
      </c>
      <c r="BK38" s="11" t="s">
        <v>216</v>
      </c>
      <c r="BL38" s="13" t="s">
        <v>217</v>
      </c>
      <c r="BM38" s="13" t="s">
        <v>111</v>
      </c>
      <c r="BN38" s="6">
        <v>44957</v>
      </c>
      <c r="BO38" s="17" t="s">
        <v>208</v>
      </c>
      <c r="BP38" s="296"/>
      <c r="BQ38" s="296"/>
      <c r="BR38" s="486"/>
    </row>
    <row r="39" spans="1:70" ht="85.5" x14ac:dyDescent="0.25">
      <c r="A39" s="329"/>
      <c r="B39" s="424"/>
      <c r="C39" s="424"/>
      <c r="D39" s="424"/>
      <c r="E39" s="427"/>
      <c r="F39" s="427"/>
      <c r="G39" s="296"/>
      <c r="H39" s="296"/>
      <c r="I39" s="296"/>
      <c r="J39" s="380"/>
      <c r="K39" s="295" t="s">
        <v>227</v>
      </c>
      <c r="L39" s="335" t="s">
        <v>75</v>
      </c>
      <c r="M39" s="335">
        <v>0</v>
      </c>
      <c r="N39" s="295" t="s">
        <v>228</v>
      </c>
      <c r="O39" s="335"/>
      <c r="P39" s="335" t="s">
        <v>229</v>
      </c>
      <c r="Q39" s="296"/>
      <c r="R39" s="335">
        <v>1</v>
      </c>
      <c r="S39" s="335">
        <v>1</v>
      </c>
      <c r="T39" s="335">
        <v>0</v>
      </c>
      <c r="U39" s="335">
        <v>0</v>
      </c>
      <c r="V39" s="335">
        <v>0</v>
      </c>
      <c r="W39" s="335">
        <f>SUM(T39:V41)</f>
        <v>0</v>
      </c>
      <c r="X39" s="385">
        <v>0</v>
      </c>
      <c r="Y39" s="497">
        <v>0</v>
      </c>
      <c r="Z39" s="494">
        <f>X39/R39</f>
        <v>0</v>
      </c>
      <c r="AA39" s="383"/>
      <c r="AB39" s="383"/>
      <c r="AC39" s="383"/>
      <c r="AD39" s="383"/>
      <c r="AE39" s="336"/>
      <c r="AF39" s="336"/>
      <c r="AG39" s="336"/>
      <c r="AH39" s="72" t="s">
        <v>230</v>
      </c>
      <c r="AI39" s="4" t="s">
        <v>231</v>
      </c>
      <c r="AJ39" s="12">
        <v>1</v>
      </c>
      <c r="AK39" s="12"/>
      <c r="AL39" s="132">
        <v>0.05</v>
      </c>
      <c r="AM39" s="134">
        <v>44927</v>
      </c>
      <c r="AN39" s="134">
        <v>45291</v>
      </c>
      <c r="AO39" s="12">
        <v>365</v>
      </c>
      <c r="AP39" s="12" t="s">
        <v>220</v>
      </c>
      <c r="AQ39" s="12" t="s">
        <v>220</v>
      </c>
      <c r="AR39" s="12" t="s">
        <v>90</v>
      </c>
      <c r="AS39" s="12" t="s">
        <v>91</v>
      </c>
      <c r="AT39" s="12"/>
      <c r="AU39" s="12"/>
      <c r="AV39" s="12"/>
      <c r="AW39" s="12"/>
      <c r="AX39" s="12"/>
      <c r="AY39" s="12" t="s">
        <v>184</v>
      </c>
      <c r="AZ39" s="45">
        <v>60000000</v>
      </c>
      <c r="BA39" s="93">
        <v>-2742230</v>
      </c>
      <c r="BB39" s="88">
        <f t="shared" si="0"/>
        <v>57257770</v>
      </c>
      <c r="BC39" s="88">
        <v>0</v>
      </c>
      <c r="BD39" s="88">
        <v>0</v>
      </c>
      <c r="BE39" s="88">
        <v>0</v>
      </c>
      <c r="BF39" s="88">
        <f t="shared" si="1"/>
        <v>0</v>
      </c>
      <c r="BG39" s="500"/>
      <c r="BH39" s="296"/>
      <c r="BI39" s="503"/>
      <c r="BJ39" s="12" t="s">
        <v>212</v>
      </c>
      <c r="BK39" s="11" t="s">
        <v>232</v>
      </c>
      <c r="BL39" s="13" t="s">
        <v>217</v>
      </c>
      <c r="BM39" s="13" t="s">
        <v>111</v>
      </c>
      <c r="BN39" s="6">
        <v>44972</v>
      </c>
      <c r="BO39" s="17" t="s">
        <v>233</v>
      </c>
      <c r="BP39" s="296"/>
      <c r="BQ39" s="296"/>
      <c r="BR39" s="485" t="s">
        <v>549</v>
      </c>
    </row>
    <row r="40" spans="1:70" ht="57" x14ac:dyDescent="0.25">
      <c r="A40" s="329"/>
      <c r="B40" s="424"/>
      <c r="C40" s="424"/>
      <c r="D40" s="424"/>
      <c r="E40" s="427"/>
      <c r="F40" s="427"/>
      <c r="G40" s="296"/>
      <c r="H40" s="296"/>
      <c r="I40" s="296"/>
      <c r="J40" s="380"/>
      <c r="K40" s="296"/>
      <c r="L40" s="336"/>
      <c r="M40" s="336"/>
      <c r="N40" s="296"/>
      <c r="O40" s="336"/>
      <c r="P40" s="336"/>
      <c r="Q40" s="296"/>
      <c r="R40" s="336"/>
      <c r="S40" s="336"/>
      <c r="T40" s="336"/>
      <c r="U40" s="336"/>
      <c r="V40" s="336"/>
      <c r="W40" s="336"/>
      <c r="X40" s="386"/>
      <c r="Y40" s="498"/>
      <c r="Z40" s="495"/>
      <c r="AA40" s="383"/>
      <c r="AB40" s="383"/>
      <c r="AC40" s="383"/>
      <c r="AD40" s="383"/>
      <c r="AE40" s="336"/>
      <c r="AF40" s="336"/>
      <c r="AG40" s="336"/>
      <c r="AH40" s="72" t="s">
        <v>234</v>
      </c>
      <c r="AI40" s="4" t="s">
        <v>235</v>
      </c>
      <c r="AJ40" s="12">
        <v>1</v>
      </c>
      <c r="AK40" s="12"/>
      <c r="AL40" s="132">
        <v>0.2</v>
      </c>
      <c r="AM40" s="134">
        <v>44927</v>
      </c>
      <c r="AN40" s="134">
        <v>45291</v>
      </c>
      <c r="AO40" s="12">
        <v>365</v>
      </c>
      <c r="AP40" s="92">
        <v>1028736</v>
      </c>
      <c r="AQ40" s="92">
        <v>1028736</v>
      </c>
      <c r="AR40" s="12" t="s">
        <v>90</v>
      </c>
      <c r="AS40" s="12" t="s">
        <v>91</v>
      </c>
      <c r="AT40" s="12"/>
      <c r="AU40" s="12"/>
      <c r="AV40" s="12"/>
      <c r="AW40" s="12"/>
      <c r="AX40" s="12"/>
      <c r="AY40" s="12" t="s">
        <v>184</v>
      </c>
      <c r="AZ40" s="137">
        <f>410000000</f>
        <v>410000000</v>
      </c>
      <c r="BA40" s="94">
        <v>0</v>
      </c>
      <c r="BB40" s="88">
        <f t="shared" si="0"/>
        <v>410000000</v>
      </c>
      <c r="BC40" s="88">
        <v>0</v>
      </c>
      <c r="BD40" s="88">
        <v>0</v>
      </c>
      <c r="BE40" s="88">
        <v>0</v>
      </c>
      <c r="BF40" s="88">
        <f t="shared" si="1"/>
        <v>0</v>
      </c>
      <c r="BG40" s="500"/>
      <c r="BH40" s="296"/>
      <c r="BI40" s="503"/>
      <c r="BJ40" s="12" t="s">
        <v>212</v>
      </c>
      <c r="BK40" s="11" t="s">
        <v>232</v>
      </c>
      <c r="BL40" s="13" t="s">
        <v>217</v>
      </c>
      <c r="BM40" s="13" t="s">
        <v>111</v>
      </c>
      <c r="BN40" s="6">
        <v>44972</v>
      </c>
      <c r="BO40" s="17" t="s">
        <v>208</v>
      </c>
      <c r="BP40" s="296"/>
      <c r="BQ40" s="296"/>
      <c r="BR40" s="487"/>
    </row>
    <row r="41" spans="1:70" ht="57" x14ac:dyDescent="0.25">
      <c r="A41" s="329"/>
      <c r="B41" s="424"/>
      <c r="C41" s="424"/>
      <c r="D41" s="424"/>
      <c r="E41" s="427"/>
      <c r="F41" s="427"/>
      <c r="G41" s="296"/>
      <c r="H41" s="296"/>
      <c r="I41" s="296"/>
      <c r="J41" s="380"/>
      <c r="K41" s="297"/>
      <c r="L41" s="337"/>
      <c r="M41" s="337"/>
      <c r="N41" s="297"/>
      <c r="O41" s="337"/>
      <c r="P41" s="337"/>
      <c r="Q41" s="296"/>
      <c r="R41" s="337"/>
      <c r="S41" s="337"/>
      <c r="T41" s="337"/>
      <c r="U41" s="337"/>
      <c r="V41" s="337"/>
      <c r="W41" s="337"/>
      <c r="X41" s="387"/>
      <c r="Y41" s="499"/>
      <c r="Z41" s="496"/>
      <c r="AA41" s="383"/>
      <c r="AB41" s="383"/>
      <c r="AC41" s="383"/>
      <c r="AD41" s="383"/>
      <c r="AE41" s="336"/>
      <c r="AF41" s="336"/>
      <c r="AG41" s="336"/>
      <c r="AH41" s="72" t="s">
        <v>236</v>
      </c>
      <c r="AI41" s="4" t="s">
        <v>235</v>
      </c>
      <c r="AJ41" s="12">
        <v>1</v>
      </c>
      <c r="AK41" s="12"/>
      <c r="AL41" s="132">
        <v>0.05</v>
      </c>
      <c r="AM41" s="134">
        <v>44927</v>
      </c>
      <c r="AN41" s="134">
        <v>45291</v>
      </c>
      <c r="AO41" s="12">
        <v>365</v>
      </c>
      <c r="AP41" s="92">
        <v>1028736</v>
      </c>
      <c r="AQ41" s="92">
        <v>1028736</v>
      </c>
      <c r="AR41" s="12" t="s">
        <v>90</v>
      </c>
      <c r="AS41" s="12" t="s">
        <v>91</v>
      </c>
      <c r="AT41" s="12"/>
      <c r="AU41" s="12"/>
      <c r="AV41" s="12"/>
      <c r="AW41" s="12"/>
      <c r="AX41" s="12"/>
      <c r="AY41" s="12" t="s">
        <v>184</v>
      </c>
      <c r="AZ41" s="137">
        <v>30000000</v>
      </c>
      <c r="BA41" s="94">
        <v>0</v>
      </c>
      <c r="BB41" s="88">
        <f t="shared" si="0"/>
        <v>30000000</v>
      </c>
      <c r="BC41" s="88">
        <v>0</v>
      </c>
      <c r="BD41" s="88">
        <v>0</v>
      </c>
      <c r="BE41" s="88">
        <v>0</v>
      </c>
      <c r="BF41" s="88">
        <f t="shared" si="1"/>
        <v>0</v>
      </c>
      <c r="BG41" s="500"/>
      <c r="BH41" s="296"/>
      <c r="BI41" s="503"/>
      <c r="BJ41" s="12" t="s">
        <v>212</v>
      </c>
      <c r="BK41" s="11" t="s">
        <v>232</v>
      </c>
      <c r="BL41" s="13" t="s">
        <v>217</v>
      </c>
      <c r="BM41" s="13" t="s">
        <v>111</v>
      </c>
      <c r="BN41" s="6">
        <v>44972</v>
      </c>
      <c r="BO41" s="18" t="s">
        <v>237</v>
      </c>
      <c r="BP41" s="296"/>
      <c r="BQ41" s="296"/>
      <c r="BR41" s="487"/>
    </row>
    <row r="42" spans="1:70" ht="57" x14ac:dyDescent="0.25">
      <c r="A42" s="329"/>
      <c r="B42" s="424"/>
      <c r="C42" s="424"/>
      <c r="D42" s="424"/>
      <c r="E42" s="427"/>
      <c r="F42" s="427"/>
      <c r="G42" s="296"/>
      <c r="H42" s="296"/>
      <c r="I42" s="296"/>
      <c r="J42" s="381"/>
      <c r="K42" s="72" t="s">
        <v>238</v>
      </c>
      <c r="L42" s="72" t="s">
        <v>75</v>
      </c>
      <c r="M42" s="72">
        <v>0</v>
      </c>
      <c r="N42" s="4" t="s">
        <v>239</v>
      </c>
      <c r="O42" s="72"/>
      <c r="P42" s="72" t="s">
        <v>229</v>
      </c>
      <c r="Q42" s="297"/>
      <c r="R42" s="72">
        <v>40</v>
      </c>
      <c r="S42" s="72">
        <v>40</v>
      </c>
      <c r="T42" s="72">
        <v>0</v>
      </c>
      <c r="U42" s="72">
        <v>0</v>
      </c>
      <c r="V42" s="72">
        <v>0</v>
      </c>
      <c r="W42" s="72">
        <f>SUM(T42:V42)</f>
        <v>0</v>
      </c>
      <c r="X42" s="72">
        <v>0</v>
      </c>
      <c r="Y42" s="91">
        <v>0</v>
      </c>
      <c r="Z42" s="85">
        <f>X42/R42</f>
        <v>0</v>
      </c>
      <c r="AA42" s="384"/>
      <c r="AB42" s="384"/>
      <c r="AC42" s="384"/>
      <c r="AD42" s="384"/>
      <c r="AE42" s="337"/>
      <c r="AF42" s="337"/>
      <c r="AG42" s="337"/>
      <c r="AH42" s="72" t="s">
        <v>240</v>
      </c>
      <c r="AI42" s="4" t="s">
        <v>235</v>
      </c>
      <c r="AJ42" s="12">
        <v>1</v>
      </c>
      <c r="AK42" s="12"/>
      <c r="AL42" s="132">
        <v>0.05</v>
      </c>
      <c r="AM42" s="134">
        <v>44927</v>
      </c>
      <c r="AN42" s="134">
        <v>45291</v>
      </c>
      <c r="AO42" s="12">
        <v>365</v>
      </c>
      <c r="AP42" s="92">
        <v>1028736</v>
      </c>
      <c r="AQ42" s="92">
        <v>1028736</v>
      </c>
      <c r="AR42" s="12" t="s">
        <v>90</v>
      </c>
      <c r="AS42" s="12" t="s">
        <v>91</v>
      </c>
      <c r="AT42" s="12"/>
      <c r="AU42" s="12"/>
      <c r="AV42" s="12"/>
      <c r="AW42" s="12"/>
      <c r="AX42" s="12"/>
      <c r="AY42" s="12" t="s">
        <v>184</v>
      </c>
      <c r="AZ42" s="137">
        <v>100000000</v>
      </c>
      <c r="BA42" s="94">
        <v>0</v>
      </c>
      <c r="BB42" s="88">
        <f t="shared" si="0"/>
        <v>100000000</v>
      </c>
      <c r="BC42" s="88">
        <v>0</v>
      </c>
      <c r="BD42" s="88">
        <v>0</v>
      </c>
      <c r="BE42" s="88">
        <v>0</v>
      </c>
      <c r="BF42" s="88">
        <f t="shared" si="1"/>
        <v>0</v>
      </c>
      <c r="BG42" s="501"/>
      <c r="BH42" s="297"/>
      <c r="BI42" s="504"/>
      <c r="BJ42" s="12" t="s">
        <v>212</v>
      </c>
      <c r="BK42" s="11" t="s">
        <v>232</v>
      </c>
      <c r="BL42" s="13" t="s">
        <v>217</v>
      </c>
      <c r="BM42" s="13" t="s">
        <v>111</v>
      </c>
      <c r="BN42" s="6">
        <v>44972</v>
      </c>
      <c r="BO42" s="17" t="s">
        <v>208</v>
      </c>
      <c r="BP42" s="297"/>
      <c r="BQ42" s="297"/>
      <c r="BR42" s="486"/>
    </row>
    <row r="43" spans="1:70" ht="17.45" customHeight="1" x14ac:dyDescent="0.25">
      <c r="A43" s="329"/>
      <c r="B43" s="424"/>
      <c r="C43" s="424"/>
      <c r="D43" s="424"/>
      <c r="E43" s="427"/>
      <c r="F43" s="427"/>
      <c r="G43" s="296"/>
      <c r="H43" s="296"/>
      <c r="I43" s="296"/>
      <c r="J43" s="264" t="s">
        <v>584</v>
      </c>
      <c r="K43" s="265"/>
      <c r="L43" s="265"/>
      <c r="M43" s="265"/>
      <c r="N43" s="265"/>
      <c r="O43" s="265"/>
      <c r="P43" s="265"/>
      <c r="Q43" s="265"/>
      <c r="R43" s="265"/>
      <c r="S43" s="266"/>
      <c r="T43" s="166"/>
      <c r="U43" s="166"/>
      <c r="V43" s="166"/>
      <c r="W43" s="335"/>
      <c r="X43" s="335"/>
      <c r="Y43" s="505">
        <f>0%</f>
        <v>0</v>
      </c>
      <c r="Z43" s="488">
        <f>SUM(Z31:Z42)/(4)</f>
        <v>0.27844999999999998</v>
      </c>
      <c r="AA43" s="199"/>
      <c r="AB43" s="199"/>
      <c r="AC43" s="199"/>
      <c r="AD43" s="199"/>
      <c r="AE43" s="245"/>
      <c r="AF43" s="246"/>
      <c r="AG43" s="246"/>
      <c r="AH43" s="246"/>
      <c r="AI43" s="246"/>
      <c r="AJ43" s="246"/>
      <c r="AK43" s="246"/>
      <c r="AL43" s="246"/>
      <c r="AM43" s="246"/>
      <c r="AN43" s="246"/>
      <c r="AO43" s="247"/>
      <c r="AP43" s="247"/>
      <c r="AQ43" s="247"/>
      <c r="AR43" s="507" t="s">
        <v>595</v>
      </c>
      <c r="AS43" s="507"/>
      <c r="AT43" s="507"/>
      <c r="AU43" s="507"/>
      <c r="AV43" s="528">
        <v>2909325770</v>
      </c>
      <c r="AW43" s="528">
        <v>7300000</v>
      </c>
      <c r="AX43" s="530">
        <f t="shared" ref="AX43:AX44" si="2">AW43/AV43</f>
        <v>2.509172425884778E-3</v>
      </c>
      <c r="AY43" s="12"/>
      <c r="AZ43" s="137"/>
      <c r="BA43" s="94"/>
      <c r="BB43" s="88"/>
      <c r="BC43" s="88"/>
      <c r="BD43" s="88"/>
      <c r="BE43" s="88"/>
      <c r="BF43" s="88"/>
      <c r="BG43" s="200"/>
      <c r="BH43" s="157"/>
      <c r="BI43" s="194"/>
      <c r="BJ43" s="195"/>
      <c r="BK43" s="11"/>
      <c r="BL43" s="13"/>
      <c r="BM43" s="13"/>
      <c r="BN43" s="6"/>
      <c r="BO43" s="196"/>
      <c r="BP43" s="157"/>
      <c r="BQ43" s="157"/>
      <c r="BR43" s="201"/>
    </row>
    <row r="44" spans="1:70" x14ac:dyDescent="0.25">
      <c r="A44" s="329"/>
      <c r="B44" s="424"/>
      <c r="C44" s="424"/>
      <c r="D44" s="424"/>
      <c r="E44" s="427"/>
      <c r="F44" s="427"/>
      <c r="G44" s="296"/>
      <c r="H44" s="296"/>
      <c r="I44" s="296"/>
      <c r="J44" s="267"/>
      <c r="K44" s="268"/>
      <c r="L44" s="268"/>
      <c r="M44" s="268"/>
      <c r="N44" s="268"/>
      <c r="O44" s="268"/>
      <c r="P44" s="268"/>
      <c r="Q44" s="268"/>
      <c r="R44" s="268"/>
      <c r="S44" s="269"/>
      <c r="T44" s="166"/>
      <c r="U44" s="166"/>
      <c r="V44" s="166"/>
      <c r="W44" s="337"/>
      <c r="X44" s="337"/>
      <c r="Y44" s="506"/>
      <c r="Z44" s="490"/>
      <c r="AA44" s="199"/>
      <c r="AB44" s="199"/>
      <c r="AC44" s="199"/>
      <c r="AD44" s="199"/>
      <c r="AE44" s="248"/>
      <c r="AF44" s="249"/>
      <c r="AG44" s="249"/>
      <c r="AH44" s="249"/>
      <c r="AI44" s="249"/>
      <c r="AJ44" s="249"/>
      <c r="AK44" s="249"/>
      <c r="AL44" s="249"/>
      <c r="AM44" s="249"/>
      <c r="AN44" s="249"/>
      <c r="AO44" s="249"/>
      <c r="AP44" s="249"/>
      <c r="AQ44" s="249"/>
      <c r="AR44" s="527"/>
      <c r="AS44" s="527"/>
      <c r="AT44" s="527"/>
      <c r="AU44" s="527"/>
      <c r="AV44" s="529">
        <v>2909325770</v>
      </c>
      <c r="AW44" s="529">
        <v>7300000</v>
      </c>
      <c r="AX44" s="531">
        <f t="shared" si="2"/>
        <v>2.509172425884778E-3</v>
      </c>
      <c r="AY44" s="12"/>
      <c r="AZ44" s="137"/>
      <c r="BA44" s="94"/>
      <c r="BB44" s="88"/>
      <c r="BC44" s="88"/>
      <c r="BD44" s="88"/>
      <c r="BE44" s="88"/>
      <c r="BF44" s="88"/>
      <c r="BG44" s="200"/>
      <c r="BH44" s="157"/>
      <c r="BI44" s="194"/>
      <c r="BJ44" s="195"/>
      <c r="BK44" s="11"/>
      <c r="BL44" s="13"/>
      <c r="BM44" s="13"/>
      <c r="BN44" s="6"/>
      <c r="BO44" s="196"/>
      <c r="BP44" s="157"/>
      <c r="BQ44" s="157"/>
      <c r="BR44" s="201"/>
    </row>
    <row r="45" spans="1:70" ht="228" x14ac:dyDescent="0.25">
      <c r="A45" s="329"/>
      <c r="B45" s="424"/>
      <c r="C45" s="424"/>
      <c r="D45" s="424"/>
      <c r="E45" s="427"/>
      <c r="F45" s="427"/>
      <c r="G45" s="296"/>
      <c r="H45" s="296"/>
      <c r="I45" s="296"/>
      <c r="J45" s="364" t="s">
        <v>241</v>
      </c>
      <c r="K45" s="295" t="s">
        <v>242</v>
      </c>
      <c r="L45" s="295" t="s">
        <v>75</v>
      </c>
      <c r="M45" s="335">
        <v>0</v>
      </c>
      <c r="N45" s="295" t="s">
        <v>243</v>
      </c>
      <c r="O45" s="295"/>
      <c r="P45" s="295" t="s">
        <v>229</v>
      </c>
      <c r="Q45" s="295" t="s">
        <v>244</v>
      </c>
      <c r="R45" s="353">
        <v>6</v>
      </c>
      <c r="S45" s="335" t="s">
        <v>120</v>
      </c>
      <c r="T45" s="335" t="s">
        <v>535</v>
      </c>
      <c r="U45" s="335" t="s">
        <v>535</v>
      </c>
      <c r="V45" s="335" t="s">
        <v>535</v>
      </c>
      <c r="W45" s="335">
        <f>SUM(T45:V48)</f>
        <v>0</v>
      </c>
      <c r="X45" s="353">
        <v>6</v>
      </c>
      <c r="Y45" s="75"/>
      <c r="Z45" s="75"/>
      <c r="AA45" s="359" t="s">
        <v>81</v>
      </c>
      <c r="AB45" s="359" t="s">
        <v>194</v>
      </c>
      <c r="AC45" s="359" t="s">
        <v>83</v>
      </c>
      <c r="AD45" s="359" t="s">
        <v>84</v>
      </c>
      <c r="AE45" s="295" t="s">
        <v>245</v>
      </c>
      <c r="AF45" s="355" t="s">
        <v>246</v>
      </c>
      <c r="AG45" s="295" t="s">
        <v>247</v>
      </c>
      <c r="AH45" s="4" t="s">
        <v>248</v>
      </c>
      <c r="AI45" s="4" t="s">
        <v>249</v>
      </c>
      <c r="AJ45" s="4">
        <v>1</v>
      </c>
      <c r="AK45" s="4"/>
      <c r="AL45" s="138">
        <v>0.2</v>
      </c>
      <c r="AM45" s="139">
        <v>44927</v>
      </c>
      <c r="AN45" s="139">
        <v>45291</v>
      </c>
      <c r="AO45" s="4">
        <v>365</v>
      </c>
      <c r="AP45" s="25">
        <v>1028736</v>
      </c>
      <c r="AQ45" s="25">
        <v>1028736</v>
      </c>
      <c r="AR45" s="4" t="s">
        <v>90</v>
      </c>
      <c r="AS45" s="4" t="s">
        <v>91</v>
      </c>
      <c r="AT45" s="4"/>
      <c r="AU45" s="4" t="s">
        <v>573</v>
      </c>
      <c r="AV45" s="186">
        <v>180000000</v>
      </c>
      <c r="AW45" s="186">
        <v>20500000</v>
      </c>
      <c r="AX45" s="128">
        <f>AW45/AV45</f>
        <v>0.11388888888888889</v>
      </c>
      <c r="AY45" s="4" t="s">
        <v>184</v>
      </c>
      <c r="AZ45" s="140">
        <v>0</v>
      </c>
      <c r="BA45" s="95">
        <v>0</v>
      </c>
      <c r="BB45" s="88">
        <f t="shared" si="0"/>
        <v>0</v>
      </c>
      <c r="BC45" s="88">
        <v>0</v>
      </c>
      <c r="BD45" s="88">
        <v>0</v>
      </c>
      <c r="BE45" s="88">
        <v>0</v>
      </c>
      <c r="BF45" s="88">
        <f>SUM(BC45:BE45)</f>
        <v>0</v>
      </c>
      <c r="BG45" s="374" t="s">
        <v>93</v>
      </c>
      <c r="BH45" s="374" t="s">
        <v>245</v>
      </c>
      <c r="BI45" s="377" t="s">
        <v>250</v>
      </c>
      <c r="BJ45" s="26" t="s">
        <v>96</v>
      </c>
      <c r="BK45" s="27" t="s">
        <v>97</v>
      </c>
      <c r="BL45" s="27" t="s">
        <v>97</v>
      </c>
      <c r="BM45" s="27" t="s">
        <v>97</v>
      </c>
      <c r="BN45" s="6" t="s">
        <v>97</v>
      </c>
      <c r="BO45" s="4" t="s">
        <v>251</v>
      </c>
      <c r="BP45" s="295" t="s">
        <v>99</v>
      </c>
      <c r="BQ45" s="295" t="s">
        <v>100</v>
      </c>
      <c r="BR45" s="152"/>
    </row>
    <row r="46" spans="1:70" ht="127.5" customHeight="1" x14ac:dyDescent="0.25">
      <c r="A46" s="329"/>
      <c r="B46" s="424"/>
      <c r="C46" s="424"/>
      <c r="D46" s="424"/>
      <c r="E46" s="427"/>
      <c r="F46" s="427"/>
      <c r="G46" s="296"/>
      <c r="H46" s="296"/>
      <c r="I46" s="296"/>
      <c r="J46" s="380"/>
      <c r="K46" s="336"/>
      <c r="L46" s="296"/>
      <c r="M46" s="336"/>
      <c r="N46" s="336"/>
      <c r="O46" s="336"/>
      <c r="P46" s="336"/>
      <c r="Q46" s="297"/>
      <c r="R46" s="336"/>
      <c r="S46" s="336"/>
      <c r="T46" s="336"/>
      <c r="U46" s="336"/>
      <c r="V46" s="336"/>
      <c r="W46" s="336"/>
      <c r="X46" s="336"/>
      <c r="Y46" s="72"/>
      <c r="Z46" s="72"/>
      <c r="AA46" s="336"/>
      <c r="AB46" s="336"/>
      <c r="AC46" s="336"/>
      <c r="AD46" s="336"/>
      <c r="AE46" s="336"/>
      <c r="AF46" s="336"/>
      <c r="AG46" s="336"/>
      <c r="AH46" s="4" t="s">
        <v>252</v>
      </c>
      <c r="AI46" s="4" t="s">
        <v>253</v>
      </c>
      <c r="AJ46" s="15">
        <v>1</v>
      </c>
      <c r="AK46" s="15"/>
      <c r="AL46" s="138">
        <v>0.2</v>
      </c>
      <c r="AM46" s="141">
        <v>44927</v>
      </c>
      <c r="AN46" s="141">
        <v>45291</v>
      </c>
      <c r="AO46" s="4">
        <v>365</v>
      </c>
      <c r="AP46" s="15">
        <v>1028736</v>
      </c>
      <c r="AQ46" s="15">
        <v>1028736</v>
      </c>
      <c r="AR46" s="15" t="s">
        <v>90</v>
      </c>
      <c r="AS46" s="15" t="s">
        <v>91</v>
      </c>
      <c r="AT46" s="15"/>
      <c r="AU46" s="15"/>
      <c r="AV46" s="15"/>
      <c r="AW46" s="15"/>
      <c r="AX46" s="15"/>
      <c r="AY46" s="15" t="s">
        <v>184</v>
      </c>
      <c r="AZ46" s="136">
        <v>37940500</v>
      </c>
      <c r="BA46" s="28">
        <v>0</v>
      </c>
      <c r="BB46" s="88">
        <f t="shared" si="0"/>
        <v>37940500</v>
      </c>
      <c r="BC46" s="88">
        <v>0</v>
      </c>
      <c r="BD46" s="88">
        <v>0</v>
      </c>
      <c r="BE46" s="88">
        <v>0</v>
      </c>
      <c r="BF46" s="88">
        <f>SUM(BC46:BE46)</f>
        <v>0</v>
      </c>
      <c r="BG46" s="375"/>
      <c r="BH46" s="375"/>
      <c r="BI46" s="378"/>
      <c r="BJ46" s="15" t="s">
        <v>108</v>
      </c>
      <c r="BK46" s="29" t="s">
        <v>254</v>
      </c>
      <c r="BL46" s="26" t="s">
        <v>147</v>
      </c>
      <c r="BM46" s="30" t="s">
        <v>111</v>
      </c>
      <c r="BN46" s="6">
        <v>44957</v>
      </c>
      <c r="BO46" s="4" t="s">
        <v>255</v>
      </c>
      <c r="BP46" s="296"/>
      <c r="BQ46" s="296"/>
      <c r="BR46" s="152" t="s">
        <v>542</v>
      </c>
    </row>
    <row r="47" spans="1:70" ht="299.25" x14ac:dyDescent="0.25">
      <c r="A47" s="329"/>
      <c r="B47" s="424"/>
      <c r="C47" s="424"/>
      <c r="D47" s="424"/>
      <c r="E47" s="427"/>
      <c r="F47" s="427"/>
      <c r="G47" s="296"/>
      <c r="H47" s="296"/>
      <c r="I47" s="296"/>
      <c r="J47" s="380"/>
      <c r="K47" s="336"/>
      <c r="L47" s="296"/>
      <c r="M47" s="336"/>
      <c r="N47" s="336"/>
      <c r="O47" s="336"/>
      <c r="P47" s="336"/>
      <c r="Q47" s="335" t="s">
        <v>256</v>
      </c>
      <c r="R47" s="336"/>
      <c r="S47" s="336"/>
      <c r="T47" s="336"/>
      <c r="U47" s="336"/>
      <c r="V47" s="336"/>
      <c r="W47" s="336"/>
      <c r="X47" s="336"/>
      <c r="Y47" s="72"/>
      <c r="Z47" s="85">
        <f>X45/R45</f>
        <v>1</v>
      </c>
      <c r="AA47" s="336"/>
      <c r="AB47" s="336"/>
      <c r="AC47" s="336"/>
      <c r="AD47" s="336"/>
      <c r="AE47" s="336"/>
      <c r="AF47" s="336"/>
      <c r="AG47" s="336"/>
      <c r="AH47" s="4" t="s">
        <v>257</v>
      </c>
      <c r="AI47" s="4" t="s">
        <v>258</v>
      </c>
      <c r="AJ47" s="15">
        <v>1</v>
      </c>
      <c r="AK47" s="15"/>
      <c r="AL47" s="138">
        <v>0.15</v>
      </c>
      <c r="AM47" s="141">
        <v>44947</v>
      </c>
      <c r="AN47" s="141">
        <v>45291</v>
      </c>
      <c r="AO47" s="4">
        <v>365</v>
      </c>
      <c r="AP47" s="15">
        <v>1028736</v>
      </c>
      <c r="AQ47" s="15">
        <v>1028736</v>
      </c>
      <c r="AR47" s="15" t="s">
        <v>90</v>
      </c>
      <c r="AS47" s="15" t="s">
        <v>91</v>
      </c>
      <c r="AT47" s="15"/>
      <c r="AU47" s="15"/>
      <c r="AV47" s="15"/>
      <c r="AW47" s="15"/>
      <c r="AX47" s="15"/>
      <c r="AY47" s="15" t="s">
        <v>184</v>
      </c>
      <c r="AZ47" s="136">
        <f>53003500+63710000+25346000</f>
        <v>142059500</v>
      </c>
      <c r="BA47" s="28">
        <v>0</v>
      </c>
      <c r="BB47" s="88">
        <f t="shared" si="0"/>
        <v>142059500</v>
      </c>
      <c r="BC47" s="88">
        <v>0</v>
      </c>
      <c r="BD47" s="88">
        <v>0</v>
      </c>
      <c r="BE47" s="88">
        <v>11300000</v>
      </c>
      <c r="BF47" s="88">
        <f>SUM(BC47:BE47)</f>
        <v>11300000</v>
      </c>
      <c r="BG47" s="375"/>
      <c r="BH47" s="375"/>
      <c r="BI47" s="378"/>
      <c r="BJ47" s="15" t="s">
        <v>108</v>
      </c>
      <c r="BK47" s="31" t="s">
        <v>259</v>
      </c>
      <c r="BL47" s="27" t="s">
        <v>147</v>
      </c>
      <c r="BM47" s="30" t="s">
        <v>111</v>
      </c>
      <c r="BN47" s="6">
        <v>44927</v>
      </c>
      <c r="BO47" s="4" t="s">
        <v>260</v>
      </c>
      <c r="BP47" s="296"/>
      <c r="BQ47" s="296"/>
      <c r="BR47" s="152" t="s">
        <v>554</v>
      </c>
    </row>
    <row r="48" spans="1:70" ht="301.5" customHeight="1" x14ac:dyDescent="0.25">
      <c r="A48" s="329"/>
      <c r="B48" s="424"/>
      <c r="C48" s="424"/>
      <c r="D48" s="424"/>
      <c r="E48" s="427"/>
      <c r="F48" s="427"/>
      <c r="G48" s="296"/>
      <c r="H48" s="296"/>
      <c r="I48" s="296"/>
      <c r="J48" s="380"/>
      <c r="K48" s="337"/>
      <c r="L48" s="297"/>
      <c r="M48" s="337"/>
      <c r="N48" s="337"/>
      <c r="O48" s="337"/>
      <c r="P48" s="337"/>
      <c r="Q48" s="337"/>
      <c r="R48" s="337"/>
      <c r="S48" s="337"/>
      <c r="T48" s="337"/>
      <c r="U48" s="337"/>
      <c r="V48" s="337"/>
      <c r="W48" s="337"/>
      <c r="X48" s="337"/>
      <c r="Y48" s="72"/>
      <c r="Z48" s="72"/>
      <c r="AA48" s="336"/>
      <c r="AB48" s="336"/>
      <c r="AC48" s="336"/>
      <c r="AD48" s="336"/>
      <c r="AE48" s="336"/>
      <c r="AF48" s="336"/>
      <c r="AG48" s="336"/>
      <c r="AH48" s="4" t="s">
        <v>261</v>
      </c>
      <c r="AI48" s="4" t="s">
        <v>262</v>
      </c>
      <c r="AJ48" s="15">
        <v>1</v>
      </c>
      <c r="AK48" s="15"/>
      <c r="AL48" s="138">
        <v>0.1</v>
      </c>
      <c r="AM48" s="141">
        <v>44927</v>
      </c>
      <c r="AN48" s="141">
        <v>45291</v>
      </c>
      <c r="AO48" s="4">
        <v>365</v>
      </c>
      <c r="AP48" s="15">
        <v>0</v>
      </c>
      <c r="AQ48" s="15">
        <v>6</v>
      </c>
      <c r="AR48" s="15" t="s">
        <v>90</v>
      </c>
      <c r="AS48" s="15" t="s">
        <v>91</v>
      </c>
      <c r="AT48" s="15"/>
      <c r="AU48" s="15"/>
      <c r="AV48" s="15"/>
      <c r="AW48" s="15"/>
      <c r="AX48" s="15"/>
      <c r="AY48" s="15" t="s">
        <v>184</v>
      </c>
      <c r="AZ48" s="140">
        <v>0</v>
      </c>
      <c r="BA48" s="95">
        <v>0</v>
      </c>
      <c r="BB48" s="88">
        <f t="shared" si="0"/>
        <v>0</v>
      </c>
      <c r="BC48" s="88">
        <v>0</v>
      </c>
      <c r="BD48" s="88">
        <v>0</v>
      </c>
      <c r="BE48" s="88">
        <v>0</v>
      </c>
      <c r="BF48" s="88">
        <f>SUM(BC48:BE48)</f>
        <v>0</v>
      </c>
      <c r="BG48" s="375"/>
      <c r="BH48" s="375"/>
      <c r="BI48" s="378"/>
      <c r="BJ48" s="25" t="s">
        <v>96</v>
      </c>
      <c r="BK48" s="25" t="s">
        <v>97</v>
      </c>
      <c r="BL48" s="25" t="s">
        <v>97</v>
      </c>
      <c r="BM48" s="25" t="s">
        <v>97</v>
      </c>
      <c r="BN48" s="6" t="s">
        <v>97</v>
      </c>
      <c r="BO48" s="4" t="s">
        <v>263</v>
      </c>
      <c r="BP48" s="296"/>
      <c r="BQ48" s="296"/>
      <c r="BR48" s="152" t="s">
        <v>543</v>
      </c>
    </row>
    <row r="49" spans="1:70" ht="42.75" x14ac:dyDescent="0.25">
      <c r="A49" s="329"/>
      <c r="B49" s="424"/>
      <c r="C49" s="424"/>
      <c r="D49" s="424"/>
      <c r="E49" s="427"/>
      <c r="F49" s="427"/>
      <c r="G49" s="296"/>
      <c r="H49" s="296"/>
      <c r="I49" s="296"/>
      <c r="J49" s="380"/>
      <c r="K49" s="295" t="s">
        <v>264</v>
      </c>
      <c r="L49" s="335" t="s">
        <v>75</v>
      </c>
      <c r="M49" s="335">
        <v>0</v>
      </c>
      <c r="N49" s="295" t="s">
        <v>265</v>
      </c>
      <c r="O49" s="295"/>
      <c r="P49" s="295" t="s">
        <v>229</v>
      </c>
      <c r="Q49" s="335" t="s">
        <v>266</v>
      </c>
      <c r="R49" s="353">
        <v>800</v>
      </c>
      <c r="S49" s="373">
        <f>R49-X49</f>
        <v>312</v>
      </c>
      <c r="T49" s="373">
        <v>41</v>
      </c>
      <c r="U49" s="373">
        <v>113</v>
      </c>
      <c r="V49" s="373">
        <v>101</v>
      </c>
      <c r="W49" s="373">
        <f>SUM(T49:V51)</f>
        <v>255</v>
      </c>
      <c r="X49" s="353">
        <f>199+205+84</f>
        <v>488</v>
      </c>
      <c r="Y49" s="128">
        <f>W49/S49</f>
        <v>0.81730769230769229</v>
      </c>
      <c r="Z49" s="128">
        <f>(X49+W49)/(R49)</f>
        <v>0.92874999999999996</v>
      </c>
      <c r="AA49" s="336"/>
      <c r="AB49" s="336"/>
      <c r="AC49" s="336"/>
      <c r="AD49" s="336"/>
      <c r="AE49" s="336"/>
      <c r="AF49" s="336"/>
      <c r="AG49" s="336"/>
      <c r="AH49" s="4" t="s">
        <v>267</v>
      </c>
      <c r="AI49" s="4" t="s">
        <v>268</v>
      </c>
      <c r="AJ49" s="15">
        <v>1</v>
      </c>
      <c r="AK49" s="15"/>
      <c r="AL49" s="138">
        <v>0.05</v>
      </c>
      <c r="AM49" s="141">
        <v>44927</v>
      </c>
      <c r="AN49" s="141">
        <v>45291</v>
      </c>
      <c r="AO49" s="4">
        <v>365</v>
      </c>
      <c r="AP49" s="15">
        <v>1028736</v>
      </c>
      <c r="AQ49" s="15">
        <v>1028736</v>
      </c>
      <c r="AR49" s="15" t="s">
        <v>90</v>
      </c>
      <c r="AS49" s="15" t="s">
        <v>91</v>
      </c>
      <c r="AT49" s="15"/>
      <c r="AU49" s="15"/>
      <c r="AV49" s="15"/>
      <c r="AW49" s="15"/>
      <c r="AX49" s="15"/>
      <c r="AY49" s="15" t="s">
        <v>184</v>
      </c>
      <c r="AZ49" s="140">
        <v>0</v>
      </c>
      <c r="BA49" s="95">
        <v>0</v>
      </c>
      <c r="BB49" s="88">
        <f t="shared" si="0"/>
        <v>0</v>
      </c>
      <c r="BC49" s="88">
        <v>0</v>
      </c>
      <c r="BD49" s="88">
        <v>0</v>
      </c>
      <c r="BE49" s="88">
        <v>0</v>
      </c>
      <c r="BF49" s="88">
        <f t="shared" si="1"/>
        <v>0</v>
      </c>
      <c r="BG49" s="375"/>
      <c r="BH49" s="375"/>
      <c r="BI49" s="378"/>
      <c r="BJ49" s="25" t="s">
        <v>96</v>
      </c>
      <c r="BK49" s="25" t="s">
        <v>97</v>
      </c>
      <c r="BL49" s="25" t="s">
        <v>97</v>
      </c>
      <c r="BM49" s="25" t="s">
        <v>97</v>
      </c>
      <c r="BN49" s="6" t="s">
        <v>97</v>
      </c>
      <c r="BO49" s="4" t="s">
        <v>269</v>
      </c>
      <c r="BP49" s="296"/>
      <c r="BQ49" s="296"/>
      <c r="BR49" s="152"/>
    </row>
    <row r="50" spans="1:70" ht="57" x14ac:dyDescent="0.25">
      <c r="A50" s="329"/>
      <c r="B50" s="424"/>
      <c r="C50" s="424"/>
      <c r="D50" s="424"/>
      <c r="E50" s="427"/>
      <c r="F50" s="427"/>
      <c r="G50" s="296"/>
      <c r="H50" s="296"/>
      <c r="I50" s="296"/>
      <c r="J50" s="380"/>
      <c r="K50" s="336"/>
      <c r="L50" s="336"/>
      <c r="M50" s="336"/>
      <c r="N50" s="336"/>
      <c r="O50" s="336"/>
      <c r="P50" s="336"/>
      <c r="Q50" s="336"/>
      <c r="R50" s="336"/>
      <c r="S50" s="336"/>
      <c r="T50" s="336"/>
      <c r="U50" s="336"/>
      <c r="V50" s="336"/>
      <c r="W50" s="336"/>
      <c r="X50" s="336"/>
      <c r="Y50" s="72"/>
      <c r="Z50" s="72"/>
      <c r="AA50" s="336"/>
      <c r="AB50" s="336"/>
      <c r="AC50" s="336"/>
      <c r="AD50" s="336"/>
      <c r="AE50" s="336"/>
      <c r="AF50" s="336"/>
      <c r="AG50" s="336"/>
      <c r="AH50" s="4" t="s">
        <v>270</v>
      </c>
      <c r="AI50" s="4" t="s">
        <v>271</v>
      </c>
      <c r="AJ50" s="15">
        <v>1</v>
      </c>
      <c r="AK50" s="15"/>
      <c r="AL50" s="138">
        <v>0.2</v>
      </c>
      <c r="AM50" s="141">
        <v>44927</v>
      </c>
      <c r="AN50" s="141">
        <v>45291</v>
      </c>
      <c r="AO50" s="4">
        <v>365</v>
      </c>
      <c r="AP50" s="15">
        <v>1028736</v>
      </c>
      <c r="AQ50" s="15">
        <v>1028736</v>
      </c>
      <c r="AR50" s="15" t="s">
        <v>90</v>
      </c>
      <c r="AS50" s="15" t="s">
        <v>91</v>
      </c>
      <c r="AT50" s="15"/>
      <c r="AU50" s="15"/>
      <c r="AV50" s="15"/>
      <c r="AW50" s="15"/>
      <c r="AX50" s="15"/>
      <c r="AY50" s="15" t="s">
        <v>184</v>
      </c>
      <c r="AZ50" s="140">
        <v>0</v>
      </c>
      <c r="BA50" s="95">
        <v>0</v>
      </c>
      <c r="BB50" s="88">
        <f t="shared" si="0"/>
        <v>0</v>
      </c>
      <c r="BC50" s="88">
        <v>0</v>
      </c>
      <c r="BD50" s="88">
        <v>0</v>
      </c>
      <c r="BE50" s="88">
        <v>0</v>
      </c>
      <c r="BF50" s="88">
        <f t="shared" si="1"/>
        <v>0</v>
      </c>
      <c r="BG50" s="375"/>
      <c r="BH50" s="375"/>
      <c r="BI50" s="378"/>
      <c r="BJ50" s="25" t="s">
        <v>96</v>
      </c>
      <c r="BK50" s="25" t="s">
        <v>97</v>
      </c>
      <c r="BL50" s="25" t="s">
        <v>97</v>
      </c>
      <c r="BM50" s="25" t="s">
        <v>97</v>
      </c>
      <c r="BN50" s="6" t="s">
        <v>97</v>
      </c>
      <c r="BO50" s="4" t="s">
        <v>272</v>
      </c>
      <c r="BP50" s="296"/>
      <c r="BQ50" s="296"/>
      <c r="BR50" s="152"/>
    </row>
    <row r="51" spans="1:70" ht="57" x14ac:dyDescent="0.25">
      <c r="A51" s="329"/>
      <c r="B51" s="424"/>
      <c r="C51" s="424"/>
      <c r="D51" s="424"/>
      <c r="E51" s="427"/>
      <c r="F51" s="427"/>
      <c r="G51" s="296"/>
      <c r="H51" s="296"/>
      <c r="I51" s="296"/>
      <c r="J51" s="381"/>
      <c r="K51" s="337"/>
      <c r="L51" s="337"/>
      <c r="M51" s="337"/>
      <c r="N51" s="337"/>
      <c r="O51" s="337"/>
      <c r="P51" s="337"/>
      <c r="Q51" s="337"/>
      <c r="R51" s="337"/>
      <c r="S51" s="337"/>
      <c r="T51" s="337"/>
      <c r="U51" s="337"/>
      <c r="V51" s="337"/>
      <c r="W51" s="337"/>
      <c r="X51" s="337"/>
      <c r="Y51" s="72"/>
      <c r="Z51" s="72"/>
      <c r="AA51" s="337"/>
      <c r="AB51" s="337"/>
      <c r="AC51" s="337"/>
      <c r="AD51" s="337"/>
      <c r="AE51" s="337"/>
      <c r="AF51" s="337"/>
      <c r="AG51" s="337"/>
      <c r="AH51" s="4" t="s">
        <v>273</v>
      </c>
      <c r="AI51" s="4" t="s">
        <v>274</v>
      </c>
      <c r="AJ51" s="15">
        <v>1</v>
      </c>
      <c r="AK51" s="15"/>
      <c r="AL51" s="138">
        <v>0.1</v>
      </c>
      <c r="AM51" s="141">
        <v>44927</v>
      </c>
      <c r="AN51" s="141">
        <v>45291</v>
      </c>
      <c r="AO51" s="4">
        <v>365</v>
      </c>
      <c r="AP51" s="15">
        <v>1028736</v>
      </c>
      <c r="AQ51" s="15">
        <v>1028736</v>
      </c>
      <c r="AR51" s="15" t="s">
        <v>90</v>
      </c>
      <c r="AS51" s="15" t="s">
        <v>91</v>
      </c>
      <c r="AT51" s="15"/>
      <c r="AU51" s="15"/>
      <c r="AV51" s="15"/>
      <c r="AW51" s="15"/>
      <c r="AX51" s="15"/>
      <c r="AY51" s="15" t="s">
        <v>184</v>
      </c>
      <c r="AZ51" s="140">
        <v>0</v>
      </c>
      <c r="BA51" s="95">
        <v>0</v>
      </c>
      <c r="BB51" s="88">
        <f t="shared" si="0"/>
        <v>0</v>
      </c>
      <c r="BC51" s="88">
        <v>0</v>
      </c>
      <c r="BD51" s="88">
        <v>0</v>
      </c>
      <c r="BE51" s="88">
        <v>0</v>
      </c>
      <c r="BF51" s="88">
        <f t="shared" si="1"/>
        <v>0</v>
      </c>
      <c r="BG51" s="376"/>
      <c r="BH51" s="376"/>
      <c r="BI51" s="379"/>
      <c r="BJ51" s="25" t="s">
        <v>96</v>
      </c>
      <c r="BK51" s="25" t="s">
        <v>97</v>
      </c>
      <c r="BL51" s="25" t="s">
        <v>97</v>
      </c>
      <c r="BM51" s="25" t="s">
        <v>97</v>
      </c>
      <c r="BN51" s="6" t="s">
        <v>97</v>
      </c>
      <c r="BO51" s="4" t="s">
        <v>275</v>
      </c>
      <c r="BP51" s="297"/>
      <c r="BQ51" s="297"/>
      <c r="BR51" s="152"/>
    </row>
    <row r="52" spans="1:70" ht="14.1" customHeight="1" x14ac:dyDescent="0.25">
      <c r="A52" s="329"/>
      <c r="B52" s="424"/>
      <c r="C52" s="424"/>
      <c r="D52" s="424"/>
      <c r="E52" s="427"/>
      <c r="F52" s="427"/>
      <c r="G52" s="296"/>
      <c r="H52" s="296"/>
      <c r="I52" s="296"/>
      <c r="J52" s="270" t="s">
        <v>585</v>
      </c>
      <c r="K52" s="271"/>
      <c r="L52" s="271"/>
      <c r="M52" s="271"/>
      <c r="N52" s="271"/>
      <c r="O52" s="271"/>
      <c r="P52" s="271"/>
      <c r="Q52" s="271"/>
      <c r="R52" s="271"/>
      <c r="S52" s="272"/>
      <c r="T52" s="167"/>
      <c r="U52" s="167"/>
      <c r="V52" s="167"/>
      <c r="W52" s="167"/>
      <c r="X52" s="167"/>
      <c r="Y52" s="505">
        <f>Y49</f>
        <v>0.81730769230769229</v>
      </c>
      <c r="Z52" s="488">
        <f>SUM(Z45:Z51)/(2)</f>
        <v>0.96437499999999998</v>
      </c>
      <c r="AA52" s="167"/>
      <c r="AB52" s="167"/>
      <c r="AC52" s="167"/>
      <c r="AD52" s="167"/>
      <c r="AE52" s="234"/>
      <c r="AF52" s="235"/>
      <c r="AG52" s="235"/>
      <c r="AH52" s="235"/>
      <c r="AI52" s="235"/>
      <c r="AJ52" s="235"/>
      <c r="AK52" s="235"/>
      <c r="AL52" s="235"/>
      <c r="AM52" s="235"/>
      <c r="AN52" s="235"/>
      <c r="AO52" s="202"/>
      <c r="AP52" s="202"/>
      <c r="AQ52" s="202"/>
      <c r="AR52" s="507" t="s">
        <v>595</v>
      </c>
      <c r="AS52" s="507"/>
      <c r="AT52" s="507"/>
      <c r="AU52" s="507"/>
      <c r="AV52" s="507">
        <v>180000000</v>
      </c>
      <c r="AW52" s="532">
        <v>20500000</v>
      </c>
      <c r="AX52" s="509">
        <f t="shared" ref="AX52:AX53" si="3">AW52/AV52</f>
        <v>0.11388888888888889</v>
      </c>
      <c r="AY52" s="15"/>
      <c r="AZ52" s="140"/>
      <c r="BA52" s="95"/>
      <c r="BB52" s="88"/>
      <c r="BC52" s="88"/>
      <c r="BD52" s="88"/>
      <c r="BE52" s="88"/>
      <c r="BF52" s="88"/>
      <c r="BG52" s="209"/>
      <c r="BH52" s="209"/>
      <c r="BI52" s="170"/>
      <c r="BJ52" s="25"/>
      <c r="BK52" s="25"/>
      <c r="BL52" s="25"/>
      <c r="BM52" s="25"/>
      <c r="BN52" s="6"/>
      <c r="BO52" s="4"/>
      <c r="BP52" s="157"/>
      <c r="BQ52" s="157"/>
      <c r="BR52" s="152"/>
    </row>
    <row r="53" spans="1:70" ht="21" customHeight="1" x14ac:dyDescent="0.25">
      <c r="A53" s="329"/>
      <c r="B53" s="424"/>
      <c r="C53" s="424"/>
      <c r="D53" s="424"/>
      <c r="E53" s="427"/>
      <c r="F53" s="427"/>
      <c r="G53" s="296"/>
      <c r="H53" s="296"/>
      <c r="I53" s="296"/>
      <c r="J53" s="273"/>
      <c r="K53" s="274"/>
      <c r="L53" s="274"/>
      <c r="M53" s="274"/>
      <c r="N53" s="274"/>
      <c r="O53" s="274"/>
      <c r="P53" s="274"/>
      <c r="Q53" s="274"/>
      <c r="R53" s="274"/>
      <c r="S53" s="275"/>
      <c r="T53" s="167"/>
      <c r="U53" s="167"/>
      <c r="V53" s="167"/>
      <c r="W53" s="167"/>
      <c r="X53" s="167"/>
      <c r="Y53" s="336"/>
      <c r="Z53" s="489"/>
      <c r="AA53" s="167"/>
      <c r="AB53" s="167"/>
      <c r="AC53" s="167"/>
      <c r="AD53" s="167"/>
      <c r="AE53" s="203"/>
      <c r="AF53" s="212"/>
      <c r="AG53" s="212"/>
      <c r="AH53" s="212"/>
      <c r="AI53" s="212"/>
      <c r="AJ53" s="212"/>
      <c r="AK53" s="212"/>
      <c r="AL53" s="212"/>
      <c r="AM53" s="212"/>
      <c r="AN53" s="212"/>
      <c r="AO53" s="212"/>
      <c r="AP53" s="212"/>
      <c r="AQ53" s="212"/>
      <c r="AR53" s="508"/>
      <c r="AS53" s="508"/>
      <c r="AT53" s="508"/>
      <c r="AU53" s="508"/>
      <c r="AV53" s="508">
        <v>180000000</v>
      </c>
      <c r="AW53" s="533">
        <v>20500000</v>
      </c>
      <c r="AX53" s="510">
        <f t="shared" si="3"/>
        <v>0.11388888888888889</v>
      </c>
      <c r="AY53" s="15"/>
      <c r="AZ53" s="140"/>
      <c r="BA53" s="95"/>
      <c r="BB53" s="88"/>
      <c r="BC53" s="88"/>
      <c r="BD53" s="88"/>
      <c r="BE53" s="88"/>
      <c r="BF53" s="88"/>
      <c r="BG53" s="209"/>
      <c r="BH53" s="209"/>
      <c r="BI53" s="170"/>
      <c r="BJ53" s="25"/>
      <c r="BK53" s="25"/>
      <c r="BL53" s="25"/>
      <c r="BM53" s="25"/>
      <c r="BN53" s="6"/>
      <c r="BO53" s="4"/>
      <c r="BP53" s="157"/>
      <c r="BQ53" s="157"/>
      <c r="BR53" s="152"/>
    </row>
    <row r="54" spans="1:70" ht="2.25" customHeight="1" x14ac:dyDescent="0.25">
      <c r="A54" s="329"/>
      <c r="B54" s="424"/>
      <c r="C54" s="424"/>
      <c r="D54" s="424"/>
      <c r="E54" s="427"/>
      <c r="F54" s="427"/>
      <c r="G54" s="296"/>
      <c r="H54" s="296"/>
      <c r="I54" s="296"/>
      <c r="J54" s="273"/>
      <c r="K54" s="276"/>
      <c r="L54" s="276"/>
      <c r="M54" s="276"/>
      <c r="N54" s="276"/>
      <c r="O54" s="276"/>
      <c r="P54" s="276"/>
      <c r="Q54" s="276"/>
      <c r="R54" s="276"/>
      <c r="S54" s="275"/>
      <c r="T54" s="167"/>
      <c r="U54" s="167"/>
      <c r="V54" s="167"/>
      <c r="W54" s="167"/>
      <c r="X54" s="167"/>
      <c r="Y54" s="336"/>
      <c r="Z54" s="489"/>
      <c r="AA54" s="167"/>
      <c r="AB54" s="167"/>
      <c r="AC54" s="167"/>
      <c r="AD54" s="167"/>
      <c r="AE54" s="203"/>
      <c r="AF54" s="204"/>
      <c r="AG54" s="204"/>
      <c r="AH54" s="204"/>
      <c r="AI54" s="204"/>
      <c r="AJ54" s="204"/>
      <c r="AK54" s="204"/>
      <c r="AL54" s="204"/>
      <c r="AM54" s="204"/>
      <c r="AN54" s="204"/>
      <c r="AO54" s="204"/>
      <c r="AP54" s="204"/>
      <c r="AQ54" s="204"/>
      <c r="AR54" s="204"/>
      <c r="AS54" s="204"/>
      <c r="AT54" s="204"/>
      <c r="AU54" s="204"/>
      <c r="AV54" s="204"/>
      <c r="AW54" s="204"/>
      <c r="AX54" s="205"/>
      <c r="AY54" s="15"/>
      <c r="AZ54" s="140"/>
      <c r="BA54" s="95"/>
      <c r="BB54" s="88"/>
      <c r="BC54" s="88"/>
      <c r="BD54" s="88"/>
      <c r="BE54" s="88"/>
      <c r="BF54" s="88"/>
      <c r="BG54" s="209"/>
      <c r="BH54" s="209"/>
      <c r="BI54" s="170"/>
      <c r="BJ54" s="25"/>
      <c r="BK54" s="25"/>
      <c r="BL54" s="25"/>
      <c r="BM54" s="25"/>
      <c r="BN54" s="6"/>
      <c r="BO54" s="4"/>
      <c r="BP54" s="157"/>
      <c r="BQ54" s="157"/>
      <c r="BR54" s="152"/>
    </row>
    <row r="55" spans="1:70" ht="3.75" hidden="1" customHeight="1" x14ac:dyDescent="0.25">
      <c r="A55" s="329"/>
      <c r="B55" s="424"/>
      <c r="C55" s="424"/>
      <c r="D55" s="424"/>
      <c r="E55" s="427"/>
      <c r="F55" s="427"/>
      <c r="G55" s="296"/>
      <c r="H55" s="296"/>
      <c r="I55" s="296"/>
      <c r="J55" s="273"/>
      <c r="K55" s="276"/>
      <c r="L55" s="276"/>
      <c r="M55" s="276"/>
      <c r="N55" s="276"/>
      <c r="O55" s="276"/>
      <c r="P55" s="276"/>
      <c r="Q55" s="276"/>
      <c r="R55" s="276"/>
      <c r="S55" s="275"/>
      <c r="T55" s="167"/>
      <c r="U55" s="167"/>
      <c r="V55" s="167"/>
      <c r="W55" s="167"/>
      <c r="X55" s="167"/>
      <c r="Y55" s="336"/>
      <c r="Z55" s="489"/>
      <c r="AA55" s="167"/>
      <c r="AB55" s="167"/>
      <c r="AC55" s="167"/>
      <c r="AD55" s="167"/>
      <c r="AE55" s="203"/>
      <c r="AF55" s="204"/>
      <c r="AG55" s="204"/>
      <c r="AH55" s="204"/>
      <c r="AI55" s="204"/>
      <c r="AJ55" s="204"/>
      <c r="AK55" s="204"/>
      <c r="AL55" s="204"/>
      <c r="AM55" s="204"/>
      <c r="AN55" s="204"/>
      <c r="AO55" s="204"/>
      <c r="AP55" s="204"/>
      <c r="AQ55" s="204"/>
      <c r="AR55" s="204"/>
      <c r="AS55" s="204"/>
      <c r="AT55" s="204"/>
      <c r="AU55" s="204"/>
      <c r="AV55" s="204"/>
      <c r="AW55" s="204"/>
      <c r="AX55" s="205"/>
      <c r="AY55" s="15"/>
      <c r="AZ55" s="140"/>
      <c r="BA55" s="95"/>
      <c r="BB55" s="88"/>
      <c r="BC55" s="88"/>
      <c r="BD55" s="88"/>
      <c r="BE55" s="88"/>
      <c r="BF55" s="88"/>
      <c r="BG55" s="209"/>
      <c r="BH55" s="209"/>
      <c r="BI55" s="170"/>
      <c r="BJ55" s="25"/>
      <c r="BK55" s="25"/>
      <c r="BL55" s="25"/>
      <c r="BM55" s="25"/>
      <c r="BN55" s="6"/>
      <c r="BO55" s="4"/>
      <c r="BP55" s="157"/>
      <c r="BQ55" s="157"/>
      <c r="BR55" s="152"/>
    </row>
    <row r="56" spans="1:70" ht="13.5" hidden="1" customHeight="1" x14ac:dyDescent="0.25">
      <c r="A56" s="329"/>
      <c r="B56" s="424"/>
      <c r="C56" s="424"/>
      <c r="D56" s="424"/>
      <c r="E56" s="427"/>
      <c r="F56" s="427"/>
      <c r="G56" s="296"/>
      <c r="H56" s="296"/>
      <c r="I56" s="296"/>
      <c r="J56" s="273"/>
      <c r="K56" s="276"/>
      <c r="L56" s="276"/>
      <c r="M56" s="276"/>
      <c r="N56" s="276"/>
      <c r="O56" s="276"/>
      <c r="P56" s="276"/>
      <c r="Q56" s="276"/>
      <c r="R56" s="276"/>
      <c r="S56" s="275"/>
      <c r="T56" s="167"/>
      <c r="U56" s="167"/>
      <c r="V56" s="167"/>
      <c r="W56" s="167"/>
      <c r="X56" s="167"/>
      <c r="Y56" s="336"/>
      <c r="Z56" s="489"/>
      <c r="AA56" s="167"/>
      <c r="AB56" s="167"/>
      <c r="AC56" s="167"/>
      <c r="AD56" s="167"/>
      <c r="AE56" s="203"/>
      <c r="AF56" s="204"/>
      <c r="AG56" s="204"/>
      <c r="AH56" s="204"/>
      <c r="AI56" s="204"/>
      <c r="AJ56" s="204"/>
      <c r="AK56" s="204"/>
      <c r="AL56" s="204"/>
      <c r="AM56" s="204"/>
      <c r="AN56" s="204"/>
      <c r="AO56" s="204"/>
      <c r="AP56" s="204"/>
      <c r="AQ56" s="204"/>
      <c r="AR56" s="204"/>
      <c r="AS56" s="204"/>
      <c r="AT56" s="204"/>
      <c r="AU56" s="204"/>
      <c r="AV56" s="204"/>
      <c r="AW56" s="204"/>
      <c r="AX56" s="205"/>
      <c r="AY56" s="15"/>
      <c r="AZ56" s="140"/>
      <c r="BA56" s="95"/>
      <c r="BB56" s="88"/>
      <c r="BC56" s="88"/>
      <c r="BD56" s="88"/>
      <c r="BE56" s="88"/>
      <c r="BF56" s="88"/>
      <c r="BG56" s="209"/>
      <c r="BH56" s="209"/>
      <c r="BI56" s="170"/>
      <c r="BJ56" s="25"/>
      <c r="BK56" s="25"/>
      <c r="BL56" s="25"/>
      <c r="BM56" s="25"/>
      <c r="BN56" s="6"/>
      <c r="BO56" s="4"/>
      <c r="BP56" s="157"/>
      <c r="BQ56" s="157"/>
      <c r="BR56" s="152"/>
    </row>
    <row r="57" spans="1:70" ht="13.5" hidden="1" customHeight="1" x14ac:dyDescent="0.25">
      <c r="A57" s="329"/>
      <c r="B57" s="424"/>
      <c r="C57" s="424"/>
      <c r="D57" s="424"/>
      <c r="E57" s="427"/>
      <c r="F57" s="427"/>
      <c r="G57" s="296"/>
      <c r="H57" s="296"/>
      <c r="I57" s="296"/>
      <c r="J57" s="273"/>
      <c r="K57" s="276"/>
      <c r="L57" s="276"/>
      <c r="M57" s="276"/>
      <c r="N57" s="276"/>
      <c r="O57" s="276"/>
      <c r="P57" s="276"/>
      <c r="Q57" s="276"/>
      <c r="R57" s="276"/>
      <c r="S57" s="275"/>
      <c r="T57" s="167"/>
      <c r="U57" s="167"/>
      <c r="V57" s="167"/>
      <c r="W57" s="167"/>
      <c r="X57" s="167"/>
      <c r="Y57" s="336"/>
      <c r="Z57" s="489"/>
      <c r="AA57" s="167"/>
      <c r="AB57" s="167"/>
      <c r="AC57" s="167"/>
      <c r="AD57" s="167"/>
      <c r="AE57" s="203"/>
      <c r="AF57" s="204"/>
      <c r="AG57" s="204"/>
      <c r="AH57" s="204"/>
      <c r="AI57" s="204"/>
      <c r="AJ57" s="204"/>
      <c r="AK57" s="204"/>
      <c r="AL57" s="204"/>
      <c r="AM57" s="204"/>
      <c r="AN57" s="204"/>
      <c r="AO57" s="204"/>
      <c r="AP57" s="204"/>
      <c r="AQ57" s="204"/>
      <c r="AR57" s="204"/>
      <c r="AS57" s="204"/>
      <c r="AT57" s="204"/>
      <c r="AU57" s="204"/>
      <c r="AV57" s="204"/>
      <c r="AW57" s="204"/>
      <c r="AX57" s="205"/>
      <c r="AY57" s="15"/>
      <c r="AZ57" s="140"/>
      <c r="BA57" s="95"/>
      <c r="BB57" s="88"/>
      <c r="BC57" s="88"/>
      <c r="BD57" s="88"/>
      <c r="BE57" s="88"/>
      <c r="BF57" s="88"/>
      <c r="BG57" s="209"/>
      <c r="BH57" s="209"/>
      <c r="BI57" s="170"/>
      <c r="BJ57" s="25"/>
      <c r="BK57" s="25"/>
      <c r="BL57" s="25"/>
      <c r="BM57" s="25"/>
      <c r="BN57" s="6"/>
      <c r="BO57" s="4"/>
      <c r="BP57" s="157"/>
      <c r="BQ57" s="157"/>
      <c r="BR57" s="152"/>
    </row>
    <row r="58" spans="1:70" ht="6.75" hidden="1" customHeight="1" x14ac:dyDescent="0.25">
      <c r="A58" s="329"/>
      <c r="B58" s="424"/>
      <c r="C58" s="424"/>
      <c r="D58" s="424"/>
      <c r="E58" s="427"/>
      <c r="F58" s="427"/>
      <c r="G58" s="296"/>
      <c r="H58" s="296"/>
      <c r="I58" s="296"/>
      <c r="J58" s="273"/>
      <c r="K58" s="276"/>
      <c r="L58" s="276"/>
      <c r="M58" s="276"/>
      <c r="N58" s="276"/>
      <c r="O58" s="276"/>
      <c r="P58" s="276"/>
      <c r="Q58" s="276"/>
      <c r="R58" s="276"/>
      <c r="S58" s="275"/>
      <c r="T58" s="167"/>
      <c r="U58" s="167"/>
      <c r="V58" s="167"/>
      <c r="W58" s="167"/>
      <c r="X58" s="167"/>
      <c r="Y58" s="336"/>
      <c r="Z58" s="489"/>
      <c r="AA58" s="167"/>
      <c r="AB58" s="167"/>
      <c r="AC58" s="167"/>
      <c r="AD58" s="167"/>
      <c r="AE58" s="203"/>
      <c r="AF58" s="204"/>
      <c r="AG58" s="204"/>
      <c r="AH58" s="204"/>
      <c r="AI58" s="204"/>
      <c r="AJ58" s="204"/>
      <c r="AK58" s="204"/>
      <c r="AL58" s="204"/>
      <c r="AM58" s="204"/>
      <c r="AN58" s="204"/>
      <c r="AO58" s="204"/>
      <c r="AP58" s="204"/>
      <c r="AQ58" s="204"/>
      <c r="AR58" s="204"/>
      <c r="AS58" s="204"/>
      <c r="AT58" s="204"/>
      <c r="AU58" s="204"/>
      <c r="AV58" s="204"/>
      <c r="AW58" s="204"/>
      <c r="AX58" s="205"/>
      <c r="AY58" s="15"/>
      <c r="AZ58" s="140"/>
      <c r="BA58" s="95"/>
      <c r="BB58" s="88"/>
      <c r="BC58" s="88"/>
      <c r="BD58" s="88"/>
      <c r="BE58" s="88"/>
      <c r="BF58" s="88"/>
      <c r="BG58" s="209"/>
      <c r="BH58" s="209"/>
      <c r="BI58" s="170"/>
      <c r="BJ58" s="25"/>
      <c r="BK58" s="25"/>
      <c r="BL58" s="25"/>
      <c r="BM58" s="25"/>
      <c r="BN58" s="6"/>
      <c r="BO58" s="4"/>
      <c r="BP58" s="157"/>
      <c r="BQ58" s="157"/>
      <c r="BR58" s="152"/>
    </row>
    <row r="59" spans="1:70" ht="13.5" hidden="1" customHeight="1" x14ac:dyDescent="0.25">
      <c r="A59" s="329"/>
      <c r="B59" s="424"/>
      <c r="C59" s="424"/>
      <c r="D59" s="424"/>
      <c r="E59" s="427"/>
      <c r="F59" s="427"/>
      <c r="G59" s="296"/>
      <c r="H59" s="296"/>
      <c r="I59" s="296"/>
      <c r="J59" s="273"/>
      <c r="K59" s="276"/>
      <c r="L59" s="276"/>
      <c r="M59" s="276"/>
      <c r="N59" s="276"/>
      <c r="O59" s="276"/>
      <c r="P59" s="276"/>
      <c r="Q59" s="276"/>
      <c r="R59" s="276"/>
      <c r="S59" s="275"/>
      <c r="T59" s="167"/>
      <c r="U59" s="167"/>
      <c r="V59" s="167"/>
      <c r="W59" s="167"/>
      <c r="X59" s="167"/>
      <c r="Y59" s="336"/>
      <c r="Z59" s="489"/>
      <c r="AA59" s="167"/>
      <c r="AB59" s="167"/>
      <c r="AC59" s="167"/>
      <c r="AD59" s="167"/>
      <c r="AE59" s="203"/>
      <c r="AF59" s="204"/>
      <c r="AG59" s="204"/>
      <c r="AH59" s="204"/>
      <c r="AI59" s="204"/>
      <c r="AJ59" s="204"/>
      <c r="AK59" s="204"/>
      <c r="AL59" s="204"/>
      <c r="AM59" s="204"/>
      <c r="AN59" s="204"/>
      <c r="AO59" s="204"/>
      <c r="AP59" s="204"/>
      <c r="AQ59" s="204"/>
      <c r="AR59" s="204"/>
      <c r="AS59" s="204"/>
      <c r="AT59" s="204"/>
      <c r="AU59" s="204"/>
      <c r="AV59" s="204"/>
      <c r="AW59" s="204"/>
      <c r="AX59" s="205"/>
      <c r="AY59" s="15"/>
      <c r="AZ59" s="140"/>
      <c r="BA59" s="95"/>
      <c r="BB59" s="88"/>
      <c r="BC59" s="88"/>
      <c r="BD59" s="88"/>
      <c r="BE59" s="88"/>
      <c r="BF59" s="88"/>
      <c r="BG59" s="209"/>
      <c r="BH59" s="209"/>
      <c r="BI59" s="170"/>
      <c r="BJ59" s="25"/>
      <c r="BK59" s="25"/>
      <c r="BL59" s="25"/>
      <c r="BM59" s="25"/>
      <c r="BN59" s="6"/>
      <c r="BO59" s="4"/>
      <c r="BP59" s="157"/>
      <c r="BQ59" s="157"/>
      <c r="BR59" s="152"/>
    </row>
    <row r="60" spans="1:70" ht="13.5" hidden="1" customHeight="1" x14ac:dyDescent="0.25">
      <c r="A60" s="329"/>
      <c r="B60" s="424"/>
      <c r="C60" s="424"/>
      <c r="D60" s="424"/>
      <c r="E60" s="427"/>
      <c r="F60" s="427"/>
      <c r="G60" s="296"/>
      <c r="H60" s="296"/>
      <c r="I60" s="296"/>
      <c r="J60" s="277"/>
      <c r="K60" s="278"/>
      <c r="L60" s="278"/>
      <c r="M60" s="278"/>
      <c r="N60" s="278"/>
      <c r="O60" s="278"/>
      <c r="P60" s="278"/>
      <c r="Q60" s="278"/>
      <c r="R60" s="278"/>
      <c r="S60" s="279"/>
      <c r="T60" s="167"/>
      <c r="U60" s="167"/>
      <c r="V60" s="167"/>
      <c r="W60" s="167"/>
      <c r="X60" s="167"/>
      <c r="Y60" s="337"/>
      <c r="Z60" s="490"/>
      <c r="AA60" s="167"/>
      <c r="AB60" s="167"/>
      <c r="AC60" s="167"/>
      <c r="AD60" s="167"/>
      <c r="AE60" s="206"/>
      <c r="AF60" s="207"/>
      <c r="AG60" s="207"/>
      <c r="AH60" s="207"/>
      <c r="AI60" s="207"/>
      <c r="AJ60" s="207"/>
      <c r="AK60" s="207"/>
      <c r="AL60" s="207"/>
      <c r="AM60" s="207"/>
      <c r="AN60" s="207"/>
      <c r="AO60" s="207"/>
      <c r="AP60" s="207"/>
      <c r="AQ60" s="207"/>
      <c r="AR60" s="207"/>
      <c r="AS60" s="207"/>
      <c r="AT60" s="207"/>
      <c r="AU60" s="207"/>
      <c r="AV60" s="207"/>
      <c r="AW60" s="207"/>
      <c r="AX60" s="208"/>
      <c r="AY60" s="15"/>
      <c r="AZ60" s="140"/>
      <c r="BA60" s="95"/>
      <c r="BB60" s="88"/>
      <c r="BC60" s="88"/>
      <c r="BD60" s="88"/>
      <c r="BE60" s="88"/>
      <c r="BF60" s="88"/>
      <c r="BG60" s="209"/>
      <c r="BH60" s="209"/>
      <c r="BI60" s="170"/>
      <c r="BJ60" s="25"/>
      <c r="BK60" s="25"/>
      <c r="BL60" s="25"/>
      <c r="BM60" s="25"/>
      <c r="BN60" s="6"/>
      <c r="BO60" s="4"/>
      <c r="BP60" s="157"/>
      <c r="BQ60" s="157"/>
      <c r="BR60" s="152"/>
    </row>
    <row r="61" spans="1:70" ht="409.5" x14ac:dyDescent="0.25">
      <c r="A61" s="329"/>
      <c r="B61" s="424"/>
      <c r="C61" s="424"/>
      <c r="D61" s="424"/>
      <c r="E61" s="427"/>
      <c r="F61" s="427"/>
      <c r="G61" s="296"/>
      <c r="H61" s="296"/>
      <c r="I61" s="296"/>
      <c r="J61" s="364" t="s">
        <v>276</v>
      </c>
      <c r="K61" s="295" t="s">
        <v>277</v>
      </c>
      <c r="L61" s="295" t="s">
        <v>75</v>
      </c>
      <c r="M61" s="295">
        <v>0</v>
      </c>
      <c r="N61" s="295" t="s">
        <v>278</v>
      </c>
      <c r="O61" s="295"/>
      <c r="P61" s="295" t="s">
        <v>79</v>
      </c>
      <c r="Q61" s="370" t="s">
        <v>279</v>
      </c>
      <c r="R61" s="295">
        <v>1</v>
      </c>
      <c r="S61" s="295" t="s">
        <v>120</v>
      </c>
      <c r="T61" s="295" t="s">
        <v>535</v>
      </c>
      <c r="U61" s="295" t="s">
        <v>535</v>
      </c>
      <c r="V61" s="295" t="s">
        <v>535</v>
      </c>
      <c r="W61" s="295"/>
      <c r="X61" s="295">
        <v>1</v>
      </c>
      <c r="Y61" s="4"/>
      <c r="Z61" s="4"/>
      <c r="AA61" s="295" t="s">
        <v>81</v>
      </c>
      <c r="AB61" s="295" t="s">
        <v>280</v>
      </c>
      <c r="AC61" s="295" t="s">
        <v>83</v>
      </c>
      <c r="AD61" s="295" t="s">
        <v>84</v>
      </c>
      <c r="AE61" s="367" t="s">
        <v>281</v>
      </c>
      <c r="AF61" s="335" t="s">
        <v>282</v>
      </c>
      <c r="AG61" s="367" t="s">
        <v>283</v>
      </c>
      <c r="AH61" s="30" t="s">
        <v>284</v>
      </c>
      <c r="AI61" s="96" t="s">
        <v>285</v>
      </c>
      <c r="AJ61" s="96">
        <v>1</v>
      </c>
      <c r="AK61" s="96"/>
      <c r="AL61" s="97">
        <v>0.05</v>
      </c>
      <c r="AM61" s="98">
        <v>44927</v>
      </c>
      <c r="AN61" s="98">
        <v>45291</v>
      </c>
      <c r="AO61" s="96">
        <v>365</v>
      </c>
      <c r="AP61" s="74">
        <v>10345</v>
      </c>
      <c r="AQ61" s="74">
        <v>0</v>
      </c>
      <c r="AR61" s="30" t="s">
        <v>286</v>
      </c>
      <c r="AS61" s="30" t="s">
        <v>287</v>
      </c>
      <c r="AT61" s="30"/>
      <c r="AU61" s="30" t="s">
        <v>574</v>
      </c>
      <c r="AV61" s="188">
        <v>75900000</v>
      </c>
      <c r="AW61" s="188">
        <v>6600000</v>
      </c>
      <c r="AX61" s="184">
        <f>AW61/AV61</f>
        <v>8.6956521739130432E-2</v>
      </c>
      <c r="AY61" s="30" t="s">
        <v>184</v>
      </c>
      <c r="AZ61" s="140">
        <v>0</v>
      </c>
      <c r="BA61" s="95">
        <v>0</v>
      </c>
      <c r="BB61" s="88">
        <f t="shared" si="0"/>
        <v>0</v>
      </c>
      <c r="BC61" s="88">
        <v>0</v>
      </c>
      <c r="BD61" s="88">
        <v>0</v>
      </c>
      <c r="BE61" s="88">
        <v>0</v>
      </c>
      <c r="BF61" s="88">
        <f t="shared" si="1"/>
        <v>0</v>
      </c>
      <c r="BG61" s="491" t="s">
        <v>93</v>
      </c>
      <c r="BH61" s="367" t="s">
        <v>281</v>
      </c>
      <c r="BI61" s="491" t="s">
        <v>288</v>
      </c>
      <c r="BJ61" s="30" t="s">
        <v>96</v>
      </c>
      <c r="BK61" s="30" t="s">
        <v>220</v>
      </c>
      <c r="BL61" s="30" t="s">
        <v>220</v>
      </c>
      <c r="BM61" s="30" t="s">
        <v>220</v>
      </c>
      <c r="BN61" s="6" t="s">
        <v>220</v>
      </c>
      <c r="BO61" s="30" t="s">
        <v>289</v>
      </c>
      <c r="BP61" s="295" t="s">
        <v>99</v>
      </c>
      <c r="BQ61" s="491" t="s">
        <v>100</v>
      </c>
      <c r="BR61" s="152" t="s">
        <v>557</v>
      </c>
    </row>
    <row r="62" spans="1:70" ht="102" x14ac:dyDescent="0.25">
      <c r="A62" s="329"/>
      <c r="B62" s="424"/>
      <c r="C62" s="424"/>
      <c r="D62" s="424"/>
      <c r="E62" s="427"/>
      <c r="F62" s="427"/>
      <c r="G62" s="296"/>
      <c r="H62" s="296"/>
      <c r="I62" s="296"/>
      <c r="J62" s="365"/>
      <c r="K62" s="296"/>
      <c r="L62" s="296"/>
      <c r="M62" s="296"/>
      <c r="N62" s="296"/>
      <c r="O62" s="296"/>
      <c r="P62" s="296"/>
      <c r="Q62" s="371"/>
      <c r="R62" s="296"/>
      <c r="S62" s="296"/>
      <c r="T62" s="296"/>
      <c r="U62" s="296"/>
      <c r="V62" s="296"/>
      <c r="W62" s="296"/>
      <c r="X62" s="296"/>
      <c r="Y62" s="4"/>
      <c r="Z62" s="4"/>
      <c r="AA62" s="296"/>
      <c r="AB62" s="296"/>
      <c r="AC62" s="296"/>
      <c r="AD62" s="296"/>
      <c r="AE62" s="368"/>
      <c r="AF62" s="336"/>
      <c r="AG62" s="368"/>
      <c r="AH62" s="30" t="s">
        <v>290</v>
      </c>
      <c r="AI62" s="96" t="s">
        <v>291</v>
      </c>
      <c r="AJ62" s="96">
        <v>1</v>
      </c>
      <c r="AK62" s="96"/>
      <c r="AL62" s="97">
        <v>0.15</v>
      </c>
      <c r="AM62" s="98">
        <v>44927</v>
      </c>
      <c r="AN62" s="98">
        <v>45291</v>
      </c>
      <c r="AO62" s="96">
        <v>365</v>
      </c>
      <c r="AP62" s="74">
        <v>10345</v>
      </c>
      <c r="AQ62" s="74">
        <v>0</v>
      </c>
      <c r="AR62" s="30" t="s">
        <v>286</v>
      </c>
      <c r="AS62" s="30" t="s">
        <v>287</v>
      </c>
      <c r="AT62" s="30"/>
      <c r="AU62" s="30"/>
      <c r="AV62" s="30"/>
      <c r="AW62" s="30"/>
      <c r="AX62" s="30"/>
      <c r="AY62" s="30" t="s">
        <v>184</v>
      </c>
      <c r="AZ62" s="140">
        <v>0</v>
      </c>
      <c r="BA62" s="95">
        <v>0</v>
      </c>
      <c r="BB62" s="88">
        <f t="shared" si="0"/>
        <v>0</v>
      </c>
      <c r="BC62" s="88">
        <v>0</v>
      </c>
      <c r="BD62" s="88">
        <v>0</v>
      </c>
      <c r="BE62" s="88">
        <v>0</v>
      </c>
      <c r="BF62" s="88">
        <f t="shared" si="1"/>
        <v>0</v>
      </c>
      <c r="BG62" s="492"/>
      <c r="BH62" s="368"/>
      <c r="BI62" s="492"/>
      <c r="BJ62" s="30" t="s">
        <v>96</v>
      </c>
      <c r="BK62" s="30" t="s">
        <v>220</v>
      </c>
      <c r="BL62" s="30" t="s">
        <v>220</v>
      </c>
      <c r="BM62" s="30" t="s">
        <v>220</v>
      </c>
      <c r="BN62" s="6" t="s">
        <v>220</v>
      </c>
      <c r="BO62" s="30" t="s">
        <v>292</v>
      </c>
      <c r="BP62" s="296"/>
      <c r="BQ62" s="492"/>
      <c r="BR62" s="152"/>
    </row>
    <row r="63" spans="1:70" ht="409.5" x14ac:dyDescent="0.25">
      <c r="A63" s="329"/>
      <c r="B63" s="424"/>
      <c r="C63" s="424"/>
      <c r="D63" s="424"/>
      <c r="E63" s="427"/>
      <c r="F63" s="427"/>
      <c r="G63" s="296"/>
      <c r="H63" s="296"/>
      <c r="I63" s="296"/>
      <c r="J63" s="365"/>
      <c r="K63" s="297"/>
      <c r="L63" s="297"/>
      <c r="M63" s="297"/>
      <c r="N63" s="297"/>
      <c r="O63" s="297"/>
      <c r="P63" s="297"/>
      <c r="Q63" s="372"/>
      <c r="R63" s="297"/>
      <c r="S63" s="297"/>
      <c r="T63" s="297"/>
      <c r="U63" s="297"/>
      <c r="V63" s="297"/>
      <c r="W63" s="297"/>
      <c r="X63" s="297"/>
      <c r="Y63" s="4"/>
      <c r="Z63" s="4"/>
      <c r="AA63" s="296"/>
      <c r="AB63" s="296"/>
      <c r="AC63" s="296"/>
      <c r="AD63" s="296"/>
      <c r="AE63" s="368"/>
      <c r="AF63" s="336"/>
      <c r="AG63" s="368"/>
      <c r="AH63" s="30" t="s">
        <v>293</v>
      </c>
      <c r="AI63" s="96" t="s">
        <v>294</v>
      </c>
      <c r="AJ63" s="96">
        <v>1</v>
      </c>
      <c r="AK63" s="96"/>
      <c r="AL63" s="97">
        <v>0.2</v>
      </c>
      <c r="AM63" s="98">
        <v>44927</v>
      </c>
      <c r="AN63" s="98">
        <v>45291</v>
      </c>
      <c r="AO63" s="96">
        <v>365</v>
      </c>
      <c r="AP63" s="74">
        <v>1028736</v>
      </c>
      <c r="AQ63" s="74">
        <v>0</v>
      </c>
      <c r="AR63" s="30" t="s">
        <v>286</v>
      </c>
      <c r="AS63" s="30" t="s">
        <v>287</v>
      </c>
      <c r="AT63" s="30"/>
      <c r="AU63" s="30"/>
      <c r="AV63" s="30"/>
      <c r="AW63" s="30"/>
      <c r="AX63" s="30"/>
      <c r="AY63" s="30" t="s">
        <v>184</v>
      </c>
      <c r="AZ63" s="140">
        <v>0</v>
      </c>
      <c r="BA63" s="95">
        <v>0</v>
      </c>
      <c r="BB63" s="88">
        <f t="shared" si="0"/>
        <v>0</v>
      </c>
      <c r="BC63" s="88">
        <v>0</v>
      </c>
      <c r="BD63" s="88">
        <v>0</v>
      </c>
      <c r="BE63" s="88">
        <v>0</v>
      </c>
      <c r="BF63" s="88">
        <f t="shared" si="1"/>
        <v>0</v>
      </c>
      <c r="BG63" s="492"/>
      <c r="BH63" s="368"/>
      <c r="BI63" s="492"/>
      <c r="BJ63" s="30" t="s">
        <v>96</v>
      </c>
      <c r="BK63" s="30" t="s">
        <v>220</v>
      </c>
      <c r="BL63" s="30" t="s">
        <v>220</v>
      </c>
      <c r="BM63" s="30" t="s">
        <v>220</v>
      </c>
      <c r="BN63" s="6" t="s">
        <v>220</v>
      </c>
      <c r="BO63" s="30" t="s">
        <v>295</v>
      </c>
      <c r="BP63" s="296"/>
      <c r="BQ63" s="492"/>
      <c r="BR63" s="152" t="s">
        <v>556</v>
      </c>
    </row>
    <row r="64" spans="1:70" ht="76.5" x14ac:dyDescent="0.25">
      <c r="A64" s="329"/>
      <c r="B64" s="424"/>
      <c r="C64" s="424"/>
      <c r="D64" s="424"/>
      <c r="E64" s="427"/>
      <c r="F64" s="427"/>
      <c r="G64" s="296"/>
      <c r="H64" s="296"/>
      <c r="I64" s="296"/>
      <c r="J64" s="365"/>
      <c r="K64" s="295" t="s">
        <v>296</v>
      </c>
      <c r="L64" s="4" t="s">
        <v>75</v>
      </c>
      <c r="M64" s="295">
        <v>0</v>
      </c>
      <c r="N64" s="295" t="s">
        <v>297</v>
      </c>
      <c r="O64" s="295"/>
      <c r="P64" s="295" t="s">
        <v>79</v>
      </c>
      <c r="Q64" s="370" t="s">
        <v>298</v>
      </c>
      <c r="R64" s="295">
        <v>6</v>
      </c>
      <c r="S64" s="295">
        <v>1</v>
      </c>
      <c r="T64" s="295">
        <v>0</v>
      </c>
      <c r="U64" s="295">
        <v>0</v>
      </c>
      <c r="V64" s="295">
        <v>0</v>
      </c>
      <c r="W64" s="295">
        <f>SUM(T64:V65)</f>
        <v>0</v>
      </c>
      <c r="X64" s="295">
        <v>6</v>
      </c>
      <c r="Y64" s="73">
        <v>0</v>
      </c>
      <c r="Z64" s="128">
        <f>X64/R64</f>
        <v>1</v>
      </c>
      <c r="AA64" s="296"/>
      <c r="AB64" s="296"/>
      <c r="AC64" s="296"/>
      <c r="AD64" s="296"/>
      <c r="AE64" s="368"/>
      <c r="AF64" s="336"/>
      <c r="AG64" s="368"/>
      <c r="AH64" s="30" t="s">
        <v>299</v>
      </c>
      <c r="AI64" s="96" t="s">
        <v>300</v>
      </c>
      <c r="AJ64" s="96">
        <v>1</v>
      </c>
      <c r="AK64" s="96"/>
      <c r="AL64" s="97">
        <v>0.05</v>
      </c>
      <c r="AM64" s="98">
        <v>44927</v>
      </c>
      <c r="AN64" s="98">
        <v>45291</v>
      </c>
      <c r="AO64" s="96">
        <v>365</v>
      </c>
      <c r="AP64" s="74">
        <v>1028736</v>
      </c>
      <c r="AQ64" s="74">
        <v>500</v>
      </c>
      <c r="AR64" s="30" t="s">
        <v>286</v>
      </c>
      <c r="AS64" s="30" t="s">
        <v>287</v>
      </c>
      <c r="AT64" s="30"/>
      <c r="AU64" s="30"/>
      <c r="AV64" s="30"/>
      <c r="AW64" s="30"/>
      <c r="AX64" s="30"/>
      <c r="AY64" s="30" t="s">
        <v>184</v>
      </c>
      <c r="AZ64" s="140">
        <v>0</v>
      </c>
      <c r="BA64" s="95">
        <v>0</v>
      </c>
      <c r="BB64" s="88">
        <f t="shared" si="0"/>
        <v>0</v>
      </c>
      <c r="BC64" s="88">
        <v>0</v>
      </c>
      <c r="BD64" s="88">
        <v>0</v>
      </c>
      <c r="BE64" s="88">
        <v>0</v>
      </c>
      <c r="BF64" s="88">
        <f t="shared" si="1"/>
        <v>0</v>
      </c>
      <c r="BG64" s="492"/>
      <c r="BH64" s="368"/>
      <c r="BI64" s="492"/>
      <c r="BJ64" s="30" t="s">
        <v>96</v>
      </c>
      <c r="BK64" s="30" t="s">
        <v>220</v>
      </c>
      <c r="BL64" s="30" t="s">
        <v>220</v>
      </c>
      <c r="BM64" s="30" t="s">
        <v>220</v>
      </c>
      <c r="BN64" s="6" t="s">
        <v>220</v>
      </c>
      <c r="BO64" s="30" t="s">
        <v>301</v>
      </c>
      <c r="BP64" s="296"/>
      <c r="BQ64" s="492"/>
      <c r="BR64" s="152"/>
    </row>
    <row r="65" spans="1:70" ht="89.25" x14ac:dyDescent="0.25">
      <c r="A65" s="329"/>
      <c r="B65" s="424"/>
      <c r="C65" s="424"/>
      <c r="D65" s="424"/>
      <c r="E65" s="427"/>
      <c r="F65" s="427"/>
      <c r="G65" s="296"/>
      <c r="H65" s="296"/>
      <c r="I65" s="296"/>
      <c r="J65" s="365"/>
      <c r="K65" s="297"/>
      <c r="L65" s="4" t="s">
        <v>75</v>
      </c>
      <c r="M65" s="297"/>
      <c r="N65" s="297"/>
      <c r="O65" s="297"/>
      <c r="P65" s="297"/>
      <c r="Q65" s="371"/>
      <c r="R65" s="297"/>
      <c r="S65" s="297"/>
      <c r="T65" s="297"/>
      <c r="U65" s="297"/>
      <c r="V65" s="297"/>
      <c r="W65" s="297"/>
      <c r="X65" s="297"/>
      <c r="Y65" s="4"/>
      <c r="Z65" s="4"/>
      <c r="AA65" s="296"/>
      <c r="AB65" s="296"/>
      <c r="AC65" s="296"/>
      <c r="AD65" s="296"/>
      <c r="AE65" s="368"/>
      <c r="AF65" s="336"/>
      <c r="AG65" s="368"/>
      <c r="AH65" s="30" t="s">
        <v>302</v>
      </c>
      <c r="AI65" s="96" t="s">
        <v>303</v>
      </c>
      <c r="AJ65" s="96">
        <v>1</v>
      </c>
      <c r="AK65" s="96"/>
      <c r="AL65" s="97">
        <v>0.05</v>
      </c>
      <c r="AM65" s="98">
        <v>44927</v>
      </c>
      <c r="AN65" s="98">
        <v>45291</v>
      </c>
      <c r="AO65" s="96">
        <v>365</v>
      </c>
      <c r="AP65" s="74">
        <v>1028736</v>
      </c>
      <c r="AQ65" s="74">
        <v>0</v>
      </c>
      <c r="AR65" s="30" t="s">
        <v>286</v>
      </c>
      <c r="AS65" s="30" t="s">
        <v>287</v>
      </c>
      <c r="AT65" s="30"/>
      <c r="AU65" s="30"/>
      <c r="AV65" s="30"/>
      <c r="AW65" s="30"/>
      <c r="AX65" s="30"/>
      <c r="AY65" s="30" t="s">
        <v>184</v>
      </c>
      <c r="AZ65" s="140">
        <v>0</v>
      </c>
      <c r="BA65" s="95">
        <v>0</v>
      </c>
      <c r="BB65" s="88">
        <f t="shared" si="0"/>
        <v>0</v>
      </c>
      <c r="BC65" s="88">
        <v>0</v>
      </c>
      <c r="BD65" s="88">
        <v>0</v>
      </c>
      <c r="BE65" s="88">
        <v>0</v>
      </c>
      <c r="BF65" s="88">
        <f t="shared" si="1"/>
        <v>0</v>
      </c>
      <c r="BG65" s="492"/>
      <c r="BH65" s="368"/>
      <c r="BI65" s="492"/>
      <c r="BJ65" s="30" t="s">
        <v>96</v>
      </c>
      <c r="BK65" s="30" t="s">
        <v>220</v>
      </c>
      <c r="BL65" s="30" t="s">
        <v>220</v>
      </c>
      <c r="BM65" s="30" t="s">
        <v>220</v>
      </c>
      <c r="BN65" s="6" t="s">
        <v>220</v>
      </c>
      <c r="BO65" s="30" t="s">
        <v>119</v>
      </c>
      <c r="BP65" s="296"/>
      <c r="BQ65" s="492"/>
      <c r="BR65" s="152"/>
    </row>
    <row r="66" spans="1:70" ht="63.75" x14ac:dyDescent="0.25">
      <c r="A66" s="329"/>
      <c r="B66" s="424"/>
      <c r="C66" s="424"/>
      <c r="D66" s="424"/>
      <c r="E66" s="427"/>
      <c r="F66" s="427"/>
      <c r="G66" s="296"/>
      <c r="H66" s="296"/>
      <c r="I66" s="296"/>
      <c r="J66" s="365"/>
      <c r="K66" s="295" t="s">
        <v>304</v>
      </c>
      <c r="L66" s="295" t="s">
        <v>75</v>
      </c>
      <c r="M66" s="295">
        <v>0</v>
      </c>
      <c r="N66" s="295" t="s">
        <v>305</v>
      </c>
      <c r="O66" s="295"/>
      <c r="P66" s="295" t="s">
        <v>79</v>
      </c>
      <c r="Q66" s="371"/>
      <c r="R66" s="295">
        <v>1</v>
      </c>
      <c r="S66" s="295" t="s">
        <v>120</v>
      </c>
      <c r="T66" s="295" t="s">
        <v>535</v>
      </c>
      <c r="U66" s="295" t="s">
        <v>535</v>
      </c>
      <c r="V66" s="295" t="s">
        <v>535</v>
      </c>
      <c r="W66" s="295"/>
      <c r="X66" s="295">
        <v>1</v>
      </c>
      <c r="Y66" s="4"/>
      <c r="Z66" s="4"/>
      <c r="AA66" s="296"/>
      <c r="AB66" s="296"/>
      <c r="AC66" s="296"/>
      <c r="AD66" s="296"/>
      <c r="AE66" s="368"/>
      <c r="AF66" s="336"/>
      <c r="AG66" s="368"/>
      <c r="AH66" s="30" t="s">
        <v>306</v>
      </c>
      <c r="AI66" s="96" t="s">
        <v>307</v>
      </c>
      <c r="AJ66" s="96">
        <v>1</v>
      </c>
      <c r="AK66" s="96"/>
      <c r="AL66" s="97">
        <v>0.05</v>
      </c>
      <c r="AM66" s="98">
        <v>44927</v>
      </c>
      <c r="AN66" s="98">
        <v>45291</v>
      </c>
      <c r="AO66" s="96">
        <v>365</v>
      </c>
      <c r="AP66" s="74">
        <v>1028736</v>
      </c>
      <c r="AQ66" s="74">
        <v>59</v>
      </c>
      <c r="AR66" s="30" t="s">
        <v>286</v>
      </c>
      <c r="AS66" s="30" t="s">
        <v>287</v>
      </c>
      <c r="AT66" s="30"/>
      <c r="AU66" s="30"/>
      <c r="AV66" s="30"/>
      <c r="AW66" s="30"/>
      <c r="AX66" s="30"/>
      <c r="AY66" s="30" t="s">
        <v>184</v>
      </c>
      <c r="AZ66" s="140">
        <v>79706500</v>
      </c>
      <c r="BA66" s="99">
        <v>-79706500</v>
      </c>
      <c r="BB66" s="88">
        <f t="shared" si="0"/>
        <v>0</v>
      </c>
      <c r="BC66" s="88">
        <v>0</v>
      </c>
      <c r="BD66" s="88">
        <v>0</v>
      </c>
      <c r="BE66" s="88">
        <v>0</v>
      </c>
      <c r="BF66" s="88">
        <f t="shared" si="1"/>
        <v>0</v>
      </c>
      <c r="BG66" s="492"/>
      <c r="BH66" s="368"/>
      <c r="BI66" s="492"/>
      <c r="BJ66" s="30" t="s">
        <v>108</v>
      </c>
      <c r="BK66" s="30" t="s">
        <v>308</v>
      </c>
      <c r="BL66" s="30" t="s">
        <v>147</v>
      </c>
      <c r="BM66" s="30" t="s">
        <v>111</v>
      </c>
      <c r="BN66" s="6">
        <v>44927</v>
      </c>
      <c r="BO66" s="30" t="s">
        <v>309</v>
      </c>
      <c r="BP66" s="296"/>
      <c r="BQ66" s="492"/>
      <c r="BR66" s="152"/>
    </row>
    <row r="67" spans="1:70" ht="76.5" x14ac:dyDescent="0.25">
      <c r="A67" s="329"/>
      <c r="B67" s="424"/>
      <c r="C67" s="424"/>
      <c r="D67" s="424"/>
      <c r="E67" s="427"/>
      <c r="F67" s="427"/>
      <c r="G67" s="296"/>
      <c r="H67" s="296"/>
      <c r="I67" s="296"/>
      <c r="J67" s="365"/>
      <c r="K67" s="296"/>
      <c r="L67" s="296"/>
      <c r="M67" s="296"/>
      <c r="N67" s="296"/>
      <c r="O67" s="296"/>
      <c r="P67" s="296"/>
      <c r="Q67" s="371"/>
      <c r="R67" s="296"/>
      <c r="S67" s="296"/>
      <c r="T67" s="296"/>
      <c r="U67" s="296"/>
      <c r="V67" s="296"/>
      <c r="W67" s="296"/>
      <c r="X67" s="296"/>
      <c r="Y67" s="4"/>
      <c r="Z67" s="128">
        <f>X66/R66</f>
        <v>1</v>
      </c>
      <c r="AA67" s="296"/>
      <c r="AB67" s="296"/>
      <c r="AC67" s="296"/>
      <c r="AD67" s="296"/>
      <c r="AE67" s="368"/>
      <c r="AF67" s="336"/>
      <c r="AG67" s="368"/>
      <c r="AH67" s="30" t="s">
        <v>310</v>
      </c>
      <c r="AI67" s="96" t="s">
        <v>311</v>
      </c>
      <c r="AJ67" s="96">
        <v>1</v>
      </c>
      <c r="AK67" s="96"/>
      <c r="AL67" s="97">
        <v>0.1</v>
      </c>
      <c r="AM67" s="98">
        <v>44927</v>
      </c>
      <c r="AN67" s="98">
        <v>45291</v>
      </c>
      <c r="AO67" s="96">
        <v>365</v>
      </c>
      <c r="AP67" s="74">
        <v>1028736</v>
      </c>
      <c r="AQ67" s="74">
        <v>59</v>
      </c>
      <c r="AR67" s="30" t="s">
        <v>286</v>
      </c>
      <c r="AS67" s="30" t="s">
        <v>287</v>
      </c>
      <c r="AT67" s="30"/>
      <c r="AU67" s="30"/>
      <c r="AV67" s="30"/>
      <c r="AW67" s="30"/>
      <c r="AX67" s="30"/>
      <c r="AY67" s="30" t="s">
        <v>184</v>
      </c>
      <c r="AZ67" s="140">
        <v>163000000</v>
      </c>
      <c r="BA67" s="99">
        <v>-163000000</v>
      </c>
      <c r="BB67" s="88">
        <f t="shared" si="0"/>
        <v>0</v>
      </c>
      <c r="BC67" s="88">
        <v>0</v>
      </c>
      <c r="BD67" s="88">
        <v>0</v>
      </c>
      <c r="BE67" s="88">
        <v>0</v>
      </c>
      <c r="BF67" s="88">
        <f t="shared" si="1"/>
        <v>0</v>
      </c>
      <c r="BG67" s="492"/>
      <c r="BH67" s="368"/>
      <c r="BI67" s="492"/>
      <c r="BJ67" s="30" t="s">
        <v>108</v>
      </c>
      <c r="BK67" s="30" t="s">
        <v>308</v>
      </c>
      <c r="BL67" s="30" t="s">
        <v>147</v>
      </c>
      <c r="BM67" s="30" t="s">
        <v>111</v>
      </c>
      <c r="BN67" s="6">
        <v>44927</v>
      </c>
      <c r="BO67" s="30" t="s">
        <v>312</v>
      </c>
      <c r="BP67" s="296"/>
      <c r="BQ67" s="492"/>
      <c r="BR67" s="152"/>
    </row>
    <row r="68" spans="1:70" ht="76.5" x14ac:dyDescent="0.25">
      <c r="A68" s="329"/>
      <c r="B68" s="424"/>
      <c r="C68" s="424"/>
      <c r="D68" s="424"/>
      <c r="E68" s="427"/>
      <c r="F68" s="427"/>
      <c r="G68" s="296"/>
      <c r="H68" s="296"/>
      <c r="I68" s="296"/>
      <c r="J68" s="365"/>
      <c r="K68" s="296"/>
      <c r="L68" s="296"/>
      <c r="M68" s="296"/>
      <c r="N68" s="296"/>
      <c r="O68" s="296"/>
      <c r="P68" s="296"/>
      <c r="Q68" s="371"/>
      <c r="R68" s="296"/>
      <c r="S68" s="296"/>
      <c r="T68" s="296"/>
      <c r="U68" s="296"/>
      <c r="V68" s="296"/>
      <c r="W68" s="296"/>
      <c r="X68" s="296"/>
      <c r="Y68" s="4"/>
      <c r="Z68" s="4"/>
      <c r="AA68" s="296"/>
      <c r="AB68" s="296"/>
      <c r="AC68" s="296"/>
      <c r="AD68" s="296"/>
      <c r="AE68" s="368"/>
      <c r="AF68" s="336"/>
      <c r="AG68" s="368"/>
      <c r="AH68" s="74" t="s">
        <v>313</v>
      </c>
      <c r="AI68" s="96" t="s">
        <v>314</v>
      </c>
      <c r="AJ68" s="96">
        <v>1</v>
      </c>
      <c r="AK68" s="96"/>
      <c r="AL68" s="97">
        <v>0.15</v>
      </c>
      <c r="AM68" s="98">
        <v>44927</v>
      </c>
      <c r="AN68" s="98">
        <v>45291</v>
      </c>
      <c r="AO68" s="96">
        <v>365</v>
      </c>
      <c r="AP68" s="74">
        <v>1028736</v>
      </c>
      <c r="AQ68" s="74">
        <v>1028736</v>
      </c>
      <c r="AR68" s="30" t="s">
        <v>286</v>
      </c>
      <c r="AS68" s="30" t="s">
        <v>287</v>
      </c>
      <c r="AT68" s="30"/>
      <c r="AU68" s="30"/>
      <c r="AV68" s="30"/>
      <c r="AW68" s="30"/>
      <c r="AX68" s="30"/>
      <c r="AY68" s="30" t="s">
        <v>184</v>
      </c>
      <c r="AZ68" s="140">
        <v>25346000</v>
      </c>
      <c r="BA68" s="99">
        <v>-1546000</v>
      </c>
      <c r="BB68" s="88">
        <f t="shared" si="0"/>
        <v>23800000</v>
      </c>
      <c r="BC68" s="88">
        <v>0</v>
      </c>
      <c r="BD68" s="88">
        <v>0</v>
      </c>
      <c r="BE68" s="88">
        <v>2100000</v>
      </c>
      <c r="BF68" s="88">
        <f t="shared" si="1"/>
        <v>2100000</v>
      </c>
      <c r="BG68" s="492"/>
      <c r="BH68" s="368"/>
      <c r="BI68" s="492"/>
      <c r="BJ68" s="30" t="s">
        <v>108</v>
      </c>
      <c r="BK68" s="30" t="s">
        <v>315</v>
      </c>
      <c r="BL68" s="30" t="s">
        <v>147</v>
      </c>
      <c r="BM68" s="30" t="s">
        <v>111</v>
      </c>
      <c r="BN68" s="6">
        <v>44927</v>
      </c>
      <c r="BO68" s="30" t="s">
        <v>316</v>
      </c>
      <c r="BP68" s="296"/>
      <c r="BQ68" s="492"/>
      <c r="BR68" s="155"/>
    </row>
    <row r="69" spans="1:70" ht="63.75" x14ac:dyDescent="0.25">
      <c r="A69" s="330"/>
      <c r="B69" s="424"/>
      <c r="C69" s="425"/>
      <c r="D69" s="425"/>
      <c r="E69" s="428"/>
      <c r="F69" s="428"/>
      <c r="G69" s="297"/>
      <c r="H69" s="297"/>
      <c r="I69" s="297"/>
      <c r="J69" s="366"/>
      <c r="K69" s="297"/>
      <c r="L69" s="297"/>
      <c r="M69" s="297"/>
      <c r="N69" s="297"/>
      <c r="O69" s="297"/>
      <c r="P69" s="297"/>
      <c r="Q69" s="372"/>
      <c r="R69" s="297"/>
      <c r="S69" s="297"/>
      <c r="T69" s="297"/>
      <c r="U69" s="297"/>
      <c r="V69" s="297"/>
      <c r="W69" s="297"/>
      <c r="X69" s="297"/>
      <c r="Y69" s="4"/>
      <c r="Z69" s="4"/>
      <c r="AA69" s="297"/>
      <c r="AB69" s="297"/>
      <c r="AC69" s="297"/>
      <c r="AD69" s="297"/>
      <c r="AE69" s="369"/>
      <c r="AF69" s="337"/>
      <c r="AG69" s="369"/>
      <c r="AH69" s="74" t="s">
        <v>317</v>
      </c>
      <c r="AI69" s="96" t="s">
        <v>318</v>
      </c>
      <c r="AJ69" s="96">
        <v>1</v>
      </c>
      <c r="AK69" s="96"/>
      <c r="AL69" s="97">
        <v>0.2</v>
      </c>
      <c r="AM69" s="98">
        <v>44927</v>
      </c>
      <c r="AN69" s="98">
        <v>45291</v>
      </c>
      <c r="AO69" s="96">
        <v>365</v>
      </c>
      <c r="AP69" s="74">
        <v>1028736</v>
      </c>
      <c r="AQ69" s="74">
        <v>1028736</v>
      </c>
      <c r="AR69" s="30" t="s">
        <v>286</v>
      </c>
      <c r="AS69" s="30" t="s">
        <v>287</v>
      </c>
      <c r="AT69" s="30"/>
      <c r="AU69" s="30"/>
      <c r="AV69" s="30"/>
      <c r="AW69" s="30"/>
      <c r="AX69" s="30"/>
      <c r="AY69" s="30" t="s">
        <v>184</v>
      </c>
      <c r="AZ69" s="140">
        <v>55947500</v>
      </c>
      <c r="BA69" s="99">
        <v>-3847500</v>
      </c>
      <c r="BB69" s="88">
        <f t="shared" si="0"/>
        <v>52100000</v>
      </c>
      <c r="BC69" s="88">
        <v>0</v>
      </c>
      <c r="BD69" s="88">
        <v>0</v>
      </c>
      <c r="BE69" s="88">
        <v>4500000</v>
      </c>
      <c r="BF69" s="88">
        <f t="shared" si="1"/>
        <v>4500000</v>
      </c>
      <c r="BG69" s="493"/>
      <c r="BH69" s="369"/>
      <c r="BI69" s="493"/>
      <c r="BJ69" s="30" t="s">
        <v>108</v>
      </c>
      <c r="BK69" s="30" t="s">
        <v>319</v>
      </c>
      <c r="BL69" s="30" t="s">
        <v>147</v>
      </c>
      <c r="BM69" s="30" t="s">
        <v>111</v>
      </c>
      <c r="BN69" s="6">
        <v>44927</v>
      </c>
      <c r="BO69" s="30" t="s">
        <v>318</v>
      </c>
      <c r="BP69" s="296"/>
      <c r="BQ69" s="493"/>
      <c r="BR69" s="155" t="s">
        <v>553</v>
      </c>
    </row>
    <row r="70" spans="1:70" ht="14.1" customHeight="1" x14ac:dyDescent="0.25">
      <c r="A70" s="164"/>
      <c r="B70" s="424"/>
      <c r="C70" s="210"/>
      <c r="D70" s="210"/>
      <c r="E70" s="171"/>
      <c r="F70" s="171"/>
      <c r="G70" s="157"/>
      <c r="H70" s="157"/>
      <c r="I70" s="157"/>
      <c r="J70" s="264" t="s">
        <v>592</v>
      </c>
      <c r="K70" s="265"/>
      <c r="L70" s="265"/>
      <c r="M70" s="265"/>
      <c r="N70" s="265"/>
      <c r="O70" s="265"/>
      <c r="P70" s="265"/>
      <c r="Q70" s="265"/>
      <c r="R70" s="265"/>
      <c r="S70" s="266"/>
      <c r="T70" s="478"/>
      <c r="U70" s="479"/>
      <c r="V70" s="479"/>
      <c r="W70" s="479"/>
      <c r="X70" s="295"/>
      <c r="Y70" s="520">
        <f>0%</f>
        <v>0</v>
      </c>
      <c r="Z70" s="520">
        <f>100%</f>
        <v>1</v>
      </c>
      <c r="AA70" s="157"/>
      <c r="AB70" s="157"/>
      <c r="AC70" s="157"/>
      <c r="AD70" s="157"/>
      <c r="AE70" s="234"/>
      <c r="AF70" s="235"/>
      <c r="AG70" s="235"/>
      <c r="AH70" s="235"/>
      <c r="AI70" s="235"/>
      <c r="AJ70" s="235"/>
      <c r="AK70" s="235"/>
      <c r="AL70" s="235"/>
      <c r="AM70" s="235"/>
      <c r="AN70" s="235"/>
      <c r="AO70" s="202"/>
      <c r="AP70" s="202"/>
      <c r="AQ70" s="202"/>
      <c r="AR70" s="507" t="s">
        <v>596</v>
      </c>
      <c r="AS70" s="507"/>
      <c r="AT70" s="507"/>
      <c r="AU70" s="507"/>
      <c r="AV70" s="507">
        <v>75900000</v>
      </c>
      <c r="AW70" s="507">
        <v>6600000</v>
      </c>
      <c r="AX70" s="509">
        <f t="shared" ref="AX70:AX73" si="4">AW70/AV70</f>
        <v>8.6956521739130432E-2</v>
      </c>
      <c r="AY70" s="30"/>
      <c r="AZ70" s="140"/>
      <c r="BA70" s="99"/>
      <c r="BB70" s="88"/>
      <c r="BC70" s="88"/>
      <c r="BD70" s="88"/>
      <c r="BE70" s="88"/>
      <c r="BF70" s="88"/>
      <c r="BG70" s="169"/>
      <c r="BH70" s="211"/>
      <c r="BI70" s="169"/>
      <c r="BJ70" s="30"/>
      <c r="BK70" s="168"/>
      <c r="BL70" s="168"/>
      <c r="BM70" s="168"/>
      <c r="BN70" s="6"/>
      <c r="BO70" s="30"/>
      <c r="BP70" s="157"/>
      <c r="BQ70" s="169"/>
      <c r="BR70" s="155"/>
    </row>
    <row r="71" spans="1:70" ht="14.1" customHeight="1" x14ac:dyDescent="0.25">
      <c r="A71" s="164"/>
      <c r="B71" s="424"/>
      <c r="C71" s="210"/>
      <c r="D71" s="210"/>
      <c r="E71" s="171"/>
      <c r="F71" s="171"/>
      <c r="G71" s="157"/>
      <c r="H71" s="157"/>
      <c r="I71" s="157"/>
      <c r="J71" s="283"/>
      <c r="K71" s="284"/>
      <c r="L71" s="284"/>
      <c r="M71" s="284"/>
      <c r="N71" s="284"/>
      <c r="O71" s="284"/>
      <c r="P71" s="284"/>
      <c r="Q71" s="284"/>
      <c r="R71" s="284"/>
      <c r="S71" s="285"/>
      <c r="T71" s="480"/>
      <c r="U71" s="481"/>
      <c r="V71" s="481"/>
      <c r="W71" s="481"/>
      <c r="X71" s="296"/>
      <c r="Y71" s="521"/>
      <c r="Z71" s="521"/>
      <c r="AA71" s="157"/>
      <c r="AB71" s="157"/>
      <c r="AC71" s="157"/>
      <c r="AD71" s="157"/>
      <c r="AE71" s="203"/>
      <c r="AF71" s="212"/>
      <c r="AG71" s="212"/>
      <c r="AH71" s="212"/>
      <c r="AI71" s="212"/>
      <c r="AJ71" s="212"/>
      <c r="AK71" s="212"/>
      <c r="AL71" s="212"/>
      <c r="AM71" s="212"/>
      <c r="AN71" s="212"/>
      <c r="AO71" s="212"/>
      <c r="AP71" s="212"/>
      <c r="AQ71" s="212"/>
      <c r="AR71" s="508"/>
      <c r="AS71" s="508"/>
      <c r="AT71" s="508"/>
      <c r="AU71" s="508"/>
      <c r="AV71" s="508">
        <v>75900000</v>
      </c>
      <c r="AW71" s="508">
        <v>6600000</v>
      </c>
      <c r="AX71" s="510">
        <f t="shared" si="4"/>
        <v>8.6956521739130432E-2</v>
      </c>
      <c r="AY71" s="30"/>
      <c r="AZ71" s="140"/>
      <c r="BA71" s="99"/>
      <c r="BB71" s="88"/>
      <c r="BC71" s="88"/>
      <c r="BD71" s="88"/>
      <c r="BE71" s="88"/>
      <c r="BF71" s="88"/>
      <c r="BG71" s="169"/>
      <c r="BH71" s="211"/>
      <c r="BI71" s="169"/>
      <c r="BJ71" s="30"/>
      <c r="BK71" s="168"/>
      <c r="BL71" s="168"/>
      <c r="BM71" s="168"/>
      <c r="BN71" s="6"/>
      <c r="BO71" s="30"/>
      <c r="BP71" s="157"/>
      <c r="BQ71" s="169"/>
      <c r="BR71" s="155"/>
    </row>
    <row r="72" spans="1:70" ht="14.1" customHeight="1" x14ac:dyDescent="0.25">
      <c r="A72" s="164"/>
      <c r="B72" s="424"/>
      <c r="C72" s="210"/>
      <c r="D72" s="210"/>
      <c r="E72" s="171"/>
      <c r="F72" s="171"/>
      <c r="G72" s="157"/>
      <c r="H72" s="157"/>
      <c r="I72" s="157"/>
      <c r="J72" s="283"/>
      <c r="K72" s="286"/>
      <c r="L72" s="286"/>
      <c r="M72" s="286"/>
      <c r="N72" s="286"/>
      <c r="O72" s="286"/>
      <c r="P72" s="286"/>
      <c r="Q72" s="286"/>
      <c r="R72" s="286"/>
      <c r="S72" s="285"/>
      <c r="T72" s="480"/>
      <c r="U72" s="482"/>
      <c r="V72" s="482"/>
      <c r="W72" s="482"/>
      <c r="X72" s="296"/>
      <c r="Y72" s="521"/>
      <c r="Z72" s="521"/>
      <c r="AA72" s="157"/>
      <c r="AB72" s="157"/>
      <c r="AC72" s="157"/>
      <c r="AD72" s="157"/>
      <c r="AE72" s="203"/>
      <c r="AF72" s="204"/>
      <c r="AG72" s="204"/>
      <c r="AH72" s="204"/>
      <c r="AI72" s="204"/>
      <c r="AJ72" s="204"/>
      <c r="AK72" s="204"/>
      <c r="AL72" s="204"/>
      <c r="AM72" s="204"/>
      <c r="AN72" s="204"/>
      <c r="AO72" s="204"/>
      <c r="AP72" s="204"/>
      <c r="AQ72" s="204"/>
      <c r="AR72" s="508"/>
      <c r="AS72" s="508"/>
      <c r="AT72" s="508"/>
      <c r="AU72" s="508"/>
      <c r="AV72" s="508">
        <v>75900000</v>
      </c>
      <c r="AW72" s="508">
        <v>6600000</v>
      </c>
      <c r="AX72" s="510">
        <f t="shared" si="4"/>
        <v>8.6956521739130432E-2</v>
      </c>
      <c r="AY72" s="30"/>
      <c r="AZ72" s="140"/>
      <c r="BA72" s="99"/>
      <c r="BB72" s="88"/>
      <c r="BC72" s="88"/>
      <c r="BD72" s="88"/>
      <c r="BE72" s="88"/>
      <c r="BF72" s="88"/>
      <c r="BG72" s="169"/>
      <c r="BH72" s="211"/>
      <c r="BI72" s="169"/>
      <c r="BJ72" s="30"/>
      <c r="BK72" s="168"/>
      <c r="BL72" s="168"/>
      <c r="BM72" s="168"/>
      <c r="BN72" s="6"/>
      <c r="BO72" s="30"/>
      <c r="BP72" s="157"/>
      <c r="BQ72" s="169"/>
      <c r="BR72" s="155"/>
    </row>
    <row r="73" spans="1:70" ht="6" customHeight="1" x14ac:dyDescent="0.25">
      <c r="A73" s="164"/>
      <c r="B73" s="424"/>
      <c r="C73" s="210"/>
      <c r="D73" s="210"/>
      <c r="E73" s="171"/>
      <c r="F73" s="171"/>
      <c r="G73" s="157"/>
      <c r="H73" s="157"/>
      <c r="I73" s="157"/>
      <c r="J73" s="283"/>
      <c r="K73" s="286"/>
      <c r="L73" s="286"/>
      <c r="M73" s="286"/>
      <c r="N73" s="286"/>
      <c r="O73" s="286"/>
      <c r="P73" s="286"/>
      <c r="Q73" s="286"/>
      <c r="R73" s="286"/>
      <c r="S73" s="285"/>
      <c r="T73" s="480"/>
      <c r="U73" s="482"/>
      <c r="V73" s="482"/>
      <c r="W73" s="482"/>
      <c r="X73" s="296"/>
      <c r="Y73" s="521"/>
      <c r="Z73" s="521"/>
      <c r="AA73" s="157"/>
      <c r="AB73" s="157"/>
      <c r="AC73" s="157"/>
      <c r="AD73" s="157"/>
      <c r="AE73" s="203"/>
      <c r="AF73" s="204"/>
      <c r="AG73" s="204"/>
      <c r="AH73" s="204"/>
      <c r="AI73" s="204"/>
      <c r="AJ73" s="204"/>
      <c r="AK73" s="204"/>
      <c r="AL73" s="204"/>
      <c r="AM73" s="204"/>
      <c r="AN73" s="204"/>
      <c r="AO73" s="204"/>
      <c r="AP73" s="204"/>
      <c r="AQ73" s="204"/>
      <c r="AR73" s="508"/>
      <c r="AS73" s="508"/>
      <c r="AT73" s="508"/>
      <c r="AU73" s="508"/>
      <c r="AV73" s="508">
        <v>75900000</v>
      </c>
      <c r="AW73" s="508">
        <v>6600000</v>
      </c>
      <c r="AX73" s="510">
        <f t="shared" si="4"/>
        <v>8.6956521739130432E-2</v>
      </c>
      <c r="AY73" s="30"/>
      <c r="AZ73" s="140"/>
      <c r="BA73" s="99"/>
      <c r="BB73" s="88"/>
      <c r="BC73" s="88"/>
      <c r="BD73" s="88"/>
      <c r="BE73" s="88"/>
      <c r="BF73" s="88"/>
      <c r="BG73" s="169"/>
      <c r="BH73" s="211"/>
      <c r="BI73" s="169"/>
      <c r="BJ73" s="30"/>
      <c r="BK73" s="168"/>
      <c r="BL73" s="168"/>
      <c r="BM73" s="168"/>
      <c r="BN73" s="6"/>
      <c r="BO73" s="30"/>
      <c r="BP73" s="157"/>
      <c r="BQ73" s="169"/>
      <c r="BR73" s="155"/>
    </row>
    <row r="74" spans="1:70" ht="9" hidden="1" customHeight="1" x14ac:dyDescent="0.25">
      <c r="A74" s="164"/>
      <c r="B74" s="424"/>
      <c r="C74" s="210"/>
      <c r="D74" s="210"/>
      <c r="E74" s="171"/>
      <c r="F74" s="171"/>
      <c r="G74" s="157"/>
      <c r="H74" s="157"/>
      <c r="I74" s="157"/>
      <c r="J74" s="283"/>
      <c r="K74" s="286"/>
      <c r="L74" s="286"/>
      <c r="M74" s="286"/>
      <c r="N74" s="286"/>
      <c r="O74" s="286"/>
      <c r="P74" s="286"/>
      <c r="Q74" s="286"/>
      <c r="R74" s="286"/>
      <c r="S74" s="285"/>
      <c r="T74" s="480"/>
      <c r="U74" s="482"/>
      <c r="V74" s="482"/>
      <c r="W74" s="482"/>
      <c r="X74" s="296"/>
      <c r="Y74" s="521"/>
      <c r="Z74" s="521"/>
      <c r="AA74" s="157"/>
      <c r="AB74" s="157"/>
      <c r="AC74" s="157"/>
      <c r="AD74" s="157"/>
      <c r="AE74" s="203"/>
      <c r="AF74" s="204"/>
      <c r="AG74" s="204"/>
      <c r="AH74" s="204"/>
      <c r="AI74" s="204"/>
      <c r="AJ74" s="204"/>
      <c r="AK74" s="204"/>
      <c r="AL74" s="204"/>
      <c r="AM74" s="204"/>
      <c r="AN74" s="204"/>
      <c r="AO74" s="204"/>
      <c r="AP74" s="204"/>
      <c r="AQ74" s="204"/>
      <c r="AR74" s="204"/>
      <c r="AS74" s="204"/>
      <c r="AT74" s="204"/>
      <c r="AU74" s="204"/>
      <c r="AV74" s="204"/>
      <c r="AW74" s="204"/>
      <c r="AX74" s="205"/>
      <c r="AY74" s="30"/>
      <c r="AZ74" s="140"/>
      <c r="BA74" s="99"/>
      <c r="BB74" s="88"/>
      <c r="BC74" s="88"/>
      <c r="BD74" s="88"/>
      <c r="BE74" s="88"/>
      <c r="BF74" s="88"/>
      <c r="BG74" s="169"/>
      <c r="BH74" s="211"/>
      <c r="BI74" s="169"/>
      <c r="BJ74" s="30"/>
      <c r="BK74" s="168"/>
      <c r="BL74" s="168"/>
      <c r="BM74" s="168"/>
      <c r="BN74" s="6"/>
      <c r="BO74" s="30"/>
      <c r="BP74" s="157"/>
      <c r="BQ74" s="169"/>
      <c r="BR74" s="155"/>
    </row>
    <row r="75" spans="1:70" ht="13.5" hidden="1" customHeight="1" x14ac:dyDescent="0.25">
      <c r="A75" s="164"/>
      <c r="B75" s="424"/>
      <c r="C75" s="210"/>
      <c r="D75" s="210"/>
      <c r="E75" s="171"/>
      <c r="F75" s="171"/>
      <c r="G75" s="157"/>
      <c r="H75" s="157"/>
      <c r="I75" s="157"/>
      <c r="J75" s="283"/>
      <c r="K75" s="286"/>
      <c r="L75" s="286"/>
      <c r="M75" s="286"/>
      <c r="N75" s="286"/>
      <c r="O75" s="286"/>
      <c r="P75" s="286"/>
      <c r="Q75" s="286"/>
      <c r="R75" s="286"/>
      <c r="S75" s="285"/>
      <c r="T75" s="480"/>
      <c r="U75" s="482"/>
      <c r="V75" s="482"/>
      <c r="W75" s="482"/>
      <c r="X75" s="296"/>
      <c r="Y75" s="521"/>
      <c r="Z75" s="521"/>
      <c r="AA75" s="157"/>
      <c r="AB75" s="157"/>
      <c r="AC75" s="157"/>
      <c r="AD75" s="157"/>
      <c r="AE75" s="203"/>
      <c r="AF75" s="204"/>
      <c r="AG75" s="204"/>
      <c r="AH75" s="204"/>
      <c r="AI75" s="204"/>
      <c r="AJ75" s="204"/>
      <c r="AK75" s="204"/>
      <c r="AL75" s="204"/>
      <c r="AM75" s="204"/>
      <c r="AN75" s="204"/>
      <c r="AO75" s="204"/>
      <c r="AP75" s="204"/>
      <c r="AQ75" s="204"/>
      <c r="AR75" s="204"/>
      <c r="AS75" s="204"/>
      <c r="AT75" s="204"/>
      <c r="AU75" s="204"/>
      <c r="AV75" s="204"/>
      <c r="AW75" s="204"/>
      <c r="AX75" s="205"/>
      <c r="AY75" s="30"/>
      <c r="AZ75" s="140"/>
      <c r="BA75" s="99"/>
      <c r="BB75" s="88"/>
      <c r="BC75" s="88"/>
      <c r="BD75" s="88"/>
      <c r="BE75" s="88"/>
      <c r="BF75" s="88"/>
      <c r="BG75" s="169"/>
      <c r="BH75" s="211"/>
      <c r="BI75" s="169"/>
      <c r="BJ75" s="30"/>
      <c r="BK75" s="168"/>
      <c r="BL75" s="168"/>
      <c r="BM75" s="168"/>
      <c r="BN75" s="6"/>
      <c r="BO75" s="30"/>
      <c r="BP75" s="157"/>
      <c r="BQ75" s="169"/>
      <c r="BR75" s="155"/>
    </row>
    <row r="76" spans="1:70" ht="13.5" hidden="1" customHeight="1" x14ac:dyDescent="0.25">
      <c r="A76" s="164"/>
      <c r="B76" s="424"/>
      <c r="C76" s="210"/>
      <c r="D76" s="210"/>
      <c r="E76" s="171"/>
      <c r="F76" s="171"/>
      <c r="G76" s="157"/>
      <c r="H76" s="157"/>
      <c r="I76" s="157"/>
      <c r="J76" s="283"/>
      <c r="K76" s="286"/>
      <c r="L76" s="286"/>
      <c r="M76" s="286"/>
      <c r="N76" s="286"/>
      <c r="O76" s="286"/>
      <c r="P76" s="286"/>
      <c r="Q76" s="286"/>
      <c r="R76" s="286"/>
      <c r="S76" s="285"/>
      <c r="T76" s="480"/>
      <c r="U76" s="482"/>
      <c r="V76" s="482"/>
      <c r="W76" s="482"/>
      <c r="X76" s="296"/>
      <c r="Y76" s="521"/>
      <c r="Z76" s="521"/>
      <c r="AA76" s="157"/>
      <c r="AB76" s="157"/>
      <c r="AC76" s="157"/>
      <c r="AD76" s="157"/>
      <c r="AE76" s="203"/>
      <c r="AF76" s="204"/>
      <c r="AG76" s="204"/>
      <c r="AH76" s="204"/>
      <c r="AI76" s="204"/>
      <c r="AJ76" s="204"/>
      <c r="AK76" s="204"/>
      <c r="AL76" s="204"/>
      <c r="AM76" s="204"/>
      <c r="AN76" s="204"/>
      <c r="AO76" s="204"/>
      <c r="AP76" s="204"/>
      <c r="AQ76" s="204"/>
      <c r="AR76" s="204"/>
      <c r="AS76" s="204"/>
      <c r="AT76" s="204"/>
      <c r="AU76" s="204"/>
      <c r="AV76" s="204"/>
      <c r="AW76" s="204"/>
      <c r="AX76" s="205"/>
      <c r="AY76" s="30"/>
      <c r="AZ76" s="140"/>
      <c r="BA76" s="99"/>
      <c r="BB76" s="88"/>
      <c r="BC76" s="88"/>
      <c r="BD76" s="88"/>
      <c r="BE76" s="88"/>
      <c r="BF76" s="88"/>
      <c r="BG76" s="169"/>
      <c r="BH76" s="211"/>
      <c r="BI76" s="169"/>
      <c r="BJ76" s="30"/>
      <c r="BK76" s="168"/>
      <c r="BL76" s="168"/>
      <c r="BM76" s="168"/>
      <c r="BN76" s="6"/>
      <c r="BO76" s="30"/>
      <c r="BP76" s="157"/>
      <c r="BQ76" s="169"/>
      <c r="BR76" s="155"/>
    </row>
    <row r="77" spans="1:70" ht="13.5" hidden="1" customHeight="1" x14ac:dyDescent="0.25">
      <c r="A77" s="164"/>
      <c r="B77" s="424"/>
      <c r="C77" s="210"/>
      <c r="D77" s="210"/>
      <c r="E77" s="171"/>
      <c r="F77" s="171"/>
      <c r="G77" s="157"/>
      <c r="H77" s="157"/>
      <c r="I77" s="157"/>
      <c r="J77" s="283"/>
      <c r="K77" s="286"/>
      <c r="L77" s="286"/>
      <c r="M77" s="286"/>
      <c r="N77" s="286"/>
      <c r="O77" s="286"/>
      <c r="P77" s="286"/>
      <c r="Q77" s="286"/>
      <c r="R77" s="286"/>
      <c r="S77" s="285"/>
      <c r="T77" s="480"/>
      <c r="U77" s="482"/>
      <c r="V77" s="482"/>
      <c r="W77" s="482"/>
      <c r="X77" s="296"/>
      <c r="Y77" s="521"/>
      <c r="Z77" s="521"/>
      <c r="AA77" s="157"/>
      <c r="AB77" s="157"/>
      <c r="AC77" s="157"/>
      <c r="AD77" s="157"/>
      <c r="AE77" s="203"/>
      <c r="AF77" s="204"/>
      <c r="AG77" s="204"/>
      <c r="AH77" s="204"/>
      <c r="AI77" s="204"/>
      <c r="AJ77" s="204"/>
      <c r="AK77" s="204"/>
      <c r="AL77" s="204"/>
      <c r="AM77" s="204"/>
      <c r="AN77" s="204"/>
      <c r="AO77" s="204"/>
      <c r="AP77" s="204"/>
      <c r="AQ77" s="204"/>
      <c r="AR77" s="204"/>
      <c r="AS77" s="204"/>
      <c r="AT77" s="204"/>
      <c r="AU77" s="204"/>
      <c r="AV77" s="204"/>
      <c r="AW77" s="204"/>
      <c r="AX77" s="205"/>
      <c r="AY77" s="30"/>
      <c r="AZ77" s="140"/>
      <c r="BA77" s="99"/>
      <c r="BB77" s="88"/>
      <c r="BC77" s="88"/>
      <c r="BD77" s="88"/>
      <c r="BE77" s="88"/>
      <c r="BF77" s="88"/>
      <c r="BG77" s="169"/>
      <c r="BH77" s="211"/>
      <c r="BI77" s="169"/>
      <c r="BJ77" s="30"/>
      <c r="BK77" s="168"/>
      <c r="BL77" s="168"/>
      <c r="BM77" s="168"/>
      <c r="BN77" s="6"/>
      <c r="BO77" s="30"/>
      <c r="BP77" s="157"/>
      <c r="BQ77" s="169"/>
      <c r="BR77" s="155"/>
    </row>
    <row r="78" spans="1:70" ht="13.5" hidden="1" customHeight="1" x14ac:dyDescent="0.25">
      <c r="A78" s="164"/>
      <c r="B78" s="424"/>
      <c r="C78" s="210"/>
      <c r="D78" s="210"/>
      <c r="E78" s="171"/>
      <c r="F78" s="171"/>
      <c r="G78" s="157"/>
      <c r="H78" s="157"/>
      <c r="I78" s="157"/>
      <c r="J78" s="267"/>
      <c r="K78" s="268"/>
      <c r="L78" s="268"/>
      <c r="M78" s="268"/>
      <c r="N78" s="268"/>
      <c r="O78" s="268"/>
      <c r="P78" s="268"/>
      <c r="Q78" s="268"/>
      <c r="R78" s="268"/>
      <c r="S78" s="269"/>
      <c r="T78" s="483"/>
      <c r="U78" s="484"/>
      <c r="V78" s="484"/>
      <c r="W78" s="484"/>
      <c r="X78" s="297"/>
      <c r="Y78" s="522"/>
      <c r="Z78" s="522"/>
      <c r="AA78" s="157"/>
      <c r="AB78" s="157"/>
      <c r="AC78" s="157"/>
      <c r="AD78" s="157"/>
      <c r="AE78" s="206"/>
      <c r="AF78" s="207"/>
      <c r="AG78" s="207"/>
      <c r="AH78" s="207"/>
      <c r="AI78" s="207"/>
      <c r="AJ78" s="207"/>
      <c r="AK78" s="207"/>
      <c r="AL78" s="207"/>
      <c r="AM78" s="207"/>
      <c r="AN78" s="207"/>
      <c r="AO78" s="207"/>
      <c r="AP78" s="207"/>
      <c r="AQ78" s="207"/>
      <c r="AR78" s="207"/>
      <c r="AS78" s="207"/>
      <c r="AT78" s="207"/>
      <c r="AU78" s="207"/>
      <c r="AV78" s="207"/>
      <c r="AW78" s="207"/>
      <c r="AX78" s="208"/>
      <c r="AY78" s="30"/>
      <c r="AZ78" s="140"/>
      <c r="BA78" s="99"/>
      <c r="BB78" s="88"/>
      <c r="BC78" s="88"/>
      <c r="BD78" s="88"/>
      <c r="BE78" s="88"/>
      <c r="BF78" s="88"/>
      <c r="BG78" s="169"/>
      <c r="BH78" s="211"/>
      <c r="BI78" s="169"/>
      <c r="BJ78" s="30"/>
      <c r="BK78" s="168"/>
      <c r="BL78" s="168"/>
      <c r="BM78" s="168"/>
      <c r="BN78" s="6"/>
      <c r="BO78" s="30"/>
      <c r="BP78" s="157"/>
      <c r="BQ78" s="169"/>
      <c r="BR78" s="155"/>
    </row>
    <row r="79" spans="1:70" ht="129" customHeight="1" x14ac:dyDescent="0.25">
      <c r="A79" s="328" t="s">
        <v>320</v>
      </c>
      <c r="B79" s="424"/>
      <c r="C79" s="328" t="s">
        <v>321</v>
      </c>
      <c r="D79" s="295" t="s">
        <v>322</v>
      </c>
      <c r="E79" s="309" t="s">
        <v>323</v>
      </c>
      <c r="F79" s="295" t="s">
        <v>324</v>
      </c>
      <c r="G79" s="295">
        <v>4</v>
      </c>
      <c r="H79" s="295" t="s">
        <v>75</v>
      </c>
      <c r="I79" s="295">
        <v>1</v>
      </c>
      <c r="J79" s="361" t="s">
        <v>325</v>
      </c>
      <c r="K79" s="295" t="s">
        <v>326</v>
      </c>
      <c r="L79" s="295" t="s">
        <v>75</v>
      </c>
      <c r="M79" s="309" t="s">
        <v>323</v>
      </c>
      <c r="N79" s="295" t="s">
        <v>324</v>
      </c>
      <c r="O79" s="295"/>
      <c r="P79" s="295" t="s">
        <v>79</v>
      </c>
      <c r="Q79" s="335" t="s">
        <v>327</v>
      </c>
      <c r="R79" s="347">
        <v>4</v>
      </c>
      <c r="S79" s="350">
        <v>1</v>
      </c>
      <c r="T79" s="350">
        <v>0</v>
      </c>
      <c r="U79" s="350">
        <v>0</v>
      </c>
      <c r="V79" s="350">
        <v>0</v>
      </c>
      <c r="W79" s="350">
        <f>SUM(T79:V81)</f>
        <v>0</v>
      </c>
      <c r="X79" s="356">
        <v>3</v>
      </c>
      <c r="Y79" s="128">
        <v>0</v>
      </c>
      <c r="Z79" s="128">
        <f>X79/R79</f>
        <v>0.75</v>
      </c>
      <c r="AA79" s="359" t="s">
        <v>328</v>
      </c>
      <c r="AB79" s="359" t="s">
        <v>194</v>
      </c>
      <c r="AC79" s="359" t="s">
        <v>83</v>
      </c>
      <c r="AD79" s="359" t="s">
        <v>84</v>
      </c>
      <c r="AE79" s="295" t="s">
        <v>329</v>
      </c>
      <c r="AF79" s="355" t="s">
        <v>330</v>
      </c>
      <c r="AG79" s="295" t="s">
        <v>331</v>
      </c>
      <c r="AH79" s="4" t="s">
        <v>332</v>
      </c>
      <c r="AI79" s="4" t="s">
        <v>333</v>
      </c>
      <c r="AJ79" s="4">
        <v>1</v>
      </c>
      <c r="AK79" s="4"/>
      <c r="AL79" s="73">
        <v>0.2</v>
      </c>
      <c r="AM79" s="100">
        <v>44927</v>
      </c>
      <c r="AN79" s="100">
        <v>45291</v>
      </c>
      <c r="AO79" s="4">
        <v>365</v>
      </c>
      <c r="AP79" s="4">
        <v>200</v>
      </c>
      <c r="AQ79" s="4">
        <v>200</v>
      </c>
      <c r="AR79" s="4" t="s">
        <v>90</v>
      </c>
      <c r="AS79" s="4" t="s">
        <v>91</v>
      </c>
      <c r="AT79" s="4"/>
      <c r="AU79" s="4" t="s">
        <v>575</v>
      </c>
      <c r="AV79" s="186">
        <v>420000000</v>
      </c>
      <c r="AW79" s="186">
        <v>5000000</v>
      </c>
      <c r="AX79" s="128">
        <f>AW79/AV79</f>
        <v>1.1904761904761904E-2</v>
      </c>
      <c r="AY79" s="4" t="s">
        <v>184</v>
      </c>
      <c r="AZ79" s="102">
        <v>112979000</v>
      </c>
      <c r="BA79" s="101">
        <v>0</v>
      </c>
      <c r="BB79" s="88">
        <f t="shared" si="0"/>
        <v>112979000</v>
      </c>
      <c r="BC79" s="88">
        <v>0</v>
      </c>
      <c r="BD79" s="88">
        <v>0</v>
      </c>
      <c r="BE79" s="88">
        <v>0</v>
      </c>
      <c r="BF79" s="88">
        <f t="shared" si="1"/>
        <v>0</v>
      </c>
      <c r="BG79" s="295" t="s">
        <v>93</v>
      </c>
      <c r="BH79" s="295" t="s">
        <v>329</v>
      </c>
      <c r="BI79" s="295" t="s">
        <v>334</v>
      </c>
      <c r="BJ79" s="4" t="s">
        <v>108</v>
      </c>
      <c r="BK79" s="335" t="s">
        <v>335</v>
      </c>
      <c r="BL79" s="295" t="s">
        <v>217</v>
      </c>
      <c r="BM79" s="295" t="s">
        <v>111</v>
      </c>
      <c r="BN79" s="6">
        <v>44958</v>
      </c>
      <c r="BO79" s="7" t="s">
        <v>336</v>
      </c>
      <c r="BP79" s="296" t="s">
        <v>99</v>
      </c>
      <c r="BQ79" s="295" t="s">
        <v>100</v>
      </c>
      <c r="BR79" s="152" t="s">
        <v>544</v>
      </c>
    </row>
    <row r="80" spans="1:70" ht="57" x14ac:dyDescent="0.25">
      <c r="A80" s="329"/>
      <c r="B80" s="424"/>
      <c r="C80" s="329"/>
      <c r="D80" s="296"/>
      <c r="E80" s="317"/>
      <c r="F80" s="296"/>
      <c r="G80" s="296"/>
      <c r="H80" s="296"/>
      <c r="I80" s="296"/>
      <c r="J80" s="362"/>
      <c r="K80" s="296"/>
      <c r="L80" s="296"/>
      <c r="M80" s="317"/>
      <c r="N80" s="296"/>
      <c r="O80" s="296"/>
      <c r="P80" s="296"/>
      <c r="Q80" s="336"/>
      <c r="R80" s="348"/>
      <c r="S80" s="351"/>
      <c r="T80" s="351"/>
      <c r="U80" s="351"/>
      <c r="V80" s="351"/>
      <c r="W80" s="351"/>
      <c r="X80" s="357"/>
      <c r="Y80" s="75"/>
      <c r="Z80" s="75"/>
      <c r="AA80" s="336"/>
      <c r="AB80" s="336"/>
      <c r="AC80" s="336"/>
      <c r="AD80" s="336"/>
      <c r="AE80" s="336"/>
      <c r="AF80" s="336"/>
      <c r="AG80" s="336"/>
      <c r="AH80" s="4" t="s">
        <v>337</v>
      </c>
      <c r="AI80" s="4" t="s">
        <v>338</v>
      </c>
      <c r="AJ80" s="4">
        <v>1</v>
      </c>
      <c r="AK80" s="4"/>
      <c r="AL80" s="73">
        <v>0.15</v>
      </c>
      <c r="AM80" s="100">
        <v>44927</v>
      </c>
      <c r="AN80" s="100">
        <v>45291</v>
      </c>
      <c r="AO80" s="4">
        <v>365</v>
      </c>
      <c r="AP80" s="4">
        <v>200</v>
      </c>
      <c r="AQ80" s="4">
        <v>200</v>
      </c>
      <c r="AR80" s="4" t="s">
        <v>90</v>
      </c>
      <c r="AS80" s="4" t="s">
        <v>91</v>
      </c>
      <c r="AT80" s="4"/>
      <c r="AU80" s="4"/>
      <c r="AV80" s="4"/>
      <c r="AW80" s="4"/>
      <c r="AX80" s="4"/>
      <c r="AY80" s="4" t="s">
        <v>184</v>
      </c>
      <c r="AZ80" s="102">
        <v>65000000</v>
      </c>
      <c r="BA80" s="101">
        <v>0</v>
      </c>
      <c r="BB80" s="88">
        <f t="shared" si="0"/>
        <v>65000000</v>
      </c>
      <c r="BC80" s="88">
        <v>0</v>
      </c>
      <c r="BD80" s="88">
        <v>0</v>
      </c>
      <c r="BE80" s="88">
        <v>0</v>
      </c>
      <c r="BF80" s="88">
        <f t="shared" si="1"/>
        <v>0</v>
      </c>
      <c r="BG80" s="296"/>
      <c r="BH80" s="296"/>
      <c r="BI80" s="296"/>
      <c r="BJ80" s="4" t="s">
        <v>108</v>
      </c>
      <c r="BK80" s="336"/>
      <c r="BL80" s="296"/>
      <c r="BM80" s="296"/>
      <c r="BN80" s="6">
        <v>44958</v>
      </c>
      <c r="BO80" s="7" t="s">
        <v>339</v>
      </c>
      <c r="BP80" s="296"/>
      <c r="BQ80" s="296"/>
      <c r="BR80" s="152" t="s">
        <v>544</v>
      </c>
    </row>
    <row r="81" spans="1:70" ht="57" x14ac:dyDescent="0.25">
      <c r="A81" s="329"/>
      <c r="B81" s="424"/>
      <c r="C81" s="329"/>
      <c r="D81" s="296"/>
      <c r="E81" s="317"/>
      <c r="F81" s="297"/>
      <c r="G81" s="297"/>
      <c r="H81" s="297"/>
      <c r="I81" s="297"/>
      <c r="J81" s="362"/>
      <c r="K81" s="297"/>
      <c r="L81" s="297"/>
      <c r="M81" s="310"/>
      <c r="N81" s="297"/>
      <c r="O81" s="297"/>
      <c r="P81" s="297"/>
      <c r="Q81" s="337"/>
      <c r="R81" s="349"/>
      <c r="S81" s="352"/>
      <c r="T81" s="352"/>
      <c r="U81" s="352"/>
      <c r="V81" s="352"/>
      <c r="W81" s="352"/>
      <c r="X81" s="358"/>
      <c r="Y81" s="75"/>
      <c r="Z81" s="75"/>
      <c r="AA81" s="336"/>
      <c r="AB81" s="336"/>
      <c r="AC81" s="336"/>
      <c r="AD81" s="336"/>
      <c r="AE81" s="336"/>
      <c r="AF81" s="336"/>
      <c r="AG81" s="336"/>
      <c r="AH81" s="4" t="s">
        <v>340</v>
      </c>
      <c r="AI81" s="4" t="s">
        <v>341</v>
      </c>
      <c r="AJ81" s="4">
        <v>1</v>
      </c>
      <c r="AK81" s="4"/>
      <c r="AL81" s="73">
        <v>0.2</v>
      </c>
      <c r="AM81" s="100">
        <v>44927</v>
      </c>
      <c r="AN81" s="100">
        <v>45291</v>
      </c>
      <c r="AO81" s="4">
        <v>365</v>
      </c>
      <c r="AP81" s="4">
        <v>200</v>
      </c>
      <c r="AQ81" s="4">
        <v>200</v>
      </c>
      <c r="AR81" s="4" t="s">
        <v>90</v>
      </c>
      <c r="AS81" s="4" t="s">
        <v>91</v>
      </c>
      <c r="AT81" s="4"/>
      <c r="AU81" s="4"/>
      <c r="AV81" s="4"/>
      <c r="AW81" s="4"/>
      <c r="AX81" s="4"/>
      <c r="AY81" s="4" t="s">
        <v>184</v>
      </c>
      <c r="AZ81" s="102">
        <v>40000000</v>
      </c>
      <c r="BA81" s="101">
        <v>0</v>
      </c>
      <c r="BB81" s="88">
        <f t="shared" si="0"/>
        <v>40000000</v>
      </c>
      <c r="BC81" s="88">
        <v>0</v>
      </c>
      <c r="BD81" s="88">
        <v>0</v>
      </c>
      <c r="BE81" s="88">
        <v>0</v>
      </c>
      <c r="BF81" s="88">
        <f t="shared" si="1"/>
        <v>0</v>
      </c>
      <c r="BG81" s="296"/>
      <c r="BH81" s="296"/>
      <c r="BI81" s="296"/>
      <c r="BJ81" s="4" t="s">
        <v>108</v>
      </c>
      <c r="BK81" s="336"/>
      <c r="BL81" s="296"/>
      <c r="BM81" s="296"/>
      <c r="BN81" s="6">
        <v>44958</v>
      </c>
      <c r="BO81" s="7" t="s">
        <v>342</v>
      </c>
      <c r="BP81" s="296"/>
      <c r="BQ81" s="296"/>
      <c r="BR81" s="152" t="s">
        <v>544</v>
      </c>
    </row>
    <row r="82" spans="1:70" ht="85.5" x14ac:dyDescent="0.25">
      <c r="A82" s="329"/>
      <c r="B82" s="424"/>
      <c r="C82" s="329"/>
      <c r="D82" s="296"/>
      <c r="E82" s="317"/>
      <c r="F82" s="295" t="s">
        <v>343</v>
      </c>
      <c r="G82" s="295">
        <v>4</v>
      </c>
      <c r="H82" s="295" t="s">
        <v>75</v>
      </c>
      <c r="I82" s="295">
        <v>1</v>
      </c>
      <c r="J82" s="362"/>
      <c r="K82" s="295" t="s">
        <v>344</v>
      </c>
      <c r="L82" s="295" t="s">
        <v>75</v>
      </c>
      <c r="M82" s="309" t="s">
        <v>323</v>
      </c>
      <c r="N82" s="295" t="s">
        <v>343</v>
      </c>
      <c r="O82" s="295" t="s">
        <v>79</v>
      </c>
      <c r="P82" s="295"/>
      <c r="Q82" s="335" t="s">
        <v>345</v>
      </c>
      <c r="R82" s="347">
        <v>4</v>
      </c>
      <c r="S82" s="350">
        <v>2</v>
      </c>
      <c r="T82" s="350">
        <v>0</v>
      </c>
      <c r="U82" s="350">
        <v>0</v>
      </c>
      <c r="V82" s="350">
        <v>0</v>
      </c>
      <c r="W82" s="350">
        <f>SUM(T82:V85)</f>
        <v>0</v>
      </c>
      <c r="X82" s="353">
        <v>2</v>
      </c>
      <c r="Y82" s="75"/>
      <c r="Z82" s="75"/>
      <c r="AA82" s="336"/>
      <c r="AB82" s="336"/>
      <c r="AC82" s="336"/>
      <c r="AD82" s="336"/>
      <c r="AE82" s="336"/>
      <c r="AF82" s="336"/>
      <c r="AG82" s="336"/>
      <c r="AH82" s="4" t="s">
        <v>346</v>
      </c>
      <c r="AI82" s="72" t="s">
        <v>347</v>
      </c>
      <c r="AJ82" s="4">
        <v>2</v>
      </c>
      <c r="AK82" s="4"/>
      <c r="AL82" s="73">
        <v>0.05</v>
      </c>
      <c r="AM82" s="100">
        <v>44927</v>
      </c>
      <c r="AN82" s="100">
        <v>45291</v>
      </c>
      <c r="AO82" s="4">
        <v>365</v>
      </c>
      <c r="AP82" s="4">
        <v>200</v>
      </c>
      <c r="AQ82" s="4">
        <v>200</v>
      </c>
      <c r="AR82" s="4" t="s">
        <v>90</v>
      </c>
      <c r="AS82" s="4" t="s">
        <v>91</v>
      </c>
      <c r="AT82" s="4"/>
      <c r="AU82" s="4"/>
      <c r="AV82" s="4"/>
      <c r="AW82" s="4"/>
      <c r="AX82" s="4"/>
      <c r="AY82" s="4" t="s">
        <v>184</v>
      </c>
      <c r="AZ82" s="102">
        <v>25000000</v>
      </c>
      <c r="BA82" s="101">
        <v>0</v>
      </c>
      <c r="BB82" s="88">
        <f t="shared" si="0"/>
        <v>25000000</v>
      </c>
      <c r="BC82" s="88">
        <v>0</v>
      </c>
      <c r="BD82" s="88">
        <v>0</v>
      </c>
      <c r="BE82" s="88">
        <v>0</v>
      </c>
      <c r="BF82" s="88">
        <f t="shared" si="1"/>
        <v>0</v>
      </c>
      <c r="BG82" s="296"/>
      <c r="BH82" s="296"/>
      <c r="BI82" s="296"/>
      <c r="BJ82" s="4" t="s">
        <v>108</v>
      </c>
      <c r="BK82" s="336"/>
      <c r="BL82" s="296"/>
      <c r="BM82" s="296"/>
      <c r="BN82" s="6">
        <v>44927</v>
      </c>
      <c r="BO82" s="7" t="s">
        <v>348</v>
      </c>
      <c r="BP82" s="296"/>
      <c r="BQ82" s="296"/>
      <c r="BR82" s="152" t="s">
        <v>544</v>
      </c>
    </row>
    <row r="83" spans="1:70" ht="71.25" x14ac:dyDescent="0.25">
      <c r="A83" s="329"/>
      <c r="B83" s="424"/>
      <c r="C83" s="329"/>
      <c r="D83" s="296"/>
      <c r="E83" s="317"/>
      <c r="F83" s="296"/>
      <c r="G83" s="296"/>
      <c r="H83" s="296"/>
      <c r="I83" s="296"/>
      <c r="J83" s="362"/>
      <c r="K83" s="296"/>
      <c r="L83" s="296"/>
      <c r="M83" s="317"/>
      <c r="N83" s="296"/>
      <c r="O83" s="296"/>
      <c r="P83" s="296"/>
      <c r="Q83" s="336"/>
      <c r="R83" s="348"/>
      <c r="S83" s="351"/>
      <c r="T83" s="351"/>
      <c r="U83" s="351"/>
      <c r="V83" s="351"/>
      <c r="W83" s="351"/>
      <c r="X83" s="360"/>
      <c r="Y83" s="128">
        <v>0</v>
      </c>
      <c r="Z83" s="128">
        <f>X82/R82</f>
        <v>0.5</v>
      </c>
      <c r="AA83" s="336"/>
      <c r="AB83" s="336"/>
      <c r="AC83" s="336"/>
      <c r="AD83" s="336"/>
      <c r="AE83" s="336"/>
      <c r="AF83" s="336"/>
      <c r="AG83" s="336"/>
      <c r="AH83" s="4" t="s">
        <v>349</v>
      </c>
      <c r="AI83" s="72" t="s">
        <v>350</v>
      </c>
      <c r="AJ83" s="4">
        <v>2</v>
      </c>
      <c r="AK83" s="4"/>
      <c r="AL83" s="73">
        <v>0.1</v>
      </c>
      <c r="AM83" s="100">
        <v>44927</v>
      </c>
      <c r="AN83" s="100">
        <v>45291</v>
      </c>
      <c r="AO83" s="4">
        <v>365</v>
      </c>
      <c r="AP83" s="4">
        <v>300</v>
      </c>
      <c r="AQ83" s="4">
        <v>300</v>
      </c>
      <c r="AR83" s="4" t="s">
        <v>90</v>
      </c>
      <c r="AS83" s="4" t="s">
        <v>91</v>
      </c>
      <c r="AT83" s="4"/>
      <c r="AU83" s="4"/>
      <c r="AV83" s="4"/>
      <c r="AW83" s="4"/>
      <c r="AX83" s="4"/>
      <c r="AY83" s="4" t="s">
        <v>184</v>
      </c>
      <c r="AZ83" s="102">
        <v>16000000</v>
      </c>
      <c r="BA83" s="101">
        <v>0</v>
      </c>
      <c r="BB83" s="88">
        <f t="shared" si="0"/>
        <v>16000000</v>
      </c>
      <c r="BC83" s="88">
        <v>0</v>
      </c>
      <c r="BD83" s="88">
        <v>0</v>
      </c>
      <c r="BE83" s="88">
        <v>0</v>
      </c>
      <c r="BF83" s="88">
        <f t="shared" si="1"/>
        <v>0</v>
      </c>
      <c r="BG83" s="296"/>
      <c r="BH83" s="296"/>
      <c r="BI83" s="296"/>
      <c r="BJ83" s="4" t="s">
        <v>108</v>
      </c>
      <c r="BK83" s="336"/>
      <c r="BL83" s="296"/>
      <c r="BM83" s="296"/>
      <c r="BN83" s="6">
        <v>44927</v>
      </c>
      <c r="BO83" s="32" t="s">
        <v>351</v>
      </c>
      <c r="BP83" s="296"/>
      <c r="BQ83" s="296"/>
      <c r="BR83" s="152" t="s">
        <v>544</v>
      </c>
    </row>
    <row r="84" spans="1:70" ht="71.25" x14ac:dyDescent="0.25">
      <c r="A84" s="329"/>
      <c r="B84" s="424"/>
      <c r="C84" s="329"/>
      <c r="D84" s="296"/>
      <c r="E84" s="317"/>
      <c r="F84" s="296"/>
      <c r="G84" s="296"/>
      <c r="H84" s="296"/>
      <c r="I84" s="296"/>
      <c r="J84" s="362"/>
      <c r="K84" s="296"/>
      <c r="L84" s="296"/>
      <c r="M84" s="317"/>
      <c r="N84" s="296"/>
      <c r="O84" s="296"/>
      <c r="P84" s="296"/>
      <c r="Q84" s="336"/>
      <c r="R84" s="348"/>
      <c r="S84" s="351"/>
      <c r="T84" s="351"/>
      <c r="U84" s="351"/>
      <c r="V84" s="351"/>
      <c r="W84" s="351"/>
      <c r="X84" s="360"/>
      <c r="Y84" s="75"/>
      <c r="Z84" s="75"/>
      <c r="AA84" s="336"/>
      <c r="AB84" s="336"/>
      <c r="AC84" s="336"/>
      <c r="AD84" s="336"/>
      <c r="AE84" s="336"/>
      <c r="AF84" s="336"/>
      <c r="AG84" s="336"/>
      <c r="AH84" s="4" t="s">
        <v>352</v>
      </c>
      <c r="AI84" s="72" t="s">
        <v>350</v>
      </c>
      <c r="AJ84" s="4">
        <v>3</v>
      </c>
      <c r="AK84" s="4"/>
      <c r="AL84" s="73">
        <v>0.1</v>
      </c>
      <c r="AM84" s="100">
        <v>44927</v>
      </c>
      <c r="AN84" s="100">
        <v>45291</v>
      </c>
      <c r="AO84" s="4">
        <v>365</v>
      </c>
      <c r="AP84" s="4">
        <v>300</v>
      </c>
      <c r="AQ84" s="4">
        <v>300</v>
      </c>
      <c r="AR84" s="4" t="s">
        <v>90</v>
      </c>
      <c r="AS84" s="4" t="s">
        <v>91</v>
      </c>
      <c r="AT84" s="4"/>
      <c r="AU84" s="4"/>
      <c r="AV84" s="4"/>
      <c r="AW84" s="4"/>
      <c r="AX84" s="4"/>
      <c r="AY84" s="4" t="s">
        <v>184</v>
      </c>
      <c r="AZ84" s="102">
        <v>100140000</v>
      </c>
      <c r="BA84" s="101">
        <v>0</v>
      </c>
      <c r="BB84" s="88">
        <f t="shared" si="0"/>
        <v>100140000</v>
      </c>
      <c r="BC84" s="88">
        <v>0</v>
      </c>
      <c r="BD84" s="88">
        <v>0</v>
      </c>
      <c r="BE84" s="88">
        <v>0</v>
      </c>
      <c r="BF84" s="88">
        <f t="shared" si="1"/>
        <v>0</v>
      </c>
      <c r="BG84" s="296"/>
      <c r="BH84" s="296"/>
      <c r="BI84" s="296"/>
      <c r="BJ84" s="4" t="s">
        <v>108</v>
      </c>
      <c r="BK84" s="336"/>
      <c r="BL84" s="296"/>
      <c r="BM84" s="296"/>
      <c r="BN84" s="6">
        <v>44927</v>
      </c>
      <c r="BO84" s="32" t="s">
        <v>351</v>
      </c>
      <c r="BP84" s="296"/>
      <c r="BQ84" s="296"/>
      <c r="BR84" s="152" t="s">
        <v>544</v>
      </c>
    </row>
    <row r="85" spans="1:70" ht="57" x14ac:dyDescent="0.25">
      <c r="A85" s="329"/>
      <c r="B85" s="424"/>
      <c r="C85" s="329"/>
      <c r="D85" s="296"/>
      <c r="E85" s="317"/>
      <c r="F85" s="297"/>
      <c r="G85" s="297"/>
      <c r="H85" s="297"/>
      <c r="I85" s="297"/>
      <c r="J85" s="362"/>
      <c r="K85" s="297"/>
      <c r="L85" s="297"/>
      <c r="M85" s="310"/>
      <c r="N85" s="297"/>
      <c r="O85" s="297"/>
      <c r="P85" s="297"/>
      <c r="Q85" s="337"/>
      <c r="R85" s="349"/>
      <c r="S85" s="352"/>
      <c r="T85" s="352"/>
      <c r="U85" s="352"/>
      <c r="V85" s="352"/>
      <c r="W85" s="352"/>
      <c r="X85" s="354"/>
      <c r="Y85" s="75"/>
      <c r="Z85" s="75"/>
      <c r="AA85" s="336"/>
      <c r="AB85" s="336"/>
      <c r="AC85" s="336"/>
      <c r="AD85" s="336"/>
      <c r="AE85" s="336"/>
      <c r="AF85" s="336"/>
      <c r="AG85" s="336"/>
      <c r="AH85" s="4" t="s">
        <v>353</v>
      </c>
      <c r="AI85" s="72" t="s">
        <v>354</v>
      </c>
      <c r="AJ85" s="4">
        <v>2</v>
      </c>
      <c r="AK85" s="4"/>
      <c r="AL85" s="73">
        <v>0.05</v>
      </c>
      <c r="AM85" s="100">
        <v>44927</v>
      </c>
      <c r="AN85" s="100">
        <v>45291</v>
      </c>
      <c r="AO85" s="4">
        <v>365</v>
      </c>
      <c r="AP85" s="4">
        <v>50</v>
      </c>
      <c r="AQ85" s="4">
        <v>50</v>
      </c>
      <c r="AR85" s="4" t="s">
        <v>90</v>
      </c>
      <c r="AS85" s="4" t="s">
        <v>91</v>
      </c>
      <c r="AT85" s="4"/>
      <c r="AU85" s="4"/>
      <c r="AV85" s="4"/>
      <c r="AW85" s="4"/>
      <c r="AX85" s="4"/>
      <c r="AY85" s="4" t="s">
        <v>184</v>
      </c>
      <c r="AZ85" s="102">
        <v>0</v>
      </c>
      <c r="BA85" s="101">
        <v>0</v>
      </c>
      <c r="BB85" s="88">
        <f t="shared" si="0"/>
        <v>0</v>
      </c>
      <c r="BC85" s="88">
        <v>0</v>
      </c>
      <c r="BD85" s="88">
        <v>0</v>
      </c>
      <c r="BE85" s="88">
        <v>0</v>
      </c>
      <c r="BF85" s="88">
        <f t="shared" si="1"/>
        <v>0</v>
      </c>
      <c r="BG85" s="296"/>
      <c r="BH85" s="296"/>
      <c r="BI85" s="296"/>
      <c r="BJ85" s="4" t="s">
        <v>108</v>
      </c>
      <c r="BK85" s="337"/>
      <c r="BL85" s="297"/>
      <c r="BM85" s="297"/>
      <c r="BN85" s="6">
        <v>44927</v>
      </c>
      <c r="BO85" s="7" t="s">
        <v>355</v>
      </c>
      <c r="BP85" s="296"/>
      <c r="BQ85" s="296"/>
      <c r="BR85" s="152" t="s">
        <v>544</v>
      </c>
    </row>
    <row r="86" spans="1:70" ht="85.5" x14ac:dyDescent="0.25">
      <c r="A86" s="329"/>
      <c r="B86" s="424"/>
      <c r="C86" s="329"/>
      <c r="D86" s="296"/>
      <c r="E86" s="317"/>
      <c r="F86" s="4" t="s">
        <v>356</v>
      </c>
      <c r="G86" s="4">
        <v>1</v>
      </c>
      <c r="H86" s="33" t="s">
        <v>75</v>
      </c>
      <c r="I86" s="4" t="s">
        <v>120</v>
      </c>
      <c r="J86" s="362"/>
      <c r="K86" s="253" t="s">
        <v>357</v>
      </c>
      <c r="L86" s="253" t="s">
        <v>75</v>
      </c>
      <c r="M86" s="254" t="s">
        <v>323</v>
      </c>
      <c r="N86" s="175" t="s">
        <v>356</v>
      </c>
      <c r="O86" s="4" t="s">
        <v>220</v>
      </c>
      <c r="P86" s="4" t="s">
        <v>220</v>
      </c>
      <c r="Q86" s="72" t="s">
        <v>358</v>
      </c>
      <c r="R86" s="176" t="s">
        <v>97</v>
      </c>
      <c r="S86" s="177" t="s">
        <v>97</v>
      </c>
      <c r="T86" s="79">
        <v>0</v>
      </c>
      <c r="U86" s="79">
        <v>0</v>
      </c>
      <c r="V86" s="79">
        <v>0</v>
      </c>
      <c r="W86" s="255">
        <f>SUM(T86:V86)</f>
        <v>0</v>
      </c>
      <c r="X86" s="256" t="s">
        <v>97</v>
      </c>
      <c r="Y86" s="178">
        <v>0</v>
      </c>
      <c r="Z86" s="257">
        <v>0</v>
      </c>
      <c r="AA86" s="336"/>
      <c r="AB86" s="336"/>
      <c r="AC86" s="336"/>
      <c r="AD86" s="336"/>
      <c r="AE86" s="336"/>
      <c r="AF86" s="336"/>
      <c r="AG86" s="336"/>
      <c r="AH86" s="4" t="s">
        <v>359</v>
      </c>
      <c r="AI86" s="72" t="s">
        <v>97</v>
      </c>
      <c r="AJ86" s="4">
        <v>0</v>
      </c>
      <c r="AK86" s="4"/>
      <c r="AL86" s="4" t="s">
        <v>120</v>
      </c>
      <c r="AM86" s="4" t="s">
        <v>120</v>
      </c>
      <c r="AN86" s="4" t="s">
        <v>120</v>
      </c>
      <c r="AO86" s="4" t="s">
        <v>120</v>
      </c>
      <c r="AP86" s="4" t="s">
        <v>120</v>
      </c>
      <c r="AQ86" s="4" t="s">
        <v>120</v>
      </c>
      <c r="AR86" s="4" t="s">
        <v>90</v>
      </c>
      <c r="AS86" s="4" t="s">
        <v>91</v>
      </c>
      <c r="AT86" s="4"/>
      <c r="AU86" s="4"/>
      <c r="AV86" s="4"/>
      <c r="AW86" s="4"/>
      <c r="AX86" s="4"/>
      <c r="AY86" s="4" t="s">
        <v>184</v>
      </c>
      <c r="AZ86" s="102">
        <v>0</v>
      </c>
      <c r="BA86" s="101">
        <v>0</v>
      </c>
      <c r="BB86" s="101">
        <f t="shared" si="0"/>
        <v>0</v>
      </c>
      <c r="BC86" s="88">
        <v>0</v>
      </c>
      <c r="BD86" s="88">
        <v>0</v>
      </c>
      <c r="BE86" s="88">
        <v>0</v>
      </c>
      <c r="BF86" s="88">
        <f t="shared" si="1"/>
        <v>0</v>
      </c>
      <c r="BG86" s="296"/>
      <c r="BH86" s="296"/>
      <c r="BI86" s="296"/>
      <c r="BJ86" s="4" t="s">
        <v>97</v>
      </c>
      <c r="BK86" s="4" t="s">
        <v>97</v>
      </c>
      <c r="BL86" s="6" t="s">
        <v>97</v>
      </c>
      <c r="BM86" s="4" t="s">
        <v>97</v>
      </c>
      <c r="BN86" s="6" t="s">
        <v>97</v>
      </c>
      <c r="BO86" s="4" t="s">
        <v>97</v>
      </c>
      <c r="BP86" s="296"/>
      <c r="BQ86" s="296"/>
      <c r="BR86" s="152"/>
    </row>
    <row r="87" spans="1:70" ht="137.25" customHeight="1" x14ac:dyDescent="0.25">
      <c r="A87" s="329"/>
      <c r="B87" s="424"/>
      <c r="C87" s="329"/>
      <c r="D87" s="296"/>
      <c r="E87" s="317"/>
      <c r="F87" s="295" t="s">
        <v>360</v>
      </c>
      <c r="G87" s="295">
        <v>1</v>
      </c>
      <c r="H87" s="309" t="s">
        <v>75</v>
      </c>
      <c r="I87" s="295">
        <v>1</v>
      </c>
      <c r="J87" s="362"/>
      <c r="K87" s="295" t="s">
        <v>361</v>
      </c>
      <c r="L87" s="335" t="s">
        <v>75</v>
      </c>
      <c r="M87" s="309" t="s">
        <v>323</v>
      </c>
      <c r="N87" s="295" t="s">
        <v>360</v>
      </c>
      <c r="O87" s="295"/>
      <c r="P87" s="295" t="s">
        <v>79</v>
      </c>
      <c r="Q87" s="335" t="s">
        <v>362</v>
      </c>
      <c r="R87" s="347">
        <v>1</v>
      </c>
      <c r="S87" s="350" t="s">
        <v>120</v>
      </c>
      <c r="T87" s="350">
        <v>0</v>
      </c>
      <c r="U87" s="350">
        <v>0</v>
      </c>
      <c r="V87" s="350">
        <v>0</v>
      </c>
      <c r="W87" s="350">
        <f>SUM(T87:V88)</f>
        <v>0</v>
      </c>
      <c r="X87" s="353">
        <v>1</v>
      </c>
      <c r="Y87" s="75"/>
      <c r="Z87" s="128">
        <f>X87/R87</f>
        <v>1</v>
      </c>
      <c r="AA87" s="336"/>
      <c r="AB87" s="336"/>
      <c r="AC87" s="336"/>
      <c r="AD87" s="336"/>
      <c r="AE87" s="336"/>
      <c r="AF87" s="336"/>
      <c r="AG87" s="336"/>
      <c r="AH87" s="72" t="s">
        <v>363</v>
      </c>
      <c r="AI87" s="72" t="s">
        <v>364</v>
      </c>
      <c r="AJ87" s="72">
        <v>4</v>
      </c>
      <c r="AK87" s="72"/>
      <c r="AL87" s="91">
        <v>0.05</v>
      </c>
      <c r="AM87" s="103">
        <v>44927</v>
      </c>
      <c r="AN87" s="103">
        <v>45291</v>
      </c>
      <c r="AO87" s="72">
        <v>365</v>
      </c>
      <c r="AP87" s="72">
        <v>50</v>
      </c>
      <c r="AQ87" s="72">
        <v>50</v>
      </c>
      <c r="AR87" s="72" t="s">
        <v>90</v>
      </c>
      <c r="AS87" s="72" t="s">
        <v>91</v>
      </c>
      <c r="AT87" s="72"/>
      <c r="AU87" s="72"/>
      <c r="AV87" s="72"/>
      <c r="AW87" s="72"/>
      <c r="AX87" s="72"/>
      <c r="AY87" s="72" t="s">
        <v>184</v>
      </c>
      <c r="AZ87" s="102">
        <v>0</v>
      </c>
      <c r="BA87" s="101">
        <v>0</v>
      </c>
      <c r="BB87" s="101">
        <f t="shared" si="0"/>
        <v>0</v>
      </c>
      <c r="BC87" s="88">
        <v>0</v>
      </c>
      <c r="BD87" s="88">
        <v>0</v>
      </c>
      <c r="BE87" s="88">
        <v>0</v>
      </c>
      <c r="BF87" s="88">
        <f t="shared" si="1"/>
        <v>0</v>
      </c>
      <c r="BG87" s="296"/>
      <c r="BH87" s="296"/>
      <c r="BI87" s="296"/>
      <c r="BJ87" s="4" t="s">
        <v>108</v>
      </c>
      <c r="BK87" s="10" t="s">
        <v>365</v>
      </c>
      <c r="BL87" s="4" t="s">
        <v>366</v>
      </c>
      <c r="BM87" s="4" t="s">
        <v>111</v>
      </c>
      <c r="BN87" s="6">
        <v>44927</v>
      </c>
      <c r="BO87" s="4" t="s">
        <v>367</v>
      </c>
      <c r="BP87" s="296"/>
      <c r="BQ87" s="296"/>
      <c r="BR87" s="152" t="s">
        <v>545</v>
      </c>
    </row>
    <row r="88" spans="1:70" ht="71.25" x14ac:dyDescent="0.25">
      <c r="A88" s="329"/>
      <c r="B88" s="424"/>
      <c r="C88" s="329"/>
      <c r="D88" s="296"/>
      <c r="E88" s="310"/>
      <c r="F88" s="297"/>
      <c r="G88" s="297"/>
      <c r="H88" s="310"/>
      <c r="I88" s="297"/>
      <c r="J88" s="363"/>
      <c r="K88" s="297"/>
      <c r="L88" s="337"/>
      <c r="M88" s="310"/>
      <c r="N88" s="297"/>
      <c r="O88" s="297"/>
      <c r="P88" s="297"/>
      <c r="Q88" s="337"/>
      <c r="R88" s="349"/>
      <c r="S88" s="352"/>
      <c r="T88" s="352"/>
      <c r="U88" s="352"/>
      <c r="V88" s="352"/>
      <c r="W88" s="352"/>
      <c r="X88" s="354"/>
      <c r="Y88" s="75"/>
      <c r="Z88" s="75"/>
      <c r="AA88" s="337"/>
      <c r="AB88" s="337"/>
      <c r="AC88" s="337"/>
      <c r="AD88" s="337"/>
      <c r="AE88" s="337"/>
      <c r="AF88" s="337"/>
      <c r="AG88" s="337"/>
      <c r="AH88" s="4" t="s">
        <v>368</v>
      </c>
      <c r="AI88" s="4" t="s">
        <v>369</v>
      </c>
      <c r="AJ88" s="4">
        <v>1</v>
      </c>
      <c r="AK88" s="4"/>
      <c r="AL88" s="73">
        <v>0.1</v>
      </c>
      <c r="AM88" s="100">
        <v>44927</v>
      </c>
      <c r="AN88" s="100">
        <v>45291</v>
      </c>
      <c r="AO88" s="4">
        <v>365</v>
      </c>
      <c r="AP88" s="4">
        <v>200</v>
      </c>
      <c r="AQ88" s="4">
        <v>200</v>
      </c>
      <c r="AR88" s="4" t="s">
        <v>90</v>
      </c>
      <c r="AS88" s="4" t="s">
        <v>91</v>
      </c>
      <c r="AT88" s="4"/>
      <c r="AU88" s="4"/>
      <c r="AV88" s="4"/>
      <c r="AW88" s="4"/>
      <c r="AX88" s="4"/>
      <c r="AY88" s="4" t="s">
        <v>184</v>
      </c>
      <c r="AZ88" s="102">
        <f>5294000*11.5</f>
        <v>60881000</v>
      </c>
      <c r="BA88" s="101">
        <v>0</v>
      </c>
      <c r="BB88" s="88">
        <f t="shared" si="0"/>
        <v>60881000</v>
      </c>
      <c r="BC88" s="88">
        <v>0</v>
      </c>
      <c r="BD88" s="88">
        <v>0</v>
      </c>
      <c r="BE88" s="88">
        <v>5000000</v>
      </c>
      <c r="BF88" s="88">
        <f t="shared" si="1"/>
        <v>5000000</v>
      </c>
      <c r="BG88" s="297"/>
      <c r="BH88" s="297"/>
      <c r="BI88" s="297"/>
      <c r="BJ88" s="4" t="s">
        <v>108</v>
      </c>
      <c r="BK88" s="10" t="s">
        <v>365</v>
      </c>
      <c r="BL88" s="4" t="s">
        <v>366</v>
      </c>
      <c r="BM88" s="4" t="s">
        <v>111</v>
      </c>
      <c r="BN88" s="6">
        <v>44927</v>
      </c>
      <c r="BO88" s="4" t="s">
        <v>367</v>
      </c>
      <c r="BP88" s="297"/>
      <c r="BQ88" s="297"/>
      <c r="BR88" s="152"/>
    </row>
    <row r="89" spans="1:70" ht="14.1" customHeight="1" x14ac:dyDescent="0.25">
      <c r="A89" s="329"/>
      <c r="B89" s="424"/>
      <c r="C89" s="329"/>
      <c r="D89" s="296"/>
      <c r="E89" s="162"/>
      <c r="F89" s="158"/>
      <c r="G89" s="158"/>
      <c r="H89" s="163"/>
      <c r="I89" s="158"/>
      <c r="J89" s="264" t="s">
        <v>586</v>
      </c>
      <c r="K89" s="265"/>
      <c r="L89" s="265"/>
      <c r="M89" s="265"/>
      <c r="N89" s="265"/>
      <c r="O89" s="265"/>
      <c r="P89" s="265"/>
      <c r="Q89" s="265"/>
      <c r="R89" s="265"/>
      <c r="S89" s="266"/>
      <c r="T89" s="198"/>
      <c r="U89" s="198"/>
      <c r="V89" s="198"/>
      <c r="W89" s="350"/>
      <c r="X89" s="353"/>
      <c r="Y89" s="520">
        <f>0%</f>
        <v>0</v>
      </c>
      <c r="Z89" s="520">
        <f>SUM(Z79:Z88)/(4)</f>
        <v>0.5625</v>
      </c>
      <c r="AA89" s="167"/>
      <c r="AB89" s="167"/>
      <c r="AC89" s="167"/>
      <c r="AD89" s="167"/>
      <c r="AE89" s="234"/>
      <c r="AF89" s="235"/>
      <c r="AG89" s="235"/>
      <c r="AH89" s="235"/>
      <c r="AI89" s="235"/>
      <c r="AJ89" s="235"/>
      <c r="AK89" s="235"/>
      <c r="AL89" s="235"/>
      <c r="AM89" s="235"/>
      <c r="AN89" s="235"/>
      <c r="AO89" s="202"/>
      <c r="AP89" s="202"/>
      <c r="AQ89" s="202"/>
      <c r="AR89" s="507" t="s">
        <v>595</v>
      </c>
      <c r="AS89" s="507"/>
      <c r="AT89" s="507"/>
      <c r="AU89" s="507"/>
      <c r="AV89" s="507">
        <v>420000000</v>
      </c>
      <c r="AW89" s="507">
        <v>5000000</v>
      </c>
      <c r="AX89" s="509">
        <f t="shared" ref="AX89:AX91" si="5">AW89/AV89</f>
        <v>1.1904761904761904E-2</v>
      </c>
      <c r="AY89" s="4"/>
      <c r="AZ89" s="102"/>
      <c r="BA89" s="101"/>
      <c r="BB89" s="88"/>
      <c r="BC89" s="88"/>
      <c r="BD89" s="88"/>
      <c r="BE89" s="88"/>
      <c r="BF89" s="88"/>
      <c r="BG89" s="157"/>
      <c r="BH89" s="157"/>
      <c r="BI89" s="157"/>
      <c r="BJ89" s="5"/>
      <c r="BK89" s="167"/>
      <c r="BL89" s="5"/>
      <c r="BM89" s="5"/>
      <c r="BN89" s="6"/>
      <c r="BO89" s="4"/>
      <c r="BP89" s="157"/>
      <c r="BQ89" s="157"/>
      <c r="BR89" s="152"/>
    </row>
    <row r="90" spans="1:70" ht="14.1" customHeight="1" x14ac:dyDescent="0.25">
      <c r="A90" s="329"/>
      <c r="B90" s="424"/>
      <c r="C90" s="329"/>
      <c r="D90" s="296"/>
      <c r="E90" s="162"/>
      <c r="F90" s="158"/>
      <c r="G90" s="158"/>
      <c r="H90" s="163"/>
      <c r="I90" s="158"/>
      <c r="J90" s="283"/>
      <c r="K90" s="284"/>
      <c r="L90" s="284"/>
      <c r="M90" s="284"/>
      <c r="N90" s="284"/>
      <c r="O90" s="284"/>
      <c r="P90" s="284"/>
      <c r="Q90" s="284"/>
      <c r="R90" s="284"/>
      <c r="S90" s="285"/>
      <c r="T90" s="198"/>
      <c r="U90" s="198"/>
      <c r="V90" s="198"/>
      <c r="W90" s="351"/>
      <c r="X90" s="360"/>
      <c r="Y90" s="521"/>
      <c r="Z90" s="521"/>
      <c r="AA90" s="167"/>
      <c r="AB90" s="167"/>
      <c r="AC90" s="167"/>
      <c r="AD90" s="167"/>
      <c r="AE90" s="203"/>
      <c r="AF90" s="212"/>
      <c r="AG90" s="212"/>
      <c r="AH90" s="212"/>
      <c r="AI90" s="212"/>
      <c r="AJ90" s="212"/>
      <c r="AK90" s="212"/>
      <c r="AL90" s="212"/>
      <c r="AM90" s="212"/>
      <c r="AN90" s="212"/>
      <c r="AO90" s="212"/>
      <c r="AP90" s="212"/>
      <c r="AQ90" s="212"/>
      <c r="AR90" s="508"/>
      <c r="AS90" s="508"/>
      <c r="AT90" s="508"/>
      <c r="AU90" s="508"/>
      <c r="AV90" s="508">
        <v>420000000</v>
      </c>
      <c r="AW90" s="508">
        <v>5000000</v>
      </c>
      <c r="AX90" s="510">
        <f t="shared" si="5"/>
        <v>1.1904761904761904E-2</v>
      </c>
      <c r="AY90" s="4"/>
      <c r="AZ90" s="102"/>
      <c r="BA90" s="101"/>
      <c r="BB90" s="88"/>
      <c r="BC90" s="88"/>
      <c r="BD90" s="88"/>
      <c r="BE90" s="88"/>
      <c r="BF90" s="88"/>
      <c r="BG90" s="157"/>
      <c r="BH90" s="157"/>
      <c r="BI90" s="157"/>
      <c r="BJ90" s="5"/>
      <c r="BK90" s="167"/>
      <c r="BL90" s="5"/>
      <c r="BM90" s="5"/>
      <c r="BN90" s="6"/>
      <c r="BO90" s="4"/>
      <c r="BP90" s="157"/>
      <c r="BQ90" s="157"/>
      <c r="BR90" s="152"/>
    </row>
    <row r="91" spans="1:70" ht="12" customHeight="1" x14ac:dyDescent="0.25">
      <c r="A91" s="329"/>
      <c r="B91" s="424"/>
      <c r="C91" s="329"/>
      <c r="D91" s="296"/>
      <c r="E91" s="162"/>
      <c r="F91" s="158"/>
      <c r="G91" s="158"/>
      <c r="H91" s="163"/>
      <c r="I91" s="158"/>
      <c r="J91" s="283"/>
      <c r="K91" s="286"/>
      <c r="L91" s="286"/>
      <c r="M91" s="286"/>
      <c r="N91" s="286"/>
      <c r="O91" s="286"/>
      <c r="P91" s="286"/>
      <c r="Q91" s="286"/>
      <c r="R91" s="286"/>
      <c r="S91" s="285"/>
      <c r="T91" s="198"/>
      <c r="U91" s="198"/>
      <c r="V91" s="198"/>
      <c r="W91" s="351"/>
      <c r="X91" s="360"/>
      <c r="Y91" s="521"/>
      <c r="Z91" s="521"/>
      <c r="AA91" s="167"/>
      <c r="AB91" s="167"/>
      <c r="AC91" s="167"/>
      <c r="AD91" s="167"/>
      <c r="AE91" s="203"/>
      <c r="AF91" s="204"/>
      <c r="AG91" s="204"/>
      <c r="AH91" s="204"/>
      <c r="AI91" s="204"/>
      <c r="AJ91" s="204"/>
      <c r="AK91" s="204"/>
      <c r="AL91" s="204"/>
      <c r="AM91" s="204"/>
      <c r="AN91" s="204"/>
      <c r="AO91" s="204"/>
      <c r="AP91" s="204"/>
      <c r="AQ91" s="204"/>
      <c r="AR91" s="508"/>
      <c r="AS91" s="508"/>
      <c r="AT91" s="508"/>
      <c r="AU91" s="508"/>
      <c r="AV91" s="508">
        <v>420000000</v>
      </c>
      <c r="AW91" s="508">
        <v>5000000</v>
      </c>
      <c r="AX91" s="510">
        <f t="shared" si="5"/>
        <v>1.1904761904761904E-2</v>
      </c>
      <c r="AY91" s="4"/>
      <c r="AZ91" s="102"/>
      <c r="BA91" s="101"/>
      <c r="BB91" s="88"/>
      <c r="BC91" s="88"/>
      <c r="BD91" s="88"/>
      <c r="BE91" s="88"/>
      <c r="BF91" s="88"/>
      <c r="BG91" s="157"/>
      <c r="BH91" s="157"/>
      <c r="BI91" s="157"/>
      <c r="BJ91" s="5"/>
      <c r="BK91" s="167"/>
      <c r="BL91" s="5"/>
      <c r="BM91" s="5"/>
      <c r="BN91" s="6"/>
      <c r="BO91" s="4"/>
      <c r="BP91" s="157"/>
      <c r="BQ91" s="157"/>
      <c r="BR91" s="152"/>
    </row>
    <row r="92" spans="1:70" ht="13.5" hidden="1" customHeight="1" x14ac:dyDescent="0.25">
      <c r="A92" s="329"/>
      <c r="B92" s="424"/>
      <c r="C92" s="329"/>
      <c r="D92" s="296"/>
      <c r="E92" s="162"/>
      <c r="F92" s="158"/>
      <c r="G92" s="158"/>
      <c r="H92" s="163"/>
      <c r="I92" s="158"/>
      <c r="J92" s="283"/>
      <c r="K92" s="286"/>
      <c r="L92" s="286"/>
      <c r="M92" s="286"/>
      <c r="N92" s="286"/>
      <c r="O92" s="286"/>
      <c r="P92" s="286"/>
      <c r="Q92" s="286"/>
      <c r="R92" s="286"/>
      <c r="S92" s="285"/>
      <c r="T92" s="198"/>
      <c r="U92" s="198"/>
      <c r="V92" s="198"/>
      <c r="W92" s="352"/>
      <c r="X92" s="354"/>
      <c r="Y92" s="522"/>
      <c r="Z92" s="522"/>
      <c r="AA92" s="167"/>
      <c r="AB92" s="167"/>
      <c r="AC92" s="167"/>
      <c r="AD92" s="167"/>
      <c r="AE92" s="203"/>
      <c r="AF92" s="204"/>
      <c r="AG92" s="204"/>
      <c r="AH92" s="204"/>
      <c r="AI92" s="204"/>
      <c r="AJ92" s="204"/>
      <c r="AK92" s="204"/>
      <c r="AL92" s="204"/>
      <c r="AM92" s="204"/>
      <c r="AN92" s="204"/>
      <c r="AO92" s="204"/>
      <c r="AP92" s="204"/>
      <c r="AQ92" s="204"/>
      <c r="AR92" s="204"/>
      <c r="AS92" s="204"/>
      <c r="AT92" s="204"/>
      <c r="AU92" s="204"/>
      <c r="AV92" s="204"/>
      <c r="AW92" s="204"/>
      <c r="AX92" s="205"/>
      <c r="AY92" s="4"/>
      <c r="AZ92" s="102"/>
      <c r="BA92" s="101"/>
      <c r="BB92" s="88"/>
      <c r="BC92" s="88"/>
      <c r="BD92" s="88"/>
      <c r="BE92" s="88"/>
      <c r="BF92" s="88"/>
      <c r="BG92" s="157"/>
      <c r="BH92" s="157"/>
      <c r="BI92" s="157"/>
      <c r="BJ92" s="5"/>
      <c r="BK92" s="167"/>
      <c r="BL92" s="5"/>
      <c r="BM92" s="5"/>
      <c r="BN92" s="6"/>
      <c r="BO92" s="4"/>
      <c r="BP92" s="157"/>
      <c r="BQ92" s="157"/>
      <c r="BR92" s="152"/>
    </row>
    <row r="93" spans="1:70" ht="199.5" x14ac:dyDescent="0.25">
      <c r="A93" s="329"/>
      <c r="B93" s="424"/>
      <c r="C93" s="329"/>
      <c r="D93" s="296"/>
      <c r="E93" s="309" t="s">
        <v>323</v>
      </c>
      <c r="F93" s="33" t="s">
        <v>370</v>
      </c>
      <c r="G93" s="33">
        <v>1</v>
      </c>
      <c r="H93" s="33" t="s">
        <v>75</v>
      </c>
      <c r="I93" s="33">
        <v>1</v>
      </c>
      <c r="J93" s="342" t="s">
        <v>371</v>
      </c>
      <c r="K93" s="33" t="s">
        <v>372</v>
      </c>
      <c r="L93" s="33" t="s">
        <v>75</v>
      </c>
      <c r="M93" s="33" t="s">
        <v>323</v>
      </c>
      <c r="N93" s="33" t="s">
        <v>370</v>
      </c>
      <c r="O93" s="33"/>
      <c r="P93" s="33" t="s">
        <v>229</v>
      </c>
      <c r="Q93" s="104" t="s">
        <v>373</v>
      </c>
      <c r="R93" s="105">
        <v>1</v>
      </c>
      <c r="S93" s="86" t="s">
        <v>120</v>
      </c>
      <c r="T93" s="86" t="s">
        <v>535</v>
      </c>
      <c r="U93" s="86" t="s">
        <v>535</v>
      </c>
      <c r="V93" s="86" t="s">
        <v>535</v>
      </c>
      <c r="W93" s="86"/>
      <c r="X93" s="106">
        <v>1</v>
      </c>
      <c r="Y93" s="106"/>
      <c r="Z93" s="85">
        <f>X93/R93</f>
        <v>1</v>
      </c>
      <c r="AA93" s="335" t="s">
        <v>81</v>
      </c>
      <c r="AB93" s="335" t="s">
        <v>374</v>
      </c>
      <c r="AC93" s="338" t="s">
        <v>83</v>
      </c>
      <c r="AD93" s="313" t="s">
        <v>84</v>
      </c>
      <c r="AE93" s="313" t="s">
        <v>375</v>
      </c>
      <c r="AF93" s="313" t="s">
        <v>376</v>
      </c>
      <c r="AG93" s="313" t="s">
        <v>377</v>
      </c>
      <c r="AH93" s="33" t="s">
        <v>378</v>
      </c>
      <c r="AI93" s="33" t="s">
        <v>155</v>
      </c>
      <c r="AJ93" s="33">
        <v>1</v>
      </c>
      <c r="AK93" s="33"/>
      <c r="AL93" s="107">
        <v>0.2</v>
      </c>
      <c r="AM93" s="100">
        <v>44927</v>
      </c>
      <c r="AN93" s="100">
        <v>45291</v>
      </c>
      <c r="AO93" s="4">
        <v>365</v>
      </c>
      <c r="AP93" s="33">
        <v>1028736</v>
      </c>
      <c r="AQ93" s="33">
        <v>1028736</v>
      </c>
      <c r="AR93" s="33" t="s">
        <v>286</v>
      </c>
      <c r="AS93" s="33" t="s">
        <v>287</v>
      </c>
      <c r="AT93" s="33"/>
      <c r="AU93" s="33" t="s">
        <v>576</v>
      </c>
      <c r="AV93" s="189">
        <v>69000000</v>
      </c>
      <c r="AW93" s="189">
        <v>12000000</v>
      </c>
      <c r="AX93" s="128">
        <f>AW93/AV93</f>
        <v>0.17391304347826086</v>
      </c>
      <c r="AY93" s="33" t="s">
        <v>184</v>
      </c>
      <c r="AZ93" s="102">
        <v>163417500</v>
      </c>
      <c r="BA93" s="89">
        <v>-163417500</v>
      </c>
      <c r="BB93" s="88">
        <f t="shared" si="0"/>
        <v>0</v>
      </c>
      <c r="BC93" s="88">
        <v>0</v>
      </c>
      <c r="BD93" s="88">
        <v>0</v>
      </c>
      <c r="BE93" s="88">
        <v>0</v>
      </c>
      <c r="BF93" s="88">
        <f>SUM(BC93:BE93)</f>
        <v>0</v>
      </c>
      <c r="BG93" s="295" t="s">
        <v>93</v>
      </c>
      <c r="BH93" s="332" t="s">
        <v>375</v>
      </c>
      <c r="BI93" s="332" t="s">
        <v>379</v>
      </c>
      <c r="BJ93" s="309" t="s">
        <v>108</v>
      </c>
      <c r="BK93" s="309" t="s">
        <v>380</v>
      </c>
      <c r="BL93" s="309" t="s">
        <v>366</v>
      </c>
      <c r="BM93" s="309" t="s">
        <v>111</v>
      </c>
      <c r="BN93" s="6">
        <v>44927</v>
      </c>
      <c r="BO93" s="34" t="s">
        <v>251</v>
      </c>
      <c r="BP93" s="295" t="s">
        <v>99</v>
      </c>
      <c r="BQ93" s="295" t="s">
        <v>100</v>
      </c>
      <c r="BR93" s="152"/>
    </row>
    <row r="94" spans="1:70" ht="128.25" x14ac:dyDescent="0.25">
      <c r="A94" s="329"/>
      <c r="B94" s="424"/>
      <c r="C94" s="329"/>
      <c r="D94" s="296"/>
      <c r="E94" s="317"/>
      <c r="F94" s="33" t="s">
        <v>381</v>
      </c>
      <c r="G94" s="33">
        <v>1</v>
      </c>
      <c r="H94" s="33" t="s">
        <v>75</v>
      </c>
      <c r="I94" s="33">
        <v>1</v>
      </c>
      <c r="J94" s="343"/>
      <c r="K94" s="33" t="s">
        <v>382</v>
      </c>
      <c r="L94" s="33" t="s">
        <v>75</v>
      </c>
      <c r="M94" s="33" t="s">
        <v>323</v>
      </c>
      <c r="N94" s="33" t="s">
        <v>381</v>
      </c>
      <c r="O94" s="33" t="s">
        <v>229</v>
      </c>
      <c r="P94" s="33"/>
      <c r="Q94" s="104" t="s">
        <v>383</v>
      </c>
      <c r="R94" s="105">
        <v>1</v>
      </c>
      <c r="S94" s="86" t="s">
        <v>120</v>
      </c>
      <c r="T94" s="86" t="s">
        <v>535</v>
      </c>
      <c r="U94" s="86" t="s">
        <v>535</v>
      </c>
      <c r="V94" s="86" t="s">
        <v>535</v>
      </c>
      <c r="W94" s="86"/>
      <c r="X94" s="106">
        <v>1</v>
      </c>
      <c r="Y94" s="106"/>
      <c r="Z94" s="85">
        <f>X94/R94</f>
        <v>1</v>
      </c>
      <c r="AA94" s="336"/>
      <c r="AB94" s="336"/>
      <c r="AC94" s="339"/>
      <c r="AD94" s="341"/>
      <c r="AE94" s="341"/>
      <c r="AF94" s="341"/>
      <c r="AG94" s="341"/>
      <c r="AH94" s="33" t="s">
        <v>384</v>
      </c>
      <c r="AI94" s="33" t="s">
        <v>385</v>
      </c>
      <c r="AJ94" s="33">
        <v>1</v>
      </c>
      <c r="AK94" s="33"/>
      <c r="AL94" s="107">
        <v>0.2</v>
      </c>
      <c r="AM94" s="100">
        <v>44927</v>
      </c>
      <c r="AN94" s="100">
        <v>45291</v>
      </c>
      <c r="AO94" s="4">
        <v>365</v>
      </c>
      <c r="AP94" s="33">
        <v>1028736</v>
      </c>
      <c r="AQ94" s="33">
        <v>1028736</v>
      </c>
      <c r="AR94" s="33" t="s">
        <v>286</v>
      </c>
      <c r="AS94" s="33" t="s">
        <v>287</v>
      </c>
      <c r="AT94" s="33"/>
      <c r="AU94" s="33"/>
      <c r="AV94" s="33"/>
      <c r="AW94" s="33"/>
      <c r="AX94" s="33"/>
      <c r="AY94" s="33" t="s">
        <v>184</v>
      </c>
      <c r="AZ94" s="102">
        <v>10000000</v>
      </c>
      <c r="BA94" s="89">
        <v>-10000000</v>
      </c>
      <c r="BB94" s="88">
        <f t="shared" si="0"/>
        <v>0</v>
      </c>
      <c r="BC94" s="88">
        <v>0</v>
      </c>
      <c r="BD94" s="88">
        <v>0</v>
      </c>
      <c r="BE94" s="88">
        <v>0</v>
      </c>
      <c r="BF94" s="88">
        <f>SUM(BC94:BE94)</f>
        <v>0</v>
      </c>
      <c r="BG94" s="296"/>
      <c r="BH94" s="333"/>
      <c r="BI94" s="333"/>
      <c r="BJ94" s="310"/>
      <c r="BK94" s="310"/>
      <c r="BL94" s="310"/>
      <c r="BM94" s="310"/>
      <c r="BN94" s="6">
        <v>44927</v>
      </c>
      <c r="BO94" s="34" t="s">
        <v>295</v>
      </c>
      <c r="BP94" s="296"/>
      <c r="BQ94" s="296"/>
      <c r="BR94" s="152"/>
    </row>
    <row r="95" spans="1:70" ht="114" x14ac:dyDescent="0.25">
      <c r="A95" s="329"/>
      <c r="B95" s="424"/>
      <c r="C95" s="329"/>
      <c r="D95" s="296"/>
      <c r="E95" s="317"/>
      <c r="F95" s="309" t="s">
        <v>386</v>
      </c>
      <c r="G95" s="309">
        <v>1</v>
      </c>
      <c r="H95" s="309" t="s">
        <v>75</v>
      </c>
      <c r="I95" s="309">
        <v>1</v>
      </c>
      <c r="J95" s="343"/>
      <c r="K95" s="309" t="s">
        <v>387</v>
      </c>
      <c r="L95" s="309" t="s">
        <v>75</v>
      </c>
      <c r="M95" s="309" t="s">
        <v>323</v>
      </c>
      <c r="N95" s="309" t="s">
        <v>386</v>
      </c>
      <c r="O95" s="309" t="s">
        <v>229</v>
      </c>
      <c r="P95" s="309"/>
      <c r="Q95" s="345" t="s">
        <v>388</v>
      </c>
      <c r="R95" s="311">
        <v>1</v>
      </c>
      <c r="S95" s="313" t="s">
        <v>120</v>
      </c>
      <c r="T95" s="313" t="s">
        <v>535</v>
      </c>
      <c r="U95" s="313" t="s">
        <v>535</v>
      </c>
      <c r="V95" s="313" t="s">
        <v>535</v>
      </c>
      <c r="W95" s="313"/>
      <c r="X95" s="315">
        <v>1</v>
      </c>
      <c r="Y95" s="106"/>
      <c r="Z95" s="85">
        <f>X95/R95</f>
        <v>1</v>
      </c>
      <c r="AA95" s="336"/>
      <c r="AB95" s="336"/>
      <c r="AC95" s="339"/>
      <c r="AD95" s="341"/>
      <c r="AE95" s="341"/>
      <c r="AF95" s="341"/>
      <c r="AG95" s="341"/>
      <c r="AH95" s="33" t="s">
        <v>389</v>
      </c>
      <c r="AI95" s="33" t="s">
        <v>390</v>
      </c>
      <c r="AJ95" s="33">
        <v>1</v>
      </c>
      <c r="AK95" s="33"/>
      <c r="AL95" s="107">
        <v>0.2</v>
      </c>
      <c r="AM95" s="100">
        <v>44927</v>
      </c>
      <c r="AN95" s="100">
        <v>45291</v>
      </c>
      <c r="AO95" s="4">
        <v>365</v>
      </c>
      <c r="AP95" s="33">
        <v>1028736</v>
      </c>
      <c r="AQ95" s="33">
        <v>1028736</v>
      </c>
      <c r="AR95" s="33" t="s">
        <v>286</v>
      </c>
      <c r="AS95" s="33" t="s">
        <v>287</v>
      </c>
      <c r="AT95" s="33"/>
      <c r="AU95" s="33"/>
      <c r="AV95" s="33"/>
      <c r="AW95" s="33"/>
      <c r="AX95" s="33"/>
      <c r="AY95" s="33" t="s">
        <v>184</v>
      </c>
      <c r="AZ95" s="102">
        <v>5000000</v>
      </c>
      <c r="BA95" s="89">
        <v>-5000000</v>
      </c>
      <c r="BB95" s="88">
        <f t="shared" si="0"/>
        <v>0</v>
      </c>
      <c r="BC95" s="88">
        <v>0</v>
      </c>
      <c r="BD95" s="88">
        <v>0</v>
      </c>
      <c r="BE95" s="88">
        <v>0</v>
      </c>
      <c r="BF95" s="88">
        <f>SUM(BC95:BE95)</f>
        <v>0</v>
      </c>
      <c r="BG95" s="296"/>
      <c r="BH95" s="333"/>
      <c r="BI95" s="333"/>
      <c r="BJ95" s="309" t="s">
        <v>108</v>
      </c>
      <c r="BK95" s="309" t="s">
        <v>391</v>
      </c>
      <c r="BL95" s="309" t="s">
        <v>392</v>
      </c>
      <c r="BM95" s="309" t="s">
        <v>111</v>
      </c>
      <c r="BN95" s="6">
        <v>44958</v>
      </c>
      <c r="BO95" s="34" t="s">
        <v>295</v>
      </c>
      <c r="BP95" s="296"/>
      <c r="BQ95" s="296"/>
      <c r="BR95" s="152"/>
    </row>
    <row r="96" spans="1:70" ht="57" x14ac:dyDescent="0.25">
      <c r="A96" s="330"/>
      <c r="B96" s="425"/>
      <c r="C96" s="330"/>
      <c r="D96" s="297"/>
      <c r="E96" s="310"/>
      <c r="F96" s="310"/>
      <c r="G96" s="310"/>
      <c r="H96" s="310"/>
      <c r="I96" s="310"/>
      <c r="J96" s="344"/>
      <c r="K96" s="310"/>
      <c r="L96" s="310"/>
      <c r="M96" s="310"/>
      <c r="N96" s="310"/>
      <c r="O96" s="310"/>
      <c r="P96" s="310"/>
      <c r="Q96" s="346"/>
      <c r="R96" s="312"/>
      <c r="S96" s="314"/>
      <c r="T96" s="314"/>
      <c r="U96" s="314"/>
      <c r="V96" s="314"/>
      <c r="W96" s="314"/>
      <c r="X96" s="316"/>
      <c r="Y96" s="106"/>
      <c r="Z96" s="106"/>
      <c r="AA96" s="337"/>
      <c r="AB96" s="337"/>
      <c r="AC96" s="340"/>
      <c r="AD96" s="314"/>
      <c r="AE96" s="314"/>
      <c r="AF96" s="314"/>
      <c r="AG96" s="314"/>
      <c r="AH96" s="33" t="s">
        <v>393</v>
      </c>
      <c r="AI96" s="33" t="s">
        <v>114</v>
      </c>
      <c r="AJ96" s="33">
        <v>1</v>
      </c>
      <c r="AK96" s="33"/>
      <c r="AL96" s="107">
        <v>0.4</v>
      </c>
      <c r="AM96" s="100">
        <v>44927</v>
      </c>
      <c r="AN96" s="100">
        <v>45291</v>
      </c>
      <c r="AO96" s="4">
        <v>365</v>
      </c>
      <c r="AP96" s="33">
        <v>1028736</v>
      </c>
      <c r="AQ96" s="33">
        <v>1028736</v>
      </c>
      <c r="AR96" s="33" t="s">
        <v>286</v>
      </c>
      <c r="AS96" s="33" t="s">
        <v>287</v>
      </c>
      <c r="AT96" s="33"/>
      <c r="AU96" s="33"/>
      <c r="AV96" s="33"/>
      <c r="AW96" s="33"/>
      <c r="AX96" s="33"/>
      <c r="AY96" s="33" t="s">
        <v>184</v>
      </c>
      <c r="AZ96" s="102">
        <v>70782500</v>
      </c>
      <c r="BA96" s="89">
        <v>-1782500</v>
      </c>
      <c r="BB96" s="88">
        <f t="shared" si="0"/>
        <v>69000000</v>
      </c>
      <c r="BC96" s="88">
        <v>0</v>
      </c>
      <c r="BD96" s="88">
        <v>0</v>
      </c>
      <c r="BE96" s="88">
        <v>12000000</v>
      </c>
      <c r="BF96" s="88">
        <f>SUM(BC96:BE96)</f>
        <v>12000000</v>
      </c>
      <c r="BG96" s="297"/>
      <c r="BH96" s="334"/>
      <c r="BI96" s="334"/>
      <c r="BJ96" s="310"/>
      <c r="BK96" s="310"/>
      <c r="BL96" s="310"/>
      <c r="BM96" s="310"/>
      <c r="BN96" s="6">
        <v>44958</v>
      </c>
      <c r="BO96" s="34" t="s">
        <v>318</v>
      </c>
      <c r="BP96" s="297"/>
      <c r="BQ96" s="297"/>
      <c r="BR96" s="152" t="s">
        <v>553</v>
      </c>
    </row>
    <row r="97" spans="1:70" ht="47.25" customHeight="1" x14ac:dyDescent="0.25">
      <c r="A97" s="164"/>
      <c r="B97" s="210"/>
      <c r="C97" s="164"/>
      <c r="D97" s="158"/>
      <c r="E97" s="163"/>
      <c r="F97" s="163"/>
      <c r="G97" s="163"/>
      <c r="H97" s="163"/>
      <c r="I97" s="163"/>
      <c r="J97" s="264" t="s">
        <v>587</v>
      </c>
      <c r="K97" s="265"/>
      <c r="L97" s="265"/>
      <c r="M97" s="265"/>
      <c r="N97" s="265"/>
      <c r="O97" s="265"/>
      <c r="P97" s="265"/>
      <c r="Q97" s="265"/>
      <c r="R97" s="265"/>
      <c r="S97" s="266"/>
      <c r="T97" s="213"/>
      <c r="U97" s="213"/>
      <c r="V97" s="213"/>
      <c r="W97" s="213"/>
      <c r="X97" s="214"/>
      <c r="Y97" s="106"/>
      <c r="Z97" s="85">
        <f>100%</f>
        <v>1</v>
      </c>
      <c r="AA97" s="10"/>
      <c r="AB97" s="10"/>
      <c r="AC97" s="215"/>
      <c r="AD97" s="213"/>
      <c r="AE97" s="213"/>
      <c r="AF97" s="213"/>
      <c r="AG97" s="213"/>
      <c r="AH97" s="33"/>
      <c r="AI97" s="33"/>
      <c r="AJ97" s="33"/>
      <c r="AK97" s="33"/>
      <c r="AL97" s="107"/>
      <c r="AM97" s="100"/>
      <c r="AN97" s="100"/>
      <c r="AO97" s="4"/>
      <c r="AP97" s="33"/>
      <c r="AQ97" s="33"/>
      <c r="AR97" s="33"/>
      <c r="AS97" s="33"/>
      <c r="AT97" s="33"/>
      <c r="AU97" s="33"/>
      <c r="AV97" s="33"/>
      <c r="AW97" s="33"/>
      <c r="AX97" s="33"/>
      <c r="AY97" s="33"/>
      <c r="AZ97" s="102"/>
      <c r="BA97" s="89"/>
      <c r="BB97" s="88"/>
      <c r="BC97" s="88"/>
      <c r="BD97" s="88"/>
      <c r="BE97" s="88"/>
      <c r="BF97" s="88"/>
      <c r="BG97" s="156"/>
      <c r="BH97" s="216"/>
      <c r="BI97" s="216"/>
      <c r="BJ97" s="163"/>
      <c r="BK97" s="163"/>
      <c r="BL97" s="162"/>
      <c r="BM97" s="162"/>
      <c r="BN97" s="6"/>
      <c r="BO97" s="34"/>
      <c r="BP97" s="157"/>
      <c r="BQ97" s="157"/>
      <c r="BR97" s="152"/>
    </row>
    <row r="98" spans="1:70" ht="195.95" customHeight="1" x14ac:dyDescent="0.25">
      <c r="A98" s="328" t="s">
        <v>394</v>
      </c>
      <c r="B98" s="328" t="s">
        <v>395</v>
      </c>
      <c r="C98" s="328" t="s">
        <v>396</v>
      </c>
      <c r="D98" s="281" t="s">
        <v>397</v>
      </c>
      <c r="E98" s="281" t="s">
        <v>398</v>
      </c>
      <c r="F98" s="281" t="s">
        <v>399</v>
      </c>
      <c r="G98" s="281">
        <v>100</v>
      </c>
      <c r="H98" s="281" t="s">
        <v>180</v>
      </c>
      <c r="I98" s="331">
        <v>1</v>
      </c>
      <c r="J98" s="287" t="s">
        <v>400</v>
      </c>
      <c r="K98" s="281" t="s">
        <v>401</v>
      </c>
      <c r="L98" s="281"/>
      <c r="M98" s="281">
        <v>0</v>
      </c>
      <c r="N98" s="281" t="s">
        <v>403</v>
      </c>
      <c r="O98" s="281"/>
      <c r="P98" s="281" t="s">
        <v>229</v>
      </c>
      <c r="Q98" s="282" t="s">
        <v>404</v>
      </c>
      <c r="R98" s="282">
        <v>33</v>
      </c>
      <c r="S98" s="282">
        <v>33</v>
      </c>
      <c r="T98" s="282">
        <v>0</v>
      </c>
      <c r="U98" s="282">
        <v>0</v>
      </c>
      <c r="V98" s="282">
        <v>0</v>
      </c>
      <c r="W98" s="282">
        <f>SUM(T98:V100)</f>
        <v>0</v>
      </c>
      <c r="X98" s="282">
        <v>1</v>
      </c>
      <c r="Y98" s="72"/>
      <c r="Z98" s="72"/>
      <c r="AA98" s="282" t="s">
        <v>81</v>
      </c>
      <c r="AB98" s="282" t="s">
        <v>194</v>
      </c>
      <c r="AC98" s="282" t="s">
        <v>83</v>
      </c>
      <c r="AD98" s="282" t="s">
        <v>84</v>
      </c>
      <c r="AE98" s="295" t="s">
        <v>405</v>
      </c>
      <c r="AF98" s="318">
        <v>2021130010282</v>
      </c>
      <c r="AG98" s="321" t="s">
        <v>406</v>
      </c>
      <c r="AH98" s="4" t="s">
        <v>407</v>
      </c>
      <c r="AI98" s="4" t="s">
        <v>408</v>
      </c>
      <c r="AJ98" s="4">
        <v>1</v>
      </c>
      <c r="AK98" s="4"/>
      <c r="AL98" s="90">
        <v>0.6</v>
      </c>
      <c r="AM98" s="100">
        <v>44927</v>
      </c>
      <c r="AN98" s="100">
        <v>45291</v>
      </c>
      <c r="AO98" s="4">
        <v>365</v>
      </c>
      <c r="AP98" s="4">
        <v>33</v>
      </c>
      <c r="AQ98" s="4">
        <v>33</v>
      </c>
      <c r="AR98" s="33" t="s">
        <v>286</v>
      </c>
      <c r="AS98" s="33" t="s">
        <v>287</v>
      </c>
      <c r="AT98" s="33"/>
      <c r="AU98" s="33" t="s">
        <v>577</v>
      </c>
      <c r="AV98" s="189">
        <v>323629200</v>
      </c>
      <c r="AW98" s="189">
        <v>0</v>
      </c>
      <c r="AX98" s="128">
        <f>AW98/AV98</f>
        <v>0</v>
      </c>
      <c r="AY98" s="33" t="s">
        <v>184</v>
      </c>
      <c r="AZ98" s="142">
        <v>300000000</v>
      </c>
      <c r="BA98" s="35">
        <v>0</v>
      </c>
      <c r="BB98" s="88">
        <f t="shared" si="0"/>
        <v>300000000</v>
      </c>
      <c r="BC98" s="88">
        <v>0</v>
      </c>
      <c r="BD98" s="88">
        <v>0</v>
      </c>
      <c r="BE98" s="88">
        <v>0</v>
      </c>
      <c r="BF98" s="88">
        <f t="shared" si="1"/>
        <v>0</v>
      </c>
      <c r="BG98" s="325" t="s">
        <v>93</v>
      </c>
      <c r="BH98" s="295" t="s">
        <v>409</v>
      </c>
      <c r="BI98" s="295" t="s">
        <v>410</v>
      </c>
      <c r="BJ98" s="4" t="s">
        <v>108</v>
      </c>
      <c r="BK98" s="281" t="s">
        <v>411</v>
      </c>
      <c r="BL98" s="309" t="s">
        <v>217</v>
      </c>
      <c r="BM98" s="295" t="s">
        <v>111</v>
      </c>
      <c r="BN98" s="6">
        <v>44986</v>
      </c>
      <c r="BO98" s="4" t="s">
        <v>412</v>
      </c>
      <c r="BP98" s="295" t="s">
        <v>99</v>
      </c>
      <c r="BQ98" s="295" t="s">
        <v>100</v>
      </c>
      <c r="BR98" s="152" t="s">
        <v>548</v>
      </c>
    </row>
    <row r="99" spans="1:70" ht="128.25" x14ac:dyDescent="0.25">
      <c r="A99" s="329"/>
      <c r="B99" s="329"/>
      <c r="C99" s="329"/>
      <c r="D99" s="281"/>
      <c r="E99" s="281"/>
      <c r="F99" s="281"/>
      <c r="G99" s="281"/>
      <c r="H99" s="281"/>
      <c r="I99" s="281"/>
      <c r="J99" s="287"/>
      <c r="K99" s="281"/>
      <c r="L99" s="281"/>
      <c r="M99" s="281"/>
      <c r="N99" s="281"/>
      <c r="O99" s="281"/>
      <c r="P99" s="281"/>
      <c r="Q99" s="282"/>
      <c r="R99" s="282"/>
      <c r="S99" s="282"/>
      <c r="T99" s="282"/>
      <c r="U99" s="282"/>
      <c r="V99" s="282"/>
      <c r="W99" s="282"/>
      <c r="X99" s="282"/>
      <c r="Y99" s="85">
        <f>W98/S98</f>
        <v>0</v>
      </c>
      <c r="Z99" s="85">
        <f>X98/R98</f>
        <v>3.0303030303030304E-2</v>
      </c>
      <c r="AA99" s="282"/>
      <c r="AB99" s="282"/>
      <c r="AC99" s="282"/>
      <c r="AD99" s="282"/>
      <c r="AE99" s="296"/>
      <c r="AF99" s="319"/>
      <c r="AG99" s="322"/>
      <c r="AH99" s="4" t="s">
        <v>413</v>
      </c>
      <c r="AI99" s="4" t="s">
        <v>414</v>
      </c>
      <c r="AJ99" s="4">
        <v>1</v>
      </c>
      <c r="AK99" s="4"/>
      <c r="AL99" s="90">
        <v>0.15</v>
      </c>
      <c r="AM99" s="100">
        <v>44927</v>
      </c>
      <c r="AN99" s="100">
        <v>45291</v>
      </c>
      <c r="AO99" s="4">
        <v>365</v>
      </c>
      <c r="AP99" s="4">
        <v>33</v>
      </c>
      <c r="AQ99" s="4">
        <v>33</v>
      </c>
      <c r="AR99" s="33" t="s">
        <v>286</v>
      </c>
      <c r="AS99" s="33" t="s">
        <v>287</v>
      </c>
      <c r="AT99" s="33"/>
      <c r="AU99" s="33"/>
      <c r="AV99" s="33"/>
      <c r="AW99" s="33"/>
      <c r="AX99" s="33"/>
      <c r="AY99" s="33" t="s">
        <v>184</v>
      </c>
      <c r="AZ99" s="142">
        <v>23629200</v>
      </c>
      <c r="BA99" s="35">
        <v>0</v>
      </c>
      <c r="BB99" s="88">
        <f t="shared" si="0"/>
        <v>23629200</v>
      </c>
      <c r="BC99" s="88">
        <v>0</v>
      </c>
      <c r="BD99" s="88">
        <v>0</v>
      </c>
      <c r="BE99" s="88">
        <v>0</v>
      </c>
      <c r="BF99" s="88">
        <f t="shared" si="1"/>
        <v>0</v>
      </c>
      <c r="BG99" s="326"/>
      <c r="BH99" s="296"/>
      <c r="BI99" s="296"/>
      <c r="BJ99" s="4" t="s">
        <v>108</v>
      </c>
      <c r="BK99" s="281"/>
      <c r="BL99" s="317"/>
      <c r="BM99" s="296"/>
      <c r="BN99" s="6">
        <v>44986</v>
      </c>
      <c r="BO99" s="4" t="s">
        <v>415</v>
      </c>
      <c r="BP99" s="296"/>
      <c r="BQ99" s="296"/>
      <c r="BR99" s="152" t="s">
        <v>560</v>
      </c>
    </row>
    <row r="100" spans="1:70" ht="228" x14ac:dyDescent="0.25">
      <c r="A100" s="329"/>
      <c r="B100" s="329"/>
      <c r="C100" s="329"/>
      <c r="D100" s="281"/>
      <c r="E100" s="281"/>
      <c r="F100" s="281"/>
      <c r="G100" s="281"/>
      <c r="H100" s="281"/>
      <c r="I100" s="281"/>
      <c r="J100" s="287"/>
      <c r="K100" s="281"/>
      <c r="L100" s="281"/>
      <c r="M100" s="281"/>
      <c r="N100" s="281"/>
      <c r="O100" s="281"/>
      <c r="P100" s="281"/>
      <c r="Q100" s="282"/>
      <c r="R100" s="282"/>
      <c r="S100" s="282"/>
      <c r="T100" s="282"/>
      <c r="U100" s="282"/>
      <c r="V100" s="282"/>
      <c r="W100" s="282"/>
      <c r="X100" s="282"/>
      <c r="Y100" s="72"/>
      <c r="Z100" s="72"/>
      <c r="AA100" s="282"/>
      <c r="AB100" s="282"/>
      <c r="AC100" s="282"/>
      <c r="AD100" s="282"/>
      <c r="AE100" s="297"/>
      <c r="AF100" s="320"/>
      <c r="AG100" s="323"/>
      <c r="AH100" s="4" t="s">
        <v>416</v>
      </c>
      <c r="AI100" s="4" t="s">
        <v>417</v>
      </c>
      <c r="AJ100" s="4">
        <v>1</v>
      </c>
      <c r="AK100" s="4"/>
      <c r="AL100" s="90">
        <v>0.25</v>
      </c>
      <c r="AM100" s="100">
        <v>44927</v>
      </c>
      <c r="AN100" s="100">
        <v>45291</v>
      </c>
      <c r="AO100" s="4">
        <v>365</v>
      </c>
      <c r="AP100" s="4">
        <v>33</v>
      </c>
      <c r="AQ100" s="4">
        <v>33</v>
      </c>
      <c r="AR100" s="33" t="s">
        <v>286</v>
      </c>
      <c r="AS100" s="33" t="s">
        <v>287</v>
      </c>
      <c r="AT100" s="33"/>
      <c r="AU100" s="33"/>
      <c r="AV100" s="33"/>
      <c r="AW100" s="33"/>
      <c r="AX100" s="33"/>
      <c r="AY100" s="33" t="s">
        <v>184</v>
      </c>
      <c r="AZ100" s="142">
        <v>0</v>
      </c>
      <c r="BA100" s="35">
        <v>0</v>
      </c>
      <c r="BB100" s="88">
        <f t="shared" si="0"/>
        <v>0</v>
      </c>
      <c r="BC100" s="88">
        <v>0</v>
      </c>
      <c r="BD100" s="88">
        <v>0</v>
      </c>
      <c r="BE100" s="88">
        <v>0</v>
      </c>
      <c r="BF100" s="88">
        <f t="shared" si="1"/>
        <v>0</v>
      </c>
      <c r="BG100" s="327"/>
      <c r="BH100" s="297"/>
      <c r="BI100" s="297"/>
      <c r="BJ100" s="4" t="s">
        <v>108</v>
      </c>
      <c r="BK100" s="281"/>
      <c r="BL100" s="310"/>
      <c r="BM100" s="297"/>
      <c r="BN100" s="6">
        <v>45200</v>
      </c>
      <c r="BO100" s="4" t="s">
        <v>418</v>
      </c>
      <c r="BP100" s="297"/>
      <c r="BQ100" s="297"/>
      <c r="BR100" s="152" t="s">
        <v>547</v>
      </c>
    </row>
    <row r="101" spans="1:70" ht="14.1" customHeight="1" x14ac:dyDescent="0.25">
      <c r="A101" s="329"/>
      <c r="B101" s="329"/>
      <c r="C101" s="329"/>
      <c r="D101" s="281"/>
      <c r="E101" s="281"/>
      <c r="F101" s="281"/>
      <c r="G101" s="281"/>
      <c r="H101" s="281"/>
      <c r="I101" s="281"/>
      <c r="J101" s="264" t="s">
        <v>588</v>
      </c>
      <c r="K101" s="265"/>
      <c r="L101" s="265"/>
      <c r="M101" s="265"/>
      <c r="N101" s="265"/>
      <c r="O101" s="265"/>
      <c r="P101" s="265"/>
      <c r="Q101" s="265"/>
      <c r="R101" s="265"/>
      <c r="S101" s="266"/>
      <c r="T101" s="72"/>
      <c r="U101" s="72"/>
      <c r="V101" s="72"/>
      <c r="W101" s="335"/>
      <c r="X101" s="335"/>
      <c r="Y101" s="488">
        <f>0%</f>
        <v>0</v>
      </c>
      <c r="Z101" s="488">
        <f>3%</f>
        <v>0.03</v>
      </c>
      <c r="AA101" s="282"/>
      <c r="AB101" s="282"/>
      <c r="AC101" s="282"/>
      <c r="AD101" s="282"/>
      <c r="AE101" s="234"/>
      <c r="AF101" s="235"/>
      <c r="AG101" s="235"/>
      <c r="AH101" s="235"/>
      <c r="AI101" s="235"/>
      <c r="AJ101" s="235"/>
      <c r="AK101" s="235"/>
      <c r="AL101" s="235"/>
      <c r="AM101" s="235"/>
      <c r="AN101" s="235"/>
      <c r="AO101" s="202"/>
      <c r="AP101" s="202"/>
      <c r="AQ101" s="202"/>
      <c r="AR101" s="511" t="s">
        <v>595</v>
      </c>
      <c r="AS101" s="511"/>
      <c r="AT101" s="511"/>
      <c r="AU101" s="511"/>
      <c r="AV101" s="514">
        <f>SUM(AV98+AV93)</f>
        <v>392629200</v>
      </c>
      <c r="AW101" s="514">
        <f>AW93</f>
        <v>12000000</v>
      </c>
      <c r="AX101" s="515">
        <f t="shared" ref="AX101:AX104" si="6">AW101/AV101</f>
        <v>3.0563187862746834E-2</v>
      </c>
      <c r="AY101" s="33"/>
      <c r="AZ101" s="142"/>
      <c r="BA101" s="35"/>
      <c r="BB101" s="88"/>
      <c r="BC101" s="88"/>
      <c r="BD101" s="88"/>
      <c r="BE101" s="88"/>
      <c r="BF101" s="88"/>
      <c r="BG101" s="156"/>
      <c r="BH101" s="157"/>
      <c r="BI101" s="158"/>
      <c r="BJ101" s="4"/>
      <c r="BK101" s="4"/>
      <c r="BL101" s="163"/>
      <c r="BM101" s="158"/>
      <c r="BN101" s="6"/>
      <c r="BO101" s="4"/>
      <c r="BP101" s="158"/>
      <c r="BQ101" s="158"/>
      <c r="BR101" s="152"/>
    </row>
    <row r="102" spans="1:70" ht="14.1" customHeight="1" x14ac:dyDescent="0.25">
      <c r="A102" s="329"/>
      <c r="B102" s="329"/>
      <c r="C102" s="329"/>
      <c r="D102" s="281"/>
      <c r="E102" s="281"/>
      <c r="F102" s="281"/>
      <c r="G102" s="281"/>
      <c r="H102" s="281"/>
      <c r="I102" s="281"/>
      <c r="J102" s="283"/>
      <c r="K102" s="284"/>
      <c r="L102" s="284"/>
      <c r="M102" s="284"/>
      <c r="N102" s="284"/>
      <c r="O102" s="284"/>
      <c r="P102" s="284"/>
      <c r="Q102" s="284"/>
      <c r="R102" s="284"/>
      <c r="S102" s="285"/>
      <c r="T102" s="72"/>
      <c r="U102" s="72"/>
      <c r="V102" s="72"/>
      <c r="W102" s="336"/>
      <c r="X102" s="336"/>
      <c r="Y102" s="489"/>
      <c r="Z102" s="489"/>
      <c r="AA102" s="282"/>
      <c r="AB102" s="282"/>
      <c r="AC102" s="282"/>
      <c r="AD102" s="282"/>
      <c r="AE102" s="203"/>
      <c r="AF102" s="212"/>
      <c r="AG102" s="212"/>
      <c r="AH102" s="212"/>
      <c r="AI102" s="212"/>
      <c r="AJ102" s="212"/>
      <c r="AK102" s="212"/>
      <c r="AL102" s="212"/>
      <c r="AM102" s="212"/>
      <c r="AN102" s="212"/>
      <c r="AO102" s="212"/>
      <c r="AP102" s="212"/>
      <c r="AQ102" s="212"/>
      <c r="AR102" s="512"/>
      <c r="AS102" s="512"/>
      <c r="AT102" s="512"/>
      <c r="AU102" s="512"/>
      <c r="AV102" s="512">
        <v>323629200</v>
      </c>
      <c r="AW102" s="512">
        <v>0</v>
      </c>
      <c r="AX102" s="516">
        <f t="shared" si="6"/>
        <v>0</v>
      </c>
      <c r="AY102" s="33"/>
      <c r="AZ102" s="142"/>
      <c r="BA102" s="35"/>
      <c r="BB102" s="88"/>
      <c r="BC102" s="88"/>
      <c r="BD102" s="88"/>
      <c r="BE102" s="88"/>
      <c r="BF102" s="88"/>
      <c r="BG102" s="156"/>
      <c r="BH102" s="157"/>
      <c r="BI102" s="158"/>
      <c r="BJ102" s="4"/>
      <c r="BK102" s="4"/>
      <c r="BL102" s="163"/>
      <c r="BM102" s="158"/>
      <c r="BN102" s="6"/>
      <c r="BO102" s="4"/>
      <c r="BP102" s="158"/>
      <c r="BQ102" s="158"/>
      <c r="BR102" s="152"/>
    </row>
    <row r="103" spans="1:70" ht="14.1" customHeight="1" x14ac:dyDescent="0.25">
      <c r="A103" s="329"/>
      <c r="B103" s="329"/>
      <c r="C103" s="329"/>
      <c r="D103" s="281"/>
      <c r="E103" s="281"/>
      <c r="F103" s="281"/>
      <c r="G103" s="281"/>
      <c r="H103" s="281"/>
      <c r="I103" s="281"/>
      <c r="J103" s="283"/>
      <c r="K103" s="286"/>
      <c r="L103" s="286"/>
      <c r="M103" s="286"/>
      <c r="N103" s="286"/>
      <c r="O103" s="286"/>
      <c r="P103" s="286"/>
      <c r="Q103" s="286"/>
      <c r="R103" s="286"/>
      <c r="S103" s="285"/>
      <c r="T103" s="72"/>
      <c r="U103" s="72"/>
      <c r="V103" s="72"/>
      <c r="W103" s="336"/>
      <c r="X103" s="336"/>
      <c r="Y103" s="489"/>
      <c r="Z103" s="489"/>
      <c r="AA103" s="282"/>
      <c r="AB103" s="282"/>
      <c r="AC103" s="282"/>
      <c r="AD103" s="282"/>
      <c r="AE103" s="203"/>
      <c r="AF103" s="204"/>
      <c r="AG103" s="204"/>
      <c r="AH103" s="204"/>
      <c r="AI103" s="204"/>
      <c r="AJ103" s="204"/>
      <c r="AK103" s="204"/>
      <c r="AL103" s="204"/>
      <c r="AM103" s="204"/>
      <c r="AN103" s="204"/>
      <c r="AO103" s="204"/>
      <c r="AP103" s="204"/>
      <c r="AQ103" s="204"/>
      <c r="AR103" s="512"/>
      <c r="AS103" s="512"/>
      <c r="AT103" s="512"/>
      <c r="AU103" s="512"/>
      <c r="AV103" s="512">
        <v>323629200</v>
      </c>
      <c r="AW103" s="512">
        <v>0</v>
      </c>
      <c r="AX103" s="516">
        <f t="shared" si="6"/>
        <v>0</v>
      </c>
      <c r="AY103" s="33"/>
      <c r="AZ103" s="142"/>
      <c r="BA103" s="35"/>
      <c r="BB103" s="88"/>
      <c r="BC103" s="88"/>
      <c r="BD103" s="88"/>
      <c r="BE103" s="88"/>
      <c r="BF103" s="88"/>
      <c r="BG103" s="156"/>
      <c r="BH103" s="157"/>
      <c r="BI103" s="158"/>
      <c r="BJ103" s="4"/>
      <c r="BK103" s="4"/>
      <c r="BL103" s="163"/>
      <c r="BM103" s="158"/>
      <c r="BN103" s="6"/>
      <c r="BO103" s="4"/>
      <c r="BP103" s="158"/>
      <c r="BQ103" s="158"/>
      <c r="BR103" s="152"/>
    </row>
    <row r="104" spans="1:70" ht="14.1" customHeight="1" x14ac:dyDescent="0.25">
      <c r="A104" s="329"/>
      <c r="B104" s="329"/>
      <c r="C104" s="329"/>
      <c r="D104" s="281"/>
      <c r="E104" s="281"/>
      <c r="F104" s="281"/>
      <c r="G104" s="281"/>
      <c r="H104" s="281"/>
      <c r="I104" s="281"/>
      <c r="J104" s="267"/>
      <c r="K104" s="268"/>
      <c r="L104" s="268"/>
      <c r="M104" s="268"/>
      <c r="N104" s="268"/>
      <c r="O104" s="268"/>
      <c r="P104" s="268"/>
      <c r="Q104" s="268"/>
      <c r="R104" s="268"/>
      <c r="S104" s="269"/>
      <c r="T104" s="72"/>
      <c r="U104" s="72"/>
      <c r="V104" s="72"/>
      <c r="W104" s="337"/>
      <c r="X104" s="337"/>
      <c r="Y104" s="490"/>
      <c r="Z104" s="490"/>
      <c r="AA104" s="282"/>
      <c r="AB104" s="282"/>
      <c r="AC104" s="282"/>
      <c r="AD104" s="282"/>
      <c r="AE104" s="203"/>
      <c r="AF104" s="204"/>
      <c r="AG104" s="204"/>
      <c r="AH104" s="204"/>
      <c r="AI104" s="204"/>
      <c r="AJ104" s="204"/>
      <c r="AK104" s="204"/>
      <c r="AL104" s="204"/>
      <c r="AM104" s="204"/>
      <c r="AN104" s="204"/>
      <c r="AO104" s="204"/>
      <c r="AP104" s="204"/>
      <c r="AQ104" s="204"/>
      <c r="AR104" s="513"/>
      <c r="AS104" s="513"/>
      <c r="AT104" s="513"/>
      <c r="AU104" s="513"/>
      <c r="AV104" s="513">
        <v>323629200</v>
      </c>
      <c r="AW104" s="513">
        <v>0</v>
      </c>
      <c r="AX104" s="517">
        <f t="shared" si="6"/>
        <v>0</v>
      </c>
      <c r="AY104" s="33"/>
      <c r="AZ104" s="142"/>
      <c r="BA104" s="35"/>
      <c r="BB104" s="88"/>
      <c r="BC104" s="88"/>
      <c r="BD104" s="88"/>
      <c r="BE104" s="88"/>
      <c r="BF104" s="88"/>
      <c r="BG104" s="156"/>
      <c r="BH104" s="157"/>
      <c r="BI104" s="158"/>
      <c r="BJ104" s="4"/>
      <c r="BK104" s="4"/>
      <c r="BL104" s="163"/>
      <c r="BM104" s="158"/>
      <c r="BN104" s="6"/>
      <c r="BO104" s="4"/>
      <c r="BP104" s="158"/>
      <c r="BQ104" s="158"/>
      <c r="BR104" s="152"/>
    </row>
    <row r="105" spans="1:70" ht="133.5" customHeight="1" x14ac:dyDescent="0.25">
      <c r="A105" s="329"/>
      <c r="B105" s="329"/>
      <c r="C105" s="329"/>
      <c r="D105" s="281"/>
      <c r="E105" s="281"/>
      <c r="F105" s="281"/>
      <c r="G105" s="281"/>
      <c r="H105" s="281"/>
      <c r="I105" s="281"/>
      <c r="J105" s="161" t="s">
        <v>419</v>
      </c>
      <c r="K105" s="281" t="s">
        <v>420</v>
      </c>
      <c r="L105" s="281" t="s">
        <v>402</v>
      </c>
      <c r="M105" s="281">
        <v>0</v>
      </c>
      <c r="N105" s="281" t="s">
        <v>421</v>
      </c>
      <c r="O105" s="281"/>
      <c r="P105" s="281" t="s">
        <v>229</v>
      </c>
      <c r="Q105" s="282" t="s">
        <v>404</v>
      </c>
      <c r="R105" s="282">
        <v>2</v>
      </c>
      <c r="S105" s="282">
        <v>4</v>
      </c>
      <c r="T105" s="282">
        <v>0</v>
      </c>
      <c r="U105" s="282">
        <v>0</v>
      </c>
      <c r="V105" s="282">
        <v>0</v>
      </c>
      <c r="W105" s="282">
        <f>SUM(T105:V108)</f>
        <v>0</v>
      </c>
      <c r="X105" s="282">
        <v>3</v>
      </c>
      <c r="Y105" s="72"/>
      <c r="Z105" s="72"/>
      <c r="AA105" s="282"/>
      <c r="AB105" s="282"/>
      <c r="AC105" s="282"/>
      <c r="AD105" s="282"/>
      <c r="AE105" s="324" t="s">
        <v>422</v>
      </c>
      <c r="AF105" s="324" t="s">
        <v>423</v>
      </c>
      <c r="AG105" s="324" t="s">
        <v>424</v>
      </c>
      <c r="AH105" s="4" t="s">
        <v>425</v>
      </c>
      <c r="AI105" s="4" t="s">
        <v>114</v>
      </c>
      <c r="AJ105" s="4">
        <v>12</v>
      </c>
      <c r="AK105" s="4"/>
      <c r="AL105" s="90">
        <v>0.3</v>
      </c>
      <c r="AM105" s="100">
        <v>44927</v>
      </c>
      <c r="AN105" s="100">
        <v>45291</v>
      </c>
      <c r="AO105" s="4">
        <v>365</v>
      </c>
      <c r="AP105" s="4">
        <v>6</v>
      </c>
      <c r="AQ105" s="4">
        <v>6</v>
      </c>
      <c r="AR105" s="33" t="s">
        <v>286</v>
      </c>
      <c r="AS105" s="33" t="s">
        <v>287</v>
      </c>
      <c r="AT105" s="33"/>
      <c r="AU105" s="33" t="s">
        <v>578</v>
      </c>
      <c r="AV105" s="189">
        <v>223769458</v>
      </c>
      <c r="AW105" s="189">
        <v>4000000</v>
      </c>
      <c r="AX105" s="128">
        <f>AW105/AV105</f>
        <v>1.7875540459145235E-2</v>
      </c>
      <c r="AY105" s="33" t="s">
        <v>184</v>
      </c>
      <c r="AZ105" s="142">
        <v>53486500</v>
      </c>
      <c r="BA105" s="35">
        <v>0</v>
      </c>
      <c r="BB105" s="88">
        <f t="shared" si="0"/>
        <v>53486500</v>
      </c>
      <c r="BC105" s="88">
        <v>0</v>
      </c>
      <c r="BD105" s="88">
        <v>0</v>
      </c>
      <c r="BE105" s="88">
        <v>4000000</v>
      </c>
      <c r="BF105" s="88">
        <f t="shared" si="1"/>
        <v>4000000</v>
      </c>
      <c r="BG105" s="325" t="s">
        <v>93</v>
      </c>
      <c r="BH105" s="295" t="s">
        <v>426</v>
      </c>
      <c r="BI105" s="281" t="s">
        <v>427</v>
      </c>
      <c r="BJ105" s="4" t="s">
        <v>108</v>
      </c>
      <c r="BK105" s="4" t="s">
        <v>428</v>
      </c>
      <c r="BL105" s="4" t="s">
        <v>366</v>
      </c>
      <c r="BM105" s="4" t="s">
        <v>111</v>
      </c>
      <c r="BN105" s="6">
        <v>44927</v>
      </c>
      <c r="BO105" s="4" t="s">
        <v>260</v>
      </c>
      <c r="BP105" s="281" t="s">
        <v>99</v>
      </c>
      <c r="BQ105" s="281" t="s">
        <v>100</v>
      </c>
      <c r="BR105" s="152" t="s">
        <v>555</v>
      </c>
    </row>
    <row r="106" spans="1:70" ht="85.5" x14ac:dyDescent="0.25">
      <c r="A106" s="329"/>
      <c r="B106" s="329"/>
      <c r="C106" s="329"/>
      <c r="D106" s="281"/>
      <c r="E106" s="281"/>
      <c r="F106" s="281"/>
      <c r="G106" s="281"/>
      <c r="H106" s="281"/>
      <c r="I106" s="281"/>
      <c r="J106" s="161"/>
      <c r="K106" s="281"/>
      <c r="L106" s="281"/>
      <c r="M106" s="281"/>
      <c r="N106" s="281"/>
      <c r="O106" s="281"/>
      <c r="P106" s="281"/>
      <c r="Q106" s="282"/>
      <c r="R106" s="282"/>
      <c r="S106" s="282"/>
      <c r="T106" s="282"/>
      <c r="U106" s="282"/>
      <c r="V106" s="282"/>
      <c r="W106" s="282"/>
      <c r="X106" s="282"/>
      <c r="Y106" s="72"/>
      <c r="Z106" s="72"/>
      <c r="AA106" s="282"/>
      <c r="AB106" s="282"/>
      <c r="AC106" s="282"/>
      <c r="AD106" s="282"/>
      <c r="AE106" s="324"/>
      <c r="AF106" s="324"/>
      <c r="AG106" s="324"/>
      <c r="AH106" s="72" t="s">
        <v>429</v>
      </c>
      <c r="AI106" s="4" t="s">
        <v>430</v>
      </c>
      <c r="AJ106" s="4">
        <v>4</v>
      </c>
      <c r="AK106" s="4"/>
      <c r="AL106" s="90">
        <v>0.5</v>
      </c>
      <c r="AM106" s="100">
        <v>44927</v>
      </c>
      <c r="AN106" s="100">
        <v>45291</v>
      </c>
      <c r="AO106" s="4">
        <v>365</v>
      </c>
      <c r="AP106" s="4">
        <v>4</v>
      </c>
      <c r="AQ106" s="4">
        <v>4</v>
      </c>
      <c r="AR106" s="33" t="s">
        <v>286</v>
      </c>
      <c r="AS106" s="33" t="s">
        <v>287</v>
      </c>
      <c r="AT106" s="33"/>
      <c r="AU106" s="33"/>
      <c r="AV106" s="33"/>
      <c r="AW106" s="33"/>
      <c r="AX106" s="33"/>
      <c r="AY106" s="33" t="s">
        <v>184</v>
      </c>
      <c r="AZ106" s="142">
        <v>155282958</v>
      </c>
      <c r="BA106" s="35">
        <v>0</v>
      </c>
      <c r="BB106" s="88">
        <f t="shared" ref="BB106:BB108" si="7">AZ106+BA106</f>
        <v>155282958</v>
      </c>
      <c r="BC106" s="88">
        <v>0</v>
      </c>
      <c r="BD106" s="88">
        <v>0</v>
      </c>
      <c r="BE106" s="88">
        <v>0</v>
      </c>
      <c r="BF106" s="88">
        <f t="shared" ref="BF106:BF126" si="8">SUM(BC106:BE106)</f>
        <v>0</v>
      </c>
      <c r="BG106" s="326"/>
      <c r="BH106" s="296"/>
      <c r="BI106" s="281"/>
      <c r="BJ106" s="4" t="s">
        <v>108</v>
      </c>
      <c r="BK106" s="281" t="s">
        <v>431</v>
      </c>
      <c r="BL106" s="281" t="s">
        <v>217</v>
      </c>
      <c r="BM106" s="281" t="s">
        <v>111</v>
      </c>
      <c r="BN106" s="6">
        <v>44986</v>
      </c>
      <c r="BO106" s="4" t="s">
        <v>432</v>
      </c>
      <c r="BP106" s="281"/>
      <c r="BQ106" s="281"/>
      <c r="BR106" s="152" t="s">
        <v>548</v>
      </c>
    </row>
    <row r="107" spans="1:70" ht="128.25" x14ac:dyDescent="0.25">
      <c r="A107" s="329"/>
      <c r="B107" s="329"/>
      <c r="C107" s="329"/>
      <c r="D107" s="281"/>
      <c r="E107" s="281"/>
      <c r="F107" s="281"/>
      <c r="G107" s="281"/>
      <c r="H107" s="281"/>
      <c r="I107" s="281"/>
      <c r="J107" s="161"/>
      <c r="K107" s="281"/>
      <c r="L107" s="281"/>
      <c r="M107" s="281"/>
      <c r="N107" s="281"/>
      <c r="O107" s="281"/>
      <c r="P107" s="281"/>
      <c r="Q107" s="282"/>
      <c r="R107" s="282"/>
      <c r="S107" s="282"/>
      <c r="T107" s="282"/>
      <c r="U107" s="282"/>
      <c r="V107" s="282"/>
      <c r="W107" s="282"/>
      <c r="X107" s="282"/>
      <c r="Y107" s="85">
        <f>W105/S105</f>
        <v>0</v>
      </c>
      <c r="Z107" s="85">
        <f>100%</f>
        <v>1</v>
      </c>
      <c r="AA107" s="282"/>
      <c r="AB107" s="282"/>
      <c r="AC107" s="282"/>
      <c r="AD107" s="282"/>
      <c r="AE107" s="324"/>
      <c r="AF107" s="324"/>
      <c r="AG107" s="324"/>
      <c r="AH107" s="72" t="s">
        <v>433</v>
      </c>
      <c r="AI107" s="72" t="s">
        <v>414</v>
      </c>
      <c r="AJ107" s="4">
        <v>1</v>
      </c>
      <c r="AK107" s="4"/>
      <c r="AL107" s="90">
        <v>0.1</v>
      </c>
      <c r="AM107" s="100">
        <v>44927</v>
      </c>
      <c r="AN107" s="100">
        <v>45291</v>
      </c>
      <c r="AO107" s="4">
        <v>365</v>
      </c>
      <c r="AP107" s="4">
        <v>6</v>
      </c>
      <c r="AQ107" s="4">
        <v>6</v>
      </c>
      <c r="AR107" s="33" t="s">
        <v>286</v>
      </c>
      <c r="AS107" s="33" t="s">
        <v>287</v>
      </c>
      <c r="AT107" s="33"/>
      <c r="AU107" s="33"/>
      <c r="AV107" s="33"/>
      <c r="AW107" s="33"/>
      <c r="AX107" s="33"/>
      <c r="AY107" s="33" t="s">
        <v>184</v>
      </c>
      <c r="AZ107" s="142">
        <v>15000000</v>
      </c>
      <c r="BA107" s="35">
        <v>0</v>
      </c>
      <c r="BB107" s="88">
        <f t="shared" si="7"/>
        <v>15000000</v>
      </c>
      <c r="BC107" s="88">
        <v>0</v>
      </c>
      <c r="BD107" s="88">
        <v>0</v>
      </c>
      <c r="BE107" s="88">
        <v>0</v>
      </c>
      <c r="BF107" s="88">
        <f t="shared" si="8"/>
        <v>0</v>
      </c>
      <c r="BG107" s="326"/>
      <c r="BH107" s="296"/>
      <c r="BI107" s="281"/>
      <c r="BJ107" s="4" t="s">
        <v>108</v>
      </c>
      <c r="BK107" s="281"/>
      <c r="BL107" s="281"/>
      <c r="BM107" s="281"/>
      <c r="BN107" s="6">
        <v>45200</v>
      </c>
      <c r="BO107" s="4" t="s">
        <v>434</v>
      </c>
      <c r="BP107" s="281"/>
      <c r="BQ107" s="281"/>
      <c r="BR107" s="152"/>
    </row>
    <row r="108" spans="1:70" ht="228" x14ac:dyDescent="0.25">
      <c r="A108" s="330"/>
      <c r="B108" s="330"/>
      <c r="C108" s="330"/>
      <c r="D108" s="281"/>
      <c r="E108" s="281"/>
      <c r="F108" s="281"/>
      <c r="G108" s="281"/>
      <c r="H108" s="281"/>
      <c r="I108" s="281"/>
      <c r="J108" s="161"/>
      <c r="K108" s="281"/>
      <c r="L108" s="281"/>
      <c r="M108" s="281"/>
      <c r="N108" s="281"/>
      <c r="O108" s="281"/>
      <c r="P108" s="281"/>
      <c r="Q108" s="282"/>
      <c r="R108" s="282"/>
      <c r="S108" s="282"/>
      <c r="T108" s="282"/>
      <c r="U108" s="282"/>
      <c r="V108" s="282"/>
      <c r="W108" s="282"/>
      <c r="X108" s="282"/>
      <c r="Y108" s="72"/>
      <c r="Z108" s="72"/>
      <c r="AA108" s="282"/>
      <c r="AB108" s="282"/>
      <c r="AC108" s="282"/>
      <c r="AD108" s="282"/>
      <c r="AE108" s="324"/>
      <c r="AF108" s="324"/>
      <c r="AG108" s="324"/>
      <c r="AH108" s="72" t="s">
        <v>435</v>
      </c>
      <c r="AI108" s="4" t="s">
        <v>417</v>
      </c>
      <c r="AJ108" s="4">
        <v>1</v>
      </c>
      <c r="AK108" s="4"/>
      <c r="AL108" s="90">
        <v>0.1</v>
      </c>
      <c r="AM108" s="100">
        <v>44927</v>
      </c>
      <c r="AN108" s="100">
        <v>45291</v>
      </c>
      <c r="AO108" s="4">
        <v>365</v>
      </c>
      <c r="AP108" s="4">
        <v>6</v>
      </c>
      <c r="AQ108" s="4">
        <v>6</v>
      </c>
      <c r="AR108" s="33" t="s">
        <v>286</v>
      </c>
      <c r="AS108" s="33" t="s">
        <v>287</v>
      </c>
      <c r="AT108" s="33"/>
      <c r="AU108" s="33"/>
      <c r="AV108" s="33"/>
      <c r="AW108" s="33"/>
      <c r="AX108" s="33"/>
      <c r="AY108" s="33" t="s">
        <v>184</v>
      </c>
      <c r="AZ108" s="142">
        <v>0</v>
      </c>
      <c r="BA108" s="35">
        <v>0</v>
      </c>
      <c r="BB108" s="88">
        <f t="shared" si="7"/>
        <v>0</v>
      </c>
      <c r="BC108" s="88">
        <v>0</v>
      </c>
      <c r="BD108" s="88">
        <v>0</v>
      </c>
      <c r="BE108" s="88">
        <v>0</v>
      </c>
      <c r="BF108" s="88">
        <f t="shared" si="8"/>
        <v>0</v>
      </c>
      <c r="BG108" s="327"/>
      <c r="BH108" s="297"/>
      <c r="BI108" s="281"/>
      <c r="BJ108" s="4" t="s">
        <v>108</v>
      </c>
      <c r="BK108" s="281"/>
      <c r="BL108" s="281"/>
      <c r="BM108" s="281"/>
      <c r="BN108" s="6">
        <v>44743</v>
      </c>
      <c r="BO108" s="4" t="s">
        <v>418</v>
      </c>
      <c r="BP108" s="281"/>
      <c r="BQ108" s="281"/>
      <c r="BR108" s="152"/>
    </row>
    <row r="109" spans="1:70" ht="14.1" customHeight="1" x14ac:dyDescent="0.25">
      <c r="A109" s="165"/>
      <c r="B109" s="165"/>
      <c r="C109" s="165"/>
      <c r="D109" s="5"/>
      <c r="E109" s="5"/>
      <c r="F109" s="5"/>
      <c r="G109" s="5"/>
      <c r="H109" s="5"/>
      <c r="I109" s="5"/>
      <c r="J109" s="264" t="s">
        <v>589</v>
      </c>
      <c r="K109" s="265"/>
      <c r="L109" s="265"/>
      <c r="M109" s="265"/>
      <c r="N109" s="265"/>
      <c r="O109" s="265"/>
      <c r="P109" s="265"/>
      <c r="Q109" s="265"/>
      <c r="R109" s="265"/>
      <c r="S109" s="266"/>
      <c r="T109" s="72"/>
      <c r="U109" s="72"/>
      <c r="V109" s="72"/>
      <c r="W109" s="335"/>
      <c r="X109" s="335"/>
      <c r="Y109" s="488">
        <f>0%</f>
        <v>0</v>
      </c>
      <c r="Z109" s="488">
        <f>100%</f>
        <v>1</v>
      </c>
      <c r="AA109" s="72"/>
      <c r="AB109" s="72"/>
      <c r="AC109" s="72"/>
      <c r="AD109" s="72"/>
      <c r="AE109" s="234"/>
      <c r="AF109" s="235"/>
      <c r="AG109" s="235"/>
      <c r="AH109" s="235"/>
      <c r="AI109" s="235"/>
      <c r="AJ109" s="235"/>
      <c r="AK109" s="235"/>
      <c r="AL109" s="235"/>
      <c r="AM109" s="235"/>
      <c r="AN109" s="235"/>
      <c r="AO109" s="202"/>
      <c r="AP109" s="202"/>
      <c r="AQ109" s="202"/>
      <c r="AR109" s="507" t="s">
        <v>595</v>
      </c>
      <c r="AS109" s="507"/>
      <c r="AT109" s="507"/>
      <c r="AU109" s="507"/>
      <c r="AV109" s="507">
        <v>223769458</v>
      </c>
      <c r="AW109" s="507">
        <v>4000000</v>
      </c>
      <c r="AX109" s="509">
        <f t="shared" ref="AX109:AX112" si="9">AW109/AV109</f>
        <v>1.7875540459145235E-2</v>
      </c>
      <c r="AY109" s="270"/>
      <c r="AZ109" s="142"/>
      <c r="BA109" s="35"/>
      <c r="BB109" s="88"/>
      <c r="BC109" s="88"/>
      <c r="BD109" s="88"/>
      <c r="BE109" s="88"/>
      <c r="BF109" s="88"/>
      <c r="BG109" s="156"/>
      <c r="BH109" s="158"/>
      <c r="BI109" s="4"/>
      <c r="BJ109" s="4"/>
      <c r="BK109" s="4"/>
      <c r="BL109" s="4"/>
      <c r="BM109" s="4"/>
      <c r="BN109" s="6"/>
      <c r="BO109" s="4"/>
      <c r="BP109" s="4"/>
      <c r="BQ109" s="4"/>
      <c r="BR109" s="152"/>
    </row>
    <row r="110" spans="1:70" ht="14.1" customHeight="1" x14ac:dyDescent="0.25">
      <c r="A110" s="165"/>
      <c r="B110" s="165"/>
      <c r="C110" s="165"/>
      <c r="D110" s="5"/>
      <c r="E110" s="5"/>
      <c r="F110" s="5"/>
      <c r="G110" s="5"/>
      <c r="H110" s="5"/>
      <c r="I110" s="5"/>
      <c r="J110" s="283"/>
      <c r="K110" s="284"/>
      <c r="L110" s="284"/>
      <c r="M110" s="284"/>
      <c r="N110" s="284"/>
      <c r="O110" s="284"/>
      <c r="P110" s="284"/>
      <c r="Q110" s="284"/>
      <c r="R110" s="284"/>
      <c r="S110" s="285"/>
      <c r="T110" s="72"/>
      <c r="U110" s="72"/>
      <c r="V110" s="72"/>
      <c r="W110" s="336"/>
      <c r="X110" s="336"/>
      <c r="Y110" s="489"/>
      <c r="Z110" s="489"/>
      <c r="AA110" s="72"/>
      <c r="AB110" s="72"/>
      <c r="AC110" s="72"/>
      <c r="AD110" s="72"/>
      <c r="AE110" s="203"/>
      <c r="AF110" s="212"/>
      <c r="AG110" s="212"/>
      <c r="AH110" s="212"/>
      <c r="AI110" s="212"/>
      <c r="AJ110" s="212"/>
      <c r="AK110" s="212"/>
      <c r="AL110" s="212"/>
      <c r="AM110" s="212"/>
      <c r="AN110" s="212"/>
      <c r="AO110" s="212"/>
      <c r="AP110" s="212"/>
      <c r="AQ110" s="212"/>
      <c r="AR110" s="508"/>
      <c r="AS110" s="508"/>
      <c r="AT110" s="508"/>
      <c r="AU110" s="508"/>
      <c r="AV110" s="508">
        <v>223769458</v>
      </c>
      <c r="AW110" s="508">
        <v>4000000</v>
      </c>
      <c r="AX110" s="510">
        <f t="shared" si="9"/>
        <v>1.7875540459145235E-2</v>
      </c>
      <c r="AY110" s="308"/>
      <c r="AZ110" s="142"/>
      <c r="BA110" s="35"/>
      <c r="BB110" s="88"/>
      <c r="BC110" s="88"/>
      <c r="BD110" s="88"/>
      <c r="BE110" s="88"/>
      <c r="BF110" s="88"/>
      <c r="BG110" s="156"/>
      <c r="BH110" s="158"/>
      <c r="BI110" s="4"/>
      <c r="BJ110" s="4"/>
      <c r="BK110" s="4"/>
      <c r="BL110" s="4"/>
      <c r="BM110" s="4"/>
      <c r="BN110" s="6"/>
      <c r="BO110" s="4"/>
      <c r="BP110" s="4"/>
      <c r="BQ110" s="4"/>
      <c r="BR110" s="152"/>
    </row>
    <row r="111" spans="1:70" ht="14.1" customHeight="1" x14ac:dyDescent="0.25">
      <c r="A111" s="165"/>
      <c r="B111" s="165"/>
      <c r="C111" s="165"/>
      <c r="D111" s="5"/>
      <c r="E111" s="5"/>
      <c r="F111" s="5"/>
      <c r="G111" s="5"/>
      <c r="H111" s="5"/>
      <c r="I111" s="5"/>
      <c r="J111" s="283"/>
      <c r="K111" s="286"/>
      <c r="L111" s="286"/>
      <c r="M111" s="286"/>
      <c r="N111" s="286"/>
      <c r="O111" s="286"/>
      <c r="P111" s="286"/>
      <c r="Q111" s="286"/>
      <c r="R111" s="286"/>
      <c r="S111" s="285"/>
      <c r="T111" s="72"/>
      <c r="U111" s="72"/>
      <c r="V111" s="72"/>
      <c r="W111" s="336"/>
      <c r="X111" s="336"/>
      <c r="Y111" s="489"/>
      <c r="Z111" s="489"/>
      <c r="AA111" s="72"/>
      <c r="AB111" s="72"/>
      <c r="AC111" s="72"/>
      <c r="AD111" s="72"/>
      <c r="AE111" s="203"/>
      <c r="AF111" s="204"/>
      <c r="AG111" s="204"/>
      <c r="AH111" s="204"/>
      <c r="AI111" s="204"/>
      <c r="AJ111" s="204"/>
      <c r="AK111" s="204"/>
      <c r="AL111" s="204"/>
      <c r="AM111" s="204"/>
      <c r="AN111" s="204"/>
      <c r="AO111" s="204"/>
      <c r="AP111" s="204"/>
      <c r="AQ111" s="204"/>
      <c r="AR111" s="508"/>
      <c r="AS111" s="508"/>
      <c r="AT111" s="508"/>
      <c r="AU111" s="508"/>
      <c r="AV111" s="508">
        <v>223769458</v>
      </c>
      <c r="AW111" s="508">
        <v>4000000</v>
      </c>
      <c r="AX111" s="510">
        <f t="shared" si="9"/>
        <v>1.7875540459145235E-2</v>
      </c>
      <c r="AY111" s="308"/>
      <c r="AZ111" s="142"/>
      <c r="BA111" s="35"/>
      <c r="BB111" s="88"/>
      <c r="BC111" s="88"/>
      <c r="BD111" s="88"/>
      <c r="BE111" s="88"/>
      <c r="BF111" s="88"/>
      <c r="BG111" s="156"/>
      <c r="BH111" s="158"/>
      <c r="BI111" s="4"/>
      <c r="BJ111" s="4"/>
      <c r="BK111" s="4"/>
      <c r="BL111" s="4"/>
      <c r="BM111" s="4"/>
      <c r="BN111" s="6"/>
      <c r="BO111" s="4"/>
      <c r="BP111" s="4"/>
      <c r="BQ111" s="4"/>
      <c r="BR111" s="152"/>
    </row>
    <row r="112" spans="1:70" ht="14.1" customHeight="1" x14ac:dyDescent="0.25">
      <c r="A112" s="165"/>
      <c r="B112" s="165"/>
      <c r="C112" s="165"/>
      <c r="D112" s="5"/>
      <c r="E112" s="5"/>
      <c r="F112" s="5"/>
      <c r="G112" s="5"/>
      <c r="H112" s="5"/>
      <c r="I112" s="5"/>
      <c r="J112" s="283"/>
      <c r="K112" s="284"/>
      <c r="L112" s="284"/>
      <c r="M112" s="284"/>
      <c r="N112" s="284"/>
      <c r="O112" s="284"/>
      <c r="P112" s="284"/>
      <c r="Q112" s="284"/>
      <c r="R112" s="284"/>
      <c r="S112" s="285"/>
      <c r="T112" s="72"/>
      <c r="U112" s="72"/>
      <c r="V112" s="72"/>
      <c r="W112" s="336"/>
      <c r="X112" s="336"/>
      <c r="Y112" s="489"/>
      <c r="Z112" s="489"/>
      <c r="AA112" s="72"/>
      <c r="AB112" s="72"/>
      <c r="AC112" s="72"/>
      <c r="AD112" s="72"/>
      <c r="AE112" s="203"/>
      <c r="AF112" s="204"/>
      <c r="AG112" s="204"/>
      <c r="AH112" s="204"/>
      <c r="AI112" s="204"/>
      <c r="AJ112" s="204"/>
      <c r="AK112" s="204"/>
      <c r="AL112" s="204"/>
      <c r="AM112" s="204"/>
      <c r="AN112" s="204"/>
      <c r="AO112" s="204"/>
      <c r="AP112" s="204"/>
      <c r="AQ112" s="204"/>
      <c r="AR112" s="508"/>
      <c r="AS112" s="508"/>
      <c r="AT112" s="508"/>
      <c r="AU112" s="508"/>
      <c r="AV112" s="508">
        <v>223769458</v>
      </c>
      <c r="AW112" s="508">
        <v>4000000</v>
      </c>
      <c r="AX112" s="510">
        <f t="shared" si="9"/>
        <v>1.7875540459145235E-2</v>
      </c>
      <c r="AY112" s="308"/>
      <c r="AZ112" s="142"/>
      <c r="BA112" s="35"/>
      <c r="BB112" s="88"/>
      <c r="BC112" s="88"/>
      <c r="BD112" s="88"/>
      <c r="BE112" s="88"/>
      <c r="BF112" s="88"/>
      <c r="BG112" s="156"/>
      <c r="BH112" s="158"/>
      <c r="BI112" s="4"/>
      <c r="BJ112" s="4"/>
      <c r="BK112" s="4"/>
      <c r="BL112" s="4"/>
      <c r="BM112" s="4"/>
      <c r="BN112" s="6"/>
      <c r="BO112" s="4"/>
      <c r="BP112" s="4"/>
      <c r="BQ112" s="4"/>
      <c r="BR112" s="152"/>
    </row>
    <row r="113" spans="1:70" ht="13.5" hidden="1" customHeight="1" x14ac:dyDescent="0.25">
      <c r="A113" s="165"/>
      <c r="B113" s="165"/>
      <c r="C113" s="165"/>
      <c r="D113" s="5"/>
      <c r="E113" s="5"/>
      <c r="F113" s="5"/>
      <c r="G113" s="5"/>
      <c r="H113" s="5"/>
      <c r="I113" s="5"/>
      <c r="J113" s="283"/>
      <c r="K113" s="286"/>
      <c r="L113" s="286"/>
      <c r="M113" s="286"/>
      <c r="N113" s="286"/>
      <c r="O113" s="286"/>
      <c r="P113" s="286"/>
      <c r="Q113" s="286"/>
      <c r="R113" s="286"/>
      <c r="S113" s="285"/>
      <c r="T113" s="72"/>
      <c r="U113" s="72"/>
      <c r="V113" s="72"/>
      <c r="W113" s="336"/>
      <c r="X113" s="336"/>
      <c r="Y113" s="489"/>
      <c r="Z113" s="489"/>
      <c r="AA113" s="72"/>
      <c r="AB113" s="72"/>
      <c r="AC113" s="72"/>
      <c r="AD113" s="72"/>
      <c r="AE113" s="203"/>
      <c r="AF113" s="204"/>
      <c r="AG113" s="204"/>
      <c r="AH113" s="204"/>
      <c r="AI113" s="204"/>
      <c r="AJ113" s="204"/>
      <c r="AK113" s="204"/>
      <c r="AL113" s="204"/>
      <c r="AM113" s="204"/>
      <c r="AN113" s="204"/>
      <c r="AO113" s="204"/>
      <c r="AP113" s="204"/>
      <c r="AQ113" s="204"/>
      <c r="AR113" s="204"/>
      <c r="AS113" s="204"/>
      <c r="AT113" s="204"/>
      <c r="AU113" s="204"/>
      <c r="AV113" s="204"/>
      <c r="AW113" s="204"/>
      <c r="AX113" s="205"/>
      <c r="AY113" s="270"/>
      <c r="AZ113" s="142"/>
      <c r="BA113" s="35"/>
      <c r="BB113" s="88"/>
      <c r="BC113" s="88"/>
      <c r="BD113" s="88"/>
      <c r="BE113" s="88"/>
      <c r="BF113" s="88"/>
      <c r="BG113" s="156"/>
      <c r="BH113" s="158"/>
      <c r="BI113" s="4"/>
      <c r="BJ113" s="4"/>
      <c r="BK113" s="4"/>
      <c r="BL113" s="4"/>
      <c r="BM113" s="4"/>
      <c r="BN113" s="6"/>
      <c r="BO113" s="4"/>
      <c r="BP113" s="4"/>
      <c r="BQ113" s="4"/>
      <c r="BR113" s="152"/>
    </row>
    <row r="114" spans="1:70" ht="13.5" hidden="1" customHeight="1" x14ac:dyDescent="0.25">
      <c r="A114" s="165"/>
      <c r="B114" s="165"/>
      <c r="C114" s="165"/>
      <c r="D114" s="5"/>
      <c r="E114" s="5"/>
      <c r="F114" s="5"/>
      <c r="G114" s="5"/>
      <c r="H114" s="5"/>
      <c r="I114" s="5"/>
      <c r="J114" s="283"/>
      <c r="K114" s="286"/>
      <c r="L114" s="286"/>
      <c r="M114" s="286"/>
      <c r="N114" s="286"/>
      <c r="O114" s="286"/>
      <c r="P114" s="286"/>
      <c r="Q114" s="286"/>
      <c r="R114" s="286"/>
      <c r="S114" s="285"/>
      <c r="T114" s="72"/>
      <c r="U114" s="72"/>
      <c r="V114" s="72"/>
      <c r="W114" s="336"/>
      <c r="X114" s="336"/>
      <c r="Y114" s="489"/>
      <c r="Z114" s="489"/>
      <c r="AA114" s="72"/>
      <c r="AB114" s="72"/>
      <c r="AC114" s="72"/>
      <c r="AD114" s="72"/>
      <c r="AE114" s="203"/>
      <c r="AF114" s="204"/>
      <c r="AG114" s="204"/>
      <c r="AH114" s="204"/>
      <c r="AI114" s="204"/>
      <c r="AJ114" s="204"/>
      <c r="AK114" s="204"/>
      <c r="AL114" s="204"/>
      <c r="AM114" s="204"/>
      <c r="AN114" s="204"/>
      <c r="AO114" s="204"/>
      <c r="AP114" s="204"/>
      <c r="AQ114" s="204"/>
      <c r="AR114" s="204"/>
      <c r="AS114" s="204"/>
      <c r="AT114" s="204"/>
      <c r="AU114" s="204"/>
      <c r="AV114" s="204"/>
      <c r="AW114" s="204"/>
      <c r="AX114" s="205"/>
      <c r="AY114" s="308"/>
      <c r="AZ114" s="142"/>
      <c r="BA114" s="35"/>
      <c r="BB114" s="88"/>
      <c r="BC114" s="88"/>
      <c r="BD114" s="88"/>
      <c r="BE114" s="88"/>
      <c r="BF114" s="88"/>
      <c r="BG114" s="156"/>
      <c r="BH114" s="158"/>
      <c r="BI114" s="4"/>
      <c r="BJ114" s="4"/>
      <c r="BK114" s="4"/>
      <c r="BL114" s="4"/>
      <c r="BM114" s="4"/>
      <c r="BN114" s="6"/>
      <c r="BO114" s="4"/>
      <c r="BP114" s="4"/>
      <c r="BQ114" s="4"/>
      <c r="BR114" s="152"/>
    </row>
    <row r="115" spans="1:70" ht="13.5" hidden="1" customHeight="1" x14ac:dyDescent="0.25">
      <c r="A115" s="165"/>
      <c r="B115" s="165"/>
      <c r="C115" s="165"/>
      <c r="D115" s="5"/>
      <c r="E115" s="5"/>
      <c r="F115" s="5"/>
      <c r="G115" s="5"/>
      <c r="H115" s="5"/>
      <c r="I115" s="5"/>
      <c r="J115" s="283"/>
      <c r="K115" s="286"/>
      <c r="L115" s="286"/>
      <c r="M115" s="286"/>
      <c r="N115" s="286"/>
      <c r="O115" s="286"/>
      <c r="P115" s="286"/>
      <c r="Q115" s="286"/>
      <c r="R115" s="286"/>
      <c r="S115" s="285"/>
      <c r="T115" s="72"/>
      <c r="U115" s="72"/>
      <c r="V115" s="72"/>
      <c r="W115" s="336"/>
      <c r="X115" s="336"/>
      <c r="Y115" s="489"/>
      <c r="Z115" s="489"/>
      <c r="AA115" s="72"/>
      <c r="AB115" s="72"/>
      <c r="AC115" s="72"/>
      <c r="AD115" s="72"/>
      <c r="AE115" s="203"/>
      <c r="AF115" s="204"/>
      <c r="AG115" s="204"/>
      <c r="AH115" s="204"/>
      <c r="AI115" s="204"/>
      <c r="AJ115" s="204"/>
      <c r="AK115" s="204"/>
      <c r="AL115" s="204"/>
      <c r="AM115" s="204"/>
      <c r="AN115" s="204"/>
      <c r="AO115" s="204"/>
      <c r="AP115" s="204"/>
      <c r="AQ115" s="204"/>
      <c r="AR115" s="204"/>
      <c r="AS115" s="204"/>
      <c r="AT115" s="204"/>
      <c r="AU115" s="204"/>
      <c r="AV115" s="204"/>
      <c r="AW115" s="204"/>
      <c r="AX115" s="205"/>
      <c r="AY115" s="308"/>
      <c r="AZ115" s="142"/>
      <c r="BA115" s="35"/>
      <c r="BB115" s="88"/>
      <c r="BC115" s="88"/>
      <c r="BD115" s="88"/>
      <c r="BE115" s="88"/>
      <c r="BF115" s="88"/>
      <c r="BG115" s="156"/>
      <c r="BH115" s="158"/>
      <c r="BI115" s="4"/>
      <c r="BJ115" s="4"/>
      <c r="BK115" s="4"/>
      <c r="BL115" s="4"/>
      <c r="BM115" s="4"/>
      <c r="BN115" s="6"/>
      <c r="BO115" s="4"/>
      <c r="BP115" s="4"/>
      <c r="BQ115" s="4"/>
      <c r="BR115" s="152"/>
    </row>
    <row r="116" spans="1:70" ht="13.5" hidden="1" customHeight="1" x14ac:dyDescent="0.25">
      <c r="A116" s="165"/>
      <c r="B116" s="165"/>
      <c r="C116" s="165"/>
      <c r="D116" s="5"/>
      <c r="E116" s="5"/>
      <c r="F116" s="5"/>
      <c r="G116" s="5"/>
      <c r="H116" s="5"/>
      <c r="I116" s="5"/>
      <c r="J116" s="267"/>
      <c r="K116" s="268"/>
      <c r="L116" s="268"/>
      <c r="M116" s="268"/>
      <c r="N116" s="268"/>
      <c r="O116" s="268"/>
      <c r="P116" s="268"/>
      <c r="Q116" s="268"/>
      <c r="R116" s="268"/>
      <c r="S116" s="269"/>
      <c r="T116" s="72"/>
      <c r="U116" s="72"/>
      <c r="V116" s="72"/>
      <c r="W116" s="337"/>
      <c r="X116" s="337"/>
      <c r="Y116" s="490"/>
      <c r="Z116" s="490"/>
      <c r="AA116" s="72"/>
      <c r="AB116" s="72"/>
      <c r="AC116" s="72"/>
      <c r="AD116" s="72"/>
      <c r="AE116" s="206"/>
      <c r="AF116" s="207"/>
      <c r="AG116" s="207"/>
      <c r="AH116" s="207"/>
      <c r="AI116" s="207"/>
      <c r="AJ116" s="207"/>
      <c r="AK116" s="207"/>
      <c r="AL116" s="207"/>
      <c r="AM116" s="207"/>
      <c r="AN116" s="207"/>
      <c r="AO116" s="207"/>
      <c r="AP116" s="207"/>
      <c r="AQ116" s="207"/>
      <c r="AR116" s="207"/>
      <c r="AS116" s="207"/>
      <c r="AT116" s="207"/>
      <c r="AU116" s="207"/>
      <c r="AV116" s="207"/>
      <c r="AW116" s="207"/>
      <c r="AX116" s="208"/>
      <c r="AY116" s="308"/>
      <c r="AZ116" s="142"/>
      <c r="BA116" s="35"/>
      <c r="BB116" s="88"/>
      <c r="BC116" s="88"/>
      <c r="BD116" s="88"/>
      <c r="BE116" s="88"/>
      <c r="BF116" s="88"/>
      <c r="BG116" s="156"/>
      <c r="BH116" s="158"/>
      <c r="BI116" s="4"/>
      <c r="BJ116" s="4"/>
      <c r="BK116" s="4"/>
      <c r="BL116" s="4"/>
      <c r="BM116" s="4"/>
      <c r="BN116" s="6"/>
      <c r="BO116" s="4"/>
      <c r="BP116" s="4"/>
      <c r="BQ116" s="4"/>
      <c r="BR116" s="152"/>
    </row>
    <row r="117" spans="1:70" s="43" customFormat="1" ht="55.5" customHeight="1" x14ac:dyDescent="0.25">
      <c r="A117" s="298" t="s">
        <v>436</v>
      </c>
      <c r="B117" s="299" t="s">
        <v>437</v>
      </c>
      <c r="C117" s="299" t="s">
        <v>438</v>
      </c>
      <c r="D117" s="292" t="s">
        <v>439</v>
      </c>
      <c r="E117" s="300">
        <v>0.08</v>
      </c>
      <c r="F117" s="292" t="s">
        <v>440</v>
      </c>
      <c r="G117" s="292">
        <v>4.5</v>
      </c>
      <c r="H117" s="292" t="s">
        <v>180</v>
      </c>
      <c r="I117" s="292">
        <v>4.5</v>
      </c>
      <c r="J117" s="294" t="s">
        <v>441</v>
      </c>
      <c r="K117" s="280" t="s">
        <v>442</v>
      </c>
      <c r="L117" s="280" t="s">
        <v>443</v>
      </c>
      <c r="M117" s="307">
        <v>931838490672</v>
      </c>
      <c r="N117" s="280" t="s">
        <v>444</v>
      </c>
      <c r="O117" s="38"/>
      <c r="P117" s="38" t="s">
        <v>79</v>
      </c>
      <c r="Q117" s="108" t="s">
        <v>445</v>
      </c>
      <c r="R117" s="290">
        <v>1047261338899</v>
      </c>
      <c r="S117" s="290">
        <v>357537406369</v>
      </c>
      <c r="T117" s="290">
        <v>41148912513</v>
      </c>
      <c r="U117" s="290">
        <v>84284651075</v>
      </c>
      <c r="V117" s="290">
        <v>125449357977</v>
      </c>
      <c r="W117" s="260">
        <f>SUM(T117:V119)</f>
        <v>250882921565</v>
      </c>
      <c r="X117" s="259">
        <v>809607984981</v>
      </c>
      <c r="Y117" s="39"/>
      <c r="Z117" s="39"/>
      <c r="AA117" s="81" t="s">
        <v>446</v>
      </c>
      <c r="AB117" s="109" t="s">
        <v>447</v>
      </c>
      <c r="AC117" s="81" t="s">
        <v>448</v>
      </c>
      <c r="AD117" s="81" t="s">
        <v>449</v>
      </c>
      <c r="AE117" s="291" t="s">
        <v>450</v>
      </c>
      <c r="AF117" s="280" t="s">
        <v>451</v>
      </c>
      <c r="AG117" s="280" t="s">
        <v>452</v>
      </c>
      <c r="AH117" s="110" t="s">
        <v>453</v>
      </c>
      <c r="AI117" s="143" t="s">
        <v>454</v>
      </c>
      <c r="AJ117" s="38">
        <v>1</v>
      </c>
      <c r="AK117" s="38"/>
      <c r="AL117" s="113">
        <v>0.1</v>
      </c>
      <c r="AM117" s="111">
        <v>44927</v>
      </c>
      <c r="AN117" s="111">
        <v>45291</v>
      </c>
      <c r="AO117" s="38">
        <v>365</v>
      </c>
      <c r="AP117" s="112">
        <v>1028736</v>
      </c>
      <c r="AQ117" s="112">
        <v>1028736</v>
      </c>
      <c r="AR117" s="112" t="s">
        <v>286</v>
      </c>
      <c r="AS117" s="112" t="s">
        <v>287</v>
      </c>
      <c r="AT117" s="112"/>
      <c r="AU117" s="112" t="s">
        <v>579</v>
      </c>
      <c r="AV117" s="190">
        <v>13789282704</v>
      </c>
      <c r="AW117" s="190">
        <v>4579120000</v>
      </c>
      <c r="AX117" s="185">
        <f>AW117/AV117</f>
        <v>0.3320781869728211</v>
      </c>
      <c r="AY117" s="144" t="s">
        <v>184</v>
      </c>
      <c r="AZ117" s="145">
        <v>50000000</v>
      </c>
      <c r="BA117" s="119">
        <v>0</v>
      </c>
      <c r="BB117" s="119">
        <f t="shared" ref="BB117:BB126" si="10">AZ117+BA117</f>
        <v>50000000</v>
      </c>
      <c r="BC117" s="56">
        <v>0</v>
      </c>
      <c r="BD117" s="56">
        <v>0</v>
      </c>
      <c r="BE117" s="56">
        <v>0</v>
      </c>
      <c r="BF117" s="88">
        <f t="shared" si="8"/>
        <v>0</v>
      </c>
      <c r="BG117" s="302" t="s">
        <v>455</v>
      </c>
      <c r="BH117" s="38" t="s">
        <v>456</v>
      </c>
      <c r="BI117" s="38" t="s">
        <v>457</v>
      </c>
      <c r="BJ117" s="40" t="s">
        <v>108</v>
      </c>
      <c r="BK117" s="40" t="s">
        <v>458</v>
      </c>
      <c r="BL117" s="40" t="s">
        <v>459</v>
      </c>
      <c r="BM117" s="41" t="s">
        <v>460</v>
      </c>
      <c r="BN117" s="42">
        <v>44927</v>
      </c>
      <c r="BO117" s="34" t="s">
        <v>461</v>
      </c>
      <c r="BP117" s="38" t="s">
        <v>462</v>
      </c>
      <c r="BQ117" s="38" t="s">
        <v>463</v>
      </c>
      <c r="BR117" s="152"/>
    </row>
    <row r="118" spans="1:70" s="43" customFormat="1" ht="85.5" customHeight="1" x14ac:dyDescent="0.25">
      <c r="A118" s="298"/>
      <c r="B118" s="299"/>
      <c r="C118" s="299"/>
      <c r="D118" s="293"/>
      <c r="E118" s="301"/>
      <c r="F118" s="293"/>
      <c r="G118" s="293"/>
      <c r="H118" s="293"/>
      <c r="I118" s="293"/>
      <c r="J118" s="294"/>
      <c r="K118" s="280"/>
      <c r="L118" s="280"/>
      <c r="M118" s="307"/>
      <c r="N118" s="280"/>
      <c r="O118" s="38"/>
      <c r="P118" s="38" t="s">
        <v>79</v>
      </c>
      <c r="Q118" s="108" t="s">
        <v>445</v>
      </c>
      <c r="R118" s="290"/>
      <c r="S118" s="290"/>
      <c r="T118" s="290"/>
      <c r="U118" s="290"/>
      <c r="V118" s="290"/>
      <c r="W118" s="143"/>
      <c r="X118" s="259"/>
      <c r="Y118" s="179">
        <f>W117/S117</f>
        <v>0.70169698917062073</v>
      </c>
      <c r="Z118" s="258">
        <v>1</v>
      </c>
      <c r="AA118" s="81"/>
      <c r="AB118" s="109"/>
      <c r="AC118" s="81"/>
      <c r="AD118" s="81"/>
      <c r="AE118" s="291"/>
      <c r="AF118" s="280"/>
      <c r="AG118" s="280"/>
      <c r="AH118" s="110" t="s">
        <v>464</v>
      </c>
      <c r="AI118" s="143" t="s">
        <v>454</v>
      </c>
      <c r="AJ118" s="38">
        <v>1</v>
      </c>
      <c r="AK118" s="38"/>
      <c r="AL118" s="113">
        <v>0.1</v>
      </c>
      <c r="AM118" s="111">
        <v>44927</v>
      </c>
      <c r="AN118" s="111">
        <v>45291</v>
      </c>
      <c r="AO118" s="38">
        <v>365</v>
      </c>
      <c r="AP118" s="112">
        <v>1028736</v>
      </c>
      <c r="AQ118" s="112">
        <v>1028736</v>
      </c>
      <c r="AR118" s="112" t="s">
        <v>286</v>
      </c>
      <c r="AS118" s="112" t="s">
        <v>287</v>
      </c>
      <c r="AT118" s="112"/>
      <c r="AU118" s="112"/>
      <c r="AV118" s="112"/>
      <c r="AW118" s="112"/>
      <c r="AX118" s="112"/>
      <c r="AY118" s="144" t="s">
        <v>184</v>
      </c>
      <c r="AZ118" s="145">
        <v>0</v>
      </c>
      <c r="BA118" s="146">
        <v>70000000</v>
      </c>
      <c r="BB118" s="119">
        <f t="shared" si="10"/>
        <v>70000000</v>
      </c>
      <c r="BC118" s="56">
        <v>0</v>
      </c>
      <c r="BD118" s="56">
        <v>0</v>
      </c>
      <c r="BE118" s="56">
        <v>0</v>
      </c>
      <c r="BF118" s="88">
        <f t="shared" si="8"/>
        <v>0</v>
      </c>
      <c r="BG118" s="303"/>
      <c r="BH118" s="38" t="s">
        <v>456</v>
      </c>
      <c r="BI118" s="38" t="s">
        <v>457</v>
      </c>
      <c r="BJ118" s="40" t="s">
        <v>108</v>
      </c>
      <c r="BK118" s="40" t="s">
        <v>465</v>
      </c>
      <c r="BL118" s="40" t="s">
        <v>466</v>
      </c>
      <c r="BM118" s="41" t="s">
        <v>460</v>
      </c>
      <c r="BN118" s="42">
        <v>44927</v>
      </c>
      <c r="BO118" s="34" t="s">
        <v>461</v>
      </c>
      <c r="BP118" s="38" t="s">
        <v>462</v>
      </c>
      <c r="BQ118" s="38" t="s">
        <v>463</v>
      </c>
      <c r="BR118" s="152"/>
    </row>
    <row r="119" spans="1:70" s="43" customFormat="1" ht="72" customHeight="1" x14ac:dyDescent="0.25">
      <c r="A119" s="298"/>
      <c r="B119" s="299"/>
      <c r="C119" s="299"/>
      <c r="D119" s="36" t="s">
        <v>467</v>
      </c>
      <c r="E119" s="44">
        <v>0.08</v>
      </c>
      <c r="F119" s="36" t="s">
        <v>468</v>
      </c>
      <c r="G119" s="36">
        <v>3</v>
      </c>
      <c r="H119" s="36" t="s">
        <v>180</v>
      </c>
      <c r="I119" s="36">
        <v>3</v>
      </c>
      <c r="J119" s="294"/>
      <c r="K119" s="280"/>
      <c r="L119" s="280"/>
      <c r="M119" s="307"/>
      <c r="N119" s="280"/>
      <c r="O119" s="38"/>
      <c r="P119" s="38" t="s">
        <v>79</v>
      </c>
      <c r="Q119" s="108" t="s">
        <v>445</v>
      </c>
      <c r="R119" s="290"/>
      <c r="S119" s="290"/>
      <c r="T119" s="290"/>
      <c r="U119" s="290"/>
      <c r="V119" s="290"/>
      <c r="X119" s="259"/>
      <c r="Y119" s="39"/>
      <c r="Z119" s="39"/>
      <c r="AA119" s="81" t="s">
        <v>446</v>
      </c>
      <c r="AB119" s="109" t="s">
        <v>447</v>
      </c>
      <c r="AC119" s="81" t="s">
        <v>448</v>
      </c>
      <c r="AD119" s="81" t="s">
        <v>449</v>
      </c>
      <c r="AE119" s="291"/>
      <c r="AF119" s="280"/>
      <c r="AG119" s="280"/>
      <c r="AH119" s="110" t="s">
        <v>469</v>
      </c>
      <c r="AI119" s="108" t="s">
        <v>470</v>
      </c>
      <c r="AJ119" s="38">
        <v>1</v>
      </c>
      <c r="AK119" s="38"/>
      <c r="AL119" s="113">
        <v>0.1</v>
      </c>
      <c r="AM119" s="111">
        <v>44927</v>
      </c>
      <c r="AN119" s="111">
        <v>45291</v>
      </c>
      <c r="AO119" s="38">
        <v>365</v>
      </c>
      <c r="AP119" s="112">
        <v>1028736</v>
      </c>
      <c r="AQ119" s="112">
        <v>1028736</v>
      </c>
      <c r="AR119" s="112" t="s">
        <v>286</v>
      </c>
      <c r="AS119" s="112" t="s">
        <v>287</v>
      </c>
      <c r="AT119" s="112"/>
      <c r="AU119" s="112"/>
      <c r="AV119" s="112"/>
      <c r="AW119" s="112"/>
      <c r="AX119" s="112"/>
      <c r="AY119" s="33" t="s">
        <v>184</v>
      </c>
      <c r="AZ119" s="114">
        <v>8968000000</v>
      </c>
      <c r="BA119" s="115">
        <v>0</v>
      </c>
      <c r="BB119" s="115">
        <f t="shared" si="10"/>
        <v>8968000000</v>
      </c>
      <c r="BC119" s="120">
        <v>0</v>
      </c>
      <c r="BD119" s="115">
        <v>3700000</v>
      </c>
      <c r="BE119" s="115">
        <v>3596300000</v>
      </c>
      <c r="BF119" s="88">
        <f t="shared" si="8"/>
        <v>3600000000</v>
      </c>
      <c r="BG119" s="304"/>
      <c r="BH119" s="38" t="s">
        <v>456</v>
      </c>
      <c r="BI119" s="38" t="s">
        <v>457</v>
      </c>
      <c r="BJ119" s="45" t="s">
        <v>108</v>
      </c>
      <c r="BK119" s="46" t="s">
        <v>471</v>
      </c>
      <c r="BL119" s="46" t="s">
        <v>459</v>
      </c>
      <c r="BM119" s="46" t="s">
        <v>460</v>
      </c>
      <c r="BN119" s="47">
        <v>44927</v>
      </c>
      <c r="BO119" s="38" t="s">
        <v>472</v>
      </c>
      <c r="BP119" s="38" t="s">
        <v>473</v>
      </c>
      <c r="BQ119" s="38" t="s">
        <v>463</v>
      </c>
      <c r="BR119" s="155"/>
    </row>
    <row r="120" spans="1:70" s="43" customFormat="1" ht="102" customHeight="1" x14ac:dyDescent="0.25">
      <c r="A120" s="298"/>
      <c r="B120" s="299"/>
      <c r="C120" s="299"/>
      <c r="D120" s="36" t="s">
        <v>474</v>
      </c>
      <c r="E120" s="44">
        <v>7.0000000000000007E-2</v>
      </c>
      <c r="F120" s="36" t="s">
        <v>475</v>
      </c>
      <c r="G120" s="36">
        <v>4.5</v>
      </c>
      <c r="H120" s="36" t="s">
        <v>180</v>
      </c>
      <c r="I120" s="36">
        <v>4.5</v>
      </c>
      <c r="J120" s="294"/>
      <c r="K120" s="36" t="s">
        <v>476</v>
      </c>
      <c r="L120" s="36" t="s">
        <v>443</v>
      </c>
      <c r="M120" s="37">
        <v>1052980949605</v>
      </c>
      <c r="N120" s="36" t="s">
        <v>477</v>
      </c>
      <c r="O120" s="38"/>
      <c r="P120" s="38" t="s">
        <v>79</v>
      </c>
      <c r="Q120" s="108" t="s">
        <v>445</v>
      </c>
      <c r="R120" s="52">
        <v>1189376917533</v>
      </c>
      <c r="S120" s="52">
        <v>443909637139</v>
      </c>
      <c r="T120" s="52">
        <v>79015372651</v>
      </c>
      <c r="U120" s="52">
        <v>8884325143</v>
      </c>
      <c r="V120" s="52">
        <v>109782656394</v>
      </c>
      <c r="W120" s="83">
        <f>SUM(T120:V120)</f>
        <v>197682354188</v>
      </c>
      <c r="X120" s="252">
        <v>1182088298742</v>
      </c>
      <c r="Y120" s="179">
        <f>W120/S120</f>
        <v>0.44532115919371301</v>
      </c>
      <c r="Z120" s="258">
        <v>1</v>
      </c>
      <c r="AA120" s="81" t="s">
        <v>446</v>
      </c>
      <c r="AB120" s="109" t="s">
        <v>447</v>
      </c>
      <c r="AC120" s="81" t="s">
        <v>448</v>
      </c>
      <c r="AD120" s="81" t="s">
        <v>449</v>
      </c>
      <c r="AE120" s="291"/>
      <c r="AF120" s="280"/>
      <c r="AG120" s="280"/>
      <c r="AH120" s="36" t="s">
        <v>478</v>
      </c>
      <c r="AI120" s="72" t="s">
        <v>479</v>
      </c>
      <c r="AJ120" s="38">
        <v>1</v>
      </c>
      <c r="AK120" s="38"/>
      <c r="AL120" s="113">
        <v>0.15</v>
      </c>
      <c r="AM120" s="111">
        <v>44927</v>
      </c>
      <c r="AN120" s="111">
        <v>45291</v>
      </c>
      <c r="AO120" s="38">
        <v>365</v>
      </c>
      <c r="AP120" s="112">
        <v>1028736</v>
      </c>
      <c r="AQ120" s="112">
        <v>1028736</v>
      </c>
      <c r="AR120" s="112" t="s">
        <v>286</v>
      </c>
      <c r="AS120" s="112" t="s">
        <v>287</v>
      </c>
      <c r="AT120" s="112"/>
      <c r="AU120" s="112"/>
      <c r="AV120" s="112"/>
      <c r="AW120" s="112"/>
      <c r="AX120" s="112"/>
      <c r="AY120" s="38" t="s">
        <v>184</v>
      </c>
      <c r="AZ120" s="54">
        <v>70000000</v>
      </c>
      <c r="BA120" s="56">
        <v>0</v>
      </c>
      <c r="BB120" s="56">
        <f t="shared" si="10"/>
        <v>70000000</v>
      </c>
      <c r="BC120" s="56">
        <v>0</v>
      </c>
      <c r="BD120" s="56">
        <v>0</v>
      </c>
      <c r="BE120" s="56">
        <v>0</v>
      </c>
      <c r="BF120" s="88">
        <f t="shared" si="8"/>
        <v>0</v>
      </c>
      <c r="BG120" s="121" t="s">
        <v>455</v>
      </c>
      <c r="BH120" s="38" t="s">
        <v>456</v>
      </c>
      <c r="BI120" s="38" t="s">
        <v>457</v>
      </c>
      <c r="BJ120" s="48" t="s">
        <v>108</v>
      </c>
      <c r="BK120" s="48" t="s">
        <v>480</v>
      </c>
      <c r="BL120" s="49" t="s">
        <v>481</v>
      </c>
      <c r="BM120" s="50" t="s">
        <v>460</v>
      </c>
      <c r="BN120" s="51">
        <v>44927</v>
      </c>
      <c r="BO120" s="34" t="s">
        <v>461</v>
      </c>
      <c r="BP120" s="38" t="s">
        <v>473</v>
      </c>
      <c r="BQ120" s="38" t="s">
        <v>463</v>
      </c>
      <c r="BR120" s="152"/>
    </row>
    <row r="121" spans="1:70" s="43" customFormat="1" ht="154.5" customHeight="1" x14ac:dyDescent="0.25">
      <c r="A121" s="298"/>
      <c r="B121" s="299"/>
      <c r="C121" s="299"/>
      <c r="D121" s="36" t="s">
        <v>482</v>
      </c>
      <c r="E121" s="44">
        <v>0.11</v>
      </c>
      <c r="F121" s="36" t="s">
        <v>483</v>
      </c>
      <c r="G121" s="36">
        <v>5</v>
      </c>
      <c r="H121" s="36" t="s">
        <v>180</v>
      </c>
      <c r="I121" s="36">
        <v>5</v>
      </c>
      <c r="J121" s="294"/>
      <c r="K121" s="36" t="s">
        <v>484</v>
      </c>
      <c r="L121" s="36" t="s">
        <v>443</v>
      </c>
      <c r="M121" s="37">
        <v>33340137211</v>
      </c>
      <c r="N121" s="36" t="s">
        <v>485</v>
      </c>
      <c r="O121" s="38"/>
      <c r="P121" s="38" t="s">
        <v>79</v>
      </c>
      <c r="Q121" s="108" t="s">
        <v>445</v>
      </c>
      <c r="R121" s="52">
        <v>14454734972</v>
      </c>
      <c r="S121" s="52">
        <v>6875590435</v>
      </c>
      <c r="T121" s="52">
        <v>209729000</v>
      </c>
      <c r="U121" s="52">
        <v>1204551000</v>
      </c>
      <c r="V121" s="52"/>
      <c r="W121" s="84">
        <f t="shared" ref="W121:W126" si="11">SUM(T121:V121)</f>
        <v>1414280000</v>
      </c>
      <c r="X121" s="252">
        <v>22493538808</v>
      </c>
      <c r="Y121" s="179">
        <f>W121/S121</f>
        <v>0.20569578909189346</v>
      </c>
      <c r="Z121" s="258">
        <v>1</v>
      </c>
      <c r="AA121" s="81" t="s">
        <v>446</v>
      </c>
      <c r="AB121" s="109" t="s">
        <v>447</v>
      </c>
      <c r="AC121" s="81" t="s">
        <v>448</v>
      </c>
      <c r="AD121" s="81" t="s">
        <v>449</v>
      </c>
      <c r="AE121" s="291"/>
      <c r="AF121" s="280"/>
      <c r="AG121" s="280"/>
      <c r="AH121" s="36" t="s">
        <v>486</v>
      </c>
      <c r="AI121" s="143" t="s">
        <v>487</v>
      </c>
      <c r="AJ121" s="38">
        <v>1</v>
      </c>
      <c r="AK121" s="38"/>
      <c r="AL121" s="113">
        <v>0.15</v>
      </c>
      <c r="AM121" s="111">
        <v>44927</v>
      </c>
      <c r="AN121" s="111">
        <v>45291</v>
      </c>
      <c r="AO121" s="38">
        <v>365</v>
      </c>
      <c r="AP121" s="112">
        <v>1028736</v>
      </c>
      <c r="AQ121" s="112">
        <v>1028736</v>
      </c>
      <c r="AR121" s="112" t="s">
        <v>286</v>
      </c>
      <c r="AS121" s="112" t="s">
        <v>287</v>
      </c>
      <c r="AT121" s="112"/>
      <c r="AU121" s="112"/>
      <c r="AV121" s="112"/>
      <c r="AW121" s="112"/>
      <c r="AX121" s="112"/>
      <c r="AY121" s="33" t="s">
        <v>184</v>
      </c>
      <c r="AZ121" s="114">
        <v>2009341586</v>
      </c>
      <c r="BA121" s="116">
        <v>1748941118</v>
      </c>
      <c r="BB121" s="115">
        <f t="shared" si="10"/>
        <v>3758282704</v>
      </c>
      <c r="BC121" s="120">
        <v>0</v>
      </c>
      <c r="BD121" s="120">
        <v>0</v>
      </c>
      <c r="BE121" s="115">
        <v>870210000</v>
      </c>
      <c r="BF121" s="88">
        <f t="shared" si="8"/>
        <v>870210000</v>
      </c>
      <c r="BG121" s="122" t="s">
        <v>455</v>
      </c>
      <c r="BH121" s="38" t="s">
        <v>456</v>
      </c>
      <c r="BI121" s="38" t="s">
        <v>457</v>
      </c>
      <c r="BJ121" s="45" t="s">
        <v>108</v>
      </c>
      <c r="BK121" s="46" t="s">
        <v>488</v>
      </c>
      <c r="BL121" s="49" t="s">
        <v>459</v>
      </c>
      <c r="BM121" s="46" t="s">
        <v>460</v>
      </c>
      <c r="BN121" s="53">
        <v>44927</v>
      </c>
      <c r="BO121" s="34" t="s">
        <v>461</v>
      </c>
      <c r="BP121" s="38" t="s">
        <v>473</v>
      </c>
      <c r="BQ121" s="38" t="s">
        <v>463</v>
      </c>
      <c r="BR121" s="152" t="s">
        <v>546</v>
      </c>
    </row>
    <row r="122" spans="1:70" s="43" customFormat="1" ht="165" customHeight="1" x14ac:dyDescent="0.25">
      <c r="A122" s="298"/>
      <c r="B122" s="299"/>
      <c r="C122" s="299"/>
      <c r="D122" s="36" t="s">
        <v>489</v>
      </c>
      <c r="E122" s="44">
        <v>7.0000000000000007E-2</v>
      </c>
      <c r="F122" s="36" t="s">
        <v>490</v>
      </c>
      <c r="G122" s="36">
        <v>5</v>
      </c>
      <c r="H122" s="36" t="s">
        <v>180</v>
      </c>
      <c r="I122" s="36">
        <v>5</v>
      </c>
      <c r="J122" s="294"/>
      <c r="K122" s="36" t="s">
        <v>491</v>
      </c>
      <c r="L122" s="36" t="s">
        <v>443</v>
      </c>
      <c r="M122" s="37">
        <v>141298575616</v>
      </c>
      <c r="N122" s="36" t="s">
        <v>492</v>
      </c>
      <c r="O122" s="38"/>
      <c r="P122" s="38" t="s">
        <v>79</v>
      </c>
      <c r="Q122" s="108" t="s">
        <v>445</v>
      </c>
      <c r="R122" s="52">
        <v>176659841306</v>
      </c>
      <c r="S122" s="52">
        <v>47769293020</v>
      </c>
      <c r="T122" s="52">
        <v>4813167000</v>
      </c>
      <c r="U122" s="52">
        <v>4543363000</v>
      </c>
      <c r="V122" s="52"/>
      <c r="W122" s="84">
        <f t="shared" si="11"/>
        <v>9356530000</v>
      </c>
      <c r="X122" s="252">
        <v>111524751853</v>
      </c>
      <c r="Y122" s="179">
        <f>W122/S122</f>
        <v>0.19586913283566112</v>
      </c>
      <c r="Z122" s="179">
        <f>(X122+W122)/(R122)</f>
        <v>0.68426010665104364</v>
      </c>
      <c r="AA122" s="81" t="s">
        <v>446</v>
      </c>
      <c r="AB122" s="109" t="s">
        <v>447</v>
      </c>
      <c r="AC122" s="81" t="s">
        <v>448</v>
      </c>
      <c r="AD122" s="81" t="s">
        <v>449</v>
      </c>
      <c r="AE122" s="291"/>
      <c r="AF122" s="280"/>
      <c r="AG122" s="280"/>
      <c r="AH122" s="36" t="s">
        <v>493</v>
      </c>
      <c r="AI122" s="143" t="s">
        <v>494</v>
      </c>
      <c r="AJ122" s="38">
        <v>1</v>
      </c>
      <c r="AK122" s="38"/>
      <c r="AL122" s="113">
        <v>0.1</v>
      </c>
      <c r="AM122" s="111">
        <v>44927</v>
      </c>
      <c r="AN122" s="111">
        <v>45291</v>
      </c>
      <c r="AO122" s="38">
        <v>365</v>
      </c>
      <c r="AP122" s="112">
        <v>1028736</v>
      </c>
      <c r="AQ122" s="112">
        <v>1028736</v>
      </c>
      <c r="AR122" s="112" t="s">
        <v>286</v>
      </c>
      <c r="AS122" s="112" t="s">
        <v>287</v>
      </c>
      <c r="AT122" s="112"/>
      <c r="AU122" s="112"/>
      <c r="AV122" s="112"/>
      <c r="AW122" s="112"/>
      <c r="AX122" s="112"/>
      <c r="AY122" s="33" t="s">
        <v>184</v>
      </c>
      <c r="AZ122" s="54">
        <v>95000000</v>
      </c>
      <c r="BA122" s="55">
        <v>-95000000</v>
      </c>
      <c r="BB122" s="56">
        <f t="shared" si="10"/>
        <v>0</v>
      </c>
      <c r="BC122" s="56">
        <v>0</v>
      </c>
      <c r="BD122" s="56">
        <v>0</v>
      </c>
      <c r="BE122" s="56">
        <v>0</v>
      </c>
      <c r="BF122" s="88">
        <f t="shared" si="8"/>
        <v>0</v>
      </c>
      <c r="BG122" s="122" t="s">
        <v>455</v>
      </c>
      <c r="BH122" s="38" t="s">
        <v>456</v>
      </c>
      <c r="BI122" s="38" t="s">
        <v>457</v>
      </c>
      <c r="BJ122" s="40" t="s">
        <v>108</v>
      </c>
      <c r="BK122" s="40" t="s">
        <v>495</v>
      </c>
      <c r="BL122" s="57"/>
      <c r="BM122" s="40" t="s">
        <v>460</v>
      </c>
      <c r="BN122" s="47">
        <v>44927</v>
      </c>
      <c r="BO122" s="38" t="s">
        <v>496</v>
      </c>
      <c r="BP122" s="38" t="s">
        <v>473</v>
      </c>
      <c r="BQ122" s="38" t="s">
        <v>463</v>
      </c>
      <c r="BR122" s="152" t="s">
        <v>546</v>
      </c>
    </row>
    <row r="123" spans="1:70" s="43" customFormat="1" ht="120" customHeight="1" x14ac:dyDescent="0.25">
      <c r="A123" s="298"/>
      <c r="B123" s="299"/>
      <c r="C123" s="299"/>
      <c r="D123" s="292" t="s">
        <v>497</v>
      </c>
      <c r="E123" s="300">
        <v>0</v>
      </c>
      <c r="F123" s="292" t="s">
        <v>498</v>
      </c>
      <c r="G123" s="292">
        <v>100</v>
      </c>
      <c r="H123" s="292" t="s">
        <v>180</v>
      </c>
      <c r="I123" s="292">
        <v>100</v>
      </c>
      <c r="J123" s="294"/>
      <c r="K123" s="36" t="s">
        <v>499</v>
      </c>
      <c r="L123" s="36" t="s">
        <v>75</v>
      </c>
      <c r="M123" s="36">
        <v>0</v>
      </c>
      <c r="N123" s="36" t="s">
        <v>500</v>
      </c>
      <c r="O123" s="38"/>
      <c r="P123" s="38" t="s">
        <v>79</v>
      </c>
      <c r="Q123" s="108" t="s">
        <v>501</v>
      </c>
      <c r="R123" s="58">
        <v>1</v>
      </c>
      <c r="S123" s="58">
        <v>0.5</v>
      </c>
      <c r="T123" s="58">
        <v>0</v>
      </c>
      <c r="U123" s="58">
        <v>0</v>
      </c>
      <c r="V123" s="58">
        <v>0</v>
      </c>
      <c r="W123" s="79">
        <f t="shared" si="11"/>
        <v>0</v>
      </c>
      <c r="X123" s="58">
        <v>0.5</v>
      </c>
      <c r="Y123" s="180">
        <f>W123/S123</f>
        <v>0</v>
      </c>
      <c r="Z123" s="180">
        <f>X123/R123</f>
        <v>0.5</v>
      </c>
      <c r="AA123" s="81" t="s">
        <v>446</v>
      </c>
      <c r="AB123" s="109" t="s">
        <v>447</v>
      </c>
      <c r="AC123" s="81" t="s">
        <v>448</v>
      </c>
      <c r="AD123" s="81" t="s">
        <v>449</v>
      </c>
      <c r="AE123" s="291"/>
      <c r="AF123" s="280"/>
      <c r="AG123" s="280"/>
      <c r="AH123" s="36" t="s">
        <v>502</v>
      </c>
      <c r="AI123" s="72" t="s">
        <v>503</v>
      </c>
      <c r="AJ123" s="38">
        <v>1</v>
      </c>
      <c r="AK123" s="38"/>
      <c r="AL123" s="113">
        <v>0.15</v>
      </c>
      <c r="AM123" s="111">
        <v>44927</v>
      </c>
      <c r="AN123" s="111">
        <v>45291</v>
      </c>
      <c r="AO123" s="38">
        <v>365</v>
      </c>
      <c r="AP123" s="112">
        <v>1028736</v>
      </c>
      <c r="AQ123" s="112">
        <v>1028736</v>
      </c>
      <c r="AR123" s="112" t="s">
        <v>286</v>
      </c>
      <c r="AS123" s="112" t="s">
        <v>287</v>
      </c>
      <c r="AT123" s="112"/>
      <c r="AU123" s="112"/>
      <c r="AV123" s="112"/>
      <c r="AW123" s="112"/>
      <c r="AX123" s="112"/>
      <c r="AY123" s="33" t="s">
        <v>184</v>
      </c>
      <c r="AZ123" s="54">
        <v>0</v>
      </c>
      <c r="BA123" s="56">
        <v>0</v>
      </c>
      <c r="BB123" s="56">
        <f t="shared" si="10"/>
        <v>0</v>
      </c>
      <c r="BC123" s="56">
        <v>0</v>
      </c>
      <c r="BD123" s="56">
        <v>0</v>
      </c>
      <c r="BE123" s="56">
        <v>0</v>
      </c>
      <c r="BF123" s="88">
        <f t="shared" si="8"/>
        <v>0</v>
      </c>
      <c r="BG123" s="123" t="s">
        <v>504</v>
      </c>
      <c r="BH123" s="38" t="s">
        <v>456</v>
      </c>
      <c r="BI123" s="38" t="s">
        <v>505</v>
      </c>
      <c r="BJ123" s="40" t="s">
        <v>108</v>
      </c>
      <c r="BK123" s="59" t="s">
        <v>506</v>
      </c>
      <c r="BL123" s="40" t="s">
        <v>507</v>
      </c>
      <c r="BM123" s="40" t="s">
        <v>460</v>
      </c>
      <c r="BN123" s="60">
        <v>2022</v>
      </c>
      <c r="BO123" s="38" t="s">
        <v>508</v>
      </c>
      <c r="BP123" s="38" t="s">
        <v>473</v>
      </c>
      <c r="BQ123" s="38" t="s">
        <v>463</v>
      </c>
      <c r="BR123" s="152" t="s">
        <v>561</v>
      </c>
    </row>
    <row r="124" spans="1:70" s="43" customFormat="1" ht="129" customHeight="1" x14ac:dyDescent="0.25">
      <c r="A124" s="298"/>
      <c r="B124" s="299"/>
      <c r="C124" s="299"/>
      <c r="D124" s="305"/>
      <c r="E124" s="306"/>
      <c r="F124" s="305"/>
      <c r="G124" s="305"/>
      <c r="H124" s="305"/>
      <c r="I124" s="305"/>
      <c r="J124" s="294"/>
      <c r="K124" s="36" t="s">
        <v>509</v>
      </c>
      <c r="L124" s="36" t="s">
        <v>75</v>
      </c>
      <c r="M124" s="36">
        <v>0</v>
      </c>
      <c r="N124" s="36" t="s">
        <v>510</v>
      </c>
      <c r="O124" s="38"/>
      <c r="P124" s="38" t="s">
        <v>79</v>
      </c>
      <c r="Q124" s="108" t="s">
        <v>511</v>
      </c>
      <c r="R124" s="58">
        <v>3</v>
      </c>
      <c r="S124" s="58">
        <v>1</v>
      </c>
      <c r="T124" s="58">
        <v>3</v>
      </c>
      <c r="U124" s="58">
        <v>3</v>
      </c>
      <c r="V124" s="58">
        <v>3</v>
      </c>
      <c r="W124" s="79">
        <v>3</v>
      </c>
      <c r="X124" s="58">
        <v>5</v>
      </c>
      <c r="Y124" s="180">
        <f>100%</f>
        <v>1</v>
      </c>
      <c r="Z124" s="180">
        <f>100%</f>
        <v>1</v>
      </c>
      <c r="AA124" s="81" t="s">
        <v>446</v>
      </c>
      <c r="AB124" s="109" t="s">
        <v>447</v>
      </c>
      <c r="AC124" s="81" t="s">
        <v>448</v>
      </c>
      <c r="AD124" s="81" t="s">
        <v>449</v>
      </c>
      <c r="AE124" s="291"/>
      <c r="AF124" s="280"/>
      <c r="AG124" s="280"/>
      <c r="AH124" s="36" t="s">
        <v>512</v>
      </c>
      <c r="AI124" s="108" t="s">
        <v>479</v>
      </c>
      <c r="AJ124" s="38">
        <v>1</v>
      </c>
      <c r="AK124" s="38"/>
      <c r="AL124" s="113">
        <v>0.15</v>
      </c>
      <c r="AM124" s="111">
        <v>44927</v>
      </c>
      <c r="AN124" s="111">
        <v>45291</v>
      </c>
      <c r="AO124" s="38">
        <v>365</v>
      </c>
      <c r="AP124" s="112">
        <v>1028736</v>
      </c>
      <c r="AQ124" s="112">
        <v>1028736</v>
      </c>
      <c r="AR124" s="112" t="s">
        <v>286</v>
      </c>
      <c r="AS124" s="112" t="s">
        <v>287</v>
      </c>
      <c r="AT124" s="112"/>
      <c r="AU124" s="112"/>
      <c r="AV124" s="112"/>
      <c r="AW124" s="112"/>
      <c r="AX124" s="112"/>
      <c r="AY124" s="33" t="s">
        <v>184</v>
      </c>
      <c r="AZ124" s="54">
        <v>741635168</v>
      </c>
      <c r="BA124" s="61">
        <v>131364832</v>
      </c>
      <c r="BB124" s="56">
        <f t="shared" si="10"/>
        <v>873000000</v>
      </c>
      <c r="BC124" s="56">
        <v>0</v>
      </c>
      <c r="BD124" s="56">
        <v>0</v>
      </c>
      <c r="BE124" s="56">
        <v>0</v>
      </c>
      <c r="BF124" s="88">
        <f t="shared" si="8"/>
        <v>0</v>
      </c>
      <c r="BG124" s="122" t="s">
        <v>455</v>
      </c>
      <c r="BH124" s="38" t="s">
        <v>456</v>
      </c>
      <c r="BI124" s="38" t="s">
        <v>457</v>
      </c>
      <c r="BJ124" s="40" t="s">
        <v>108</v>
      </c>
      <c r="BK124" s="40" t="s">
        <v>513</v>
      </c>
      <c r="BL124" s="40" t="s">
        <v>459</v>
      </c>
      <c r="BM124" s="40" t="s">
        <v>460</v>
      </c>
      <c r="BN124" s="47">
        <v>44927</v>
      </c>
      <c r="BO124" s="38" t="s">
        <v>472</v>
      </c>
      <c r="BP124" s="38" t="s">
        <v>473</v>
      </c>
      <c r="BQ124" s="38" t="s">
        <v>463</v>
      </c>
      <c r="BR124" s="152"/>
    </row>
    <row r="125" spans="1:70" s="43" customFormat="1" ht="69" customHeight="1" x14ac:dyDescent="0.25">
      <c r="A125" s="298"/>
      <c r="B125" s="299"/>
      <c r="C125" s="299"/>
      <c r="D125" s="159"/>
      <c r="E125" s="160"/>
      <c r="F125" s="159"/>
      <c r="G125" s="159"/>
      <c r="H125" s="159"/>
      <c r="I125" s="159"/>
      <c r="J125" s="264" t="s">
        <v>590</v>
      </c>
      <c r="K125" s="265"/>
      <c r="L125" s="265"/>
      <c r="M125" s="265"/>
      <c r="N125" s="265"/>
      <c r="O125" s="265"/>
      <c r="P125" s="265"/>
      <c r="Q125" s="265"/>
      <c r="R125" s="265"/>
      <c r="S125" s="266"/>
      <c r="T125" s="58"/>
      <c r="U125" s="58"/>
      <c r="V125" s="58"/>
      <c r="W125" s="79"/>
      <c r="X125" s="58"/>
      <c r="Y125" s="180">
        <f>SUM(Y117:Y124)/(6)</f>
        <v>0.42476384504864811</v>
      </c>
      <c r="Z125" s="263">
        <f>SUM(Z117:Z124)/(6)</f>
        <v>0.86404335110850727</v>
      </c>
      <c r="AA125" s="81"/>
      <c r="AB125" s="109"/>
      <c r="AC125" s="81"/>
      <c r="AD125" s="81"/>
      <c r="AE125" s="234"/>
      <c r="AF125" s="235"/>
      <c r="AG125" s="235"/>
      <c r="AH125" s="235"/>
      <c r="AI125" s="235"/>
      <c r="AJ125" s="235"/>
      <c r="AK125" s="235"/>
      <c r="AL125" s="235"/>
      <c r="AM125" s="235"/>
      <c r="AN125" s="235"/>
      <c r="AO125" s="202"/>
      <c r="AP125" s="202"/>
      <c r="AQ125" s="202"/>
      <c r="AR125" s="523" t="s">
        <v>595</v>
      </c>
      <c r="AS125" s="523"/>
      <c r="AT125" s="523"/>
      <c r="AU125" s="523"/>
      <c r="AV125" s="251">
        <v>13789282704</v>
      </c>
      <c r="AW125" s="251">
        <v>4579120000</v>
      </c>
      <c r="AX125" s="250">
        <v>0.3320781869728211</v>
      </c>
      <c r="AY125" s="33"/>
      <c r="AZ125" s="54"/>
      <c r="BA125" s="61"/>
      <c r="BB125" s="56"/>
      <c r="BC125" s="56"/>
      <c r="BD125" s="56"/>
      <c r="BE125" s="56"/>
      <c r="BF125" s="88"/>
      <c r="BG125" s="122"/>
      <c r="BH125" s="38"/>
      <c r="BI125" s="38"/>
      <c r="BJ125" s="40"/>
      <c r="BK125" s="40"/>
      <c r="BL125" s="40"/>
      <c r="BM125" s="40"/>
      <c r="BN125" s="47"/>
      <c r="BO125" s="38"/>
      <c r="BP125" s="38"/>
      <c r="BQ125" s="38"/>
      <c r="BR125" s="152"/>
    </row>
    <row r="126" spans="1:70" s="43" customFormat="1" ht="409.5" x14ac:dyDescent="0.25">
      <c r="A126" s="298"/>
      <c r="B126" s="299"/>
      <c r="C126" s="299"/>
      <c r="D126" s="36" t="s">
        <v>497</v>
      </c>
      <c r="E126" s="44">
        <v>0</v>
      </c>
      <c r="F126" s="36" t="s">
        <v>498</v>
      </c>
      <c r="G126" s="36">
        <v>100</v>
      </c>
      <c r="H126" s="36" t="s">
        <v>180</v>
      </c>
      <c r="I126" s="36"/>
      <c r="J126" s="117" t="s">
        <v>514</v>
      </c>
      <c r="K126" s="36" t="s">
        <v>515</v>
      </c>
      <c r="L126" s="36" t="s">
        <v>443</v>
      </c>
      <c r="M126" s="37">
        <v>54000000000</v>
      </c>
      <c r="N126" s="36" t="s">
        <v>516</v>
      </c>
      <c r="O126" s="38"/>
      <c r="P126" s="38" t="s">
        <v>79</v>
      </c>
      <c r="Q126" s="108" t="s">
        <v>517</v>
      </c>
      <c r="R126" s="62">
        <v>396000000000</v>
      </c>
      <c r="S126" s="62">
        <v>5000000000</v>
      </c>
      <c r="T126" s="62">
        <v>0</v>
      </c>
      <c r="U126" s="62">
        <v>0</v>
      </c>
      <c r="V126" s="62">
        <v>0</v>
      </c>
      <c r="W126" s="79">
        <f t="shared" si="11"/>
        <v>0</v>
      </c>
      <c r="X126" s="62">
        <v>121626151883.25999</v>
      </c>
      <c r="Y126" s="180">
        <f>W126/S126</f>
        <v>0</v>
      </c>
      <c r="Z126" s="261">
        <f>X126/R126</f>
        <v>0.30713674717994949</v>
      </c>
      <c r="AA126" s="81" t="s">
        <v>446</v>
      </c>
      <c r="AB126" s="109" t="s">
        <v>447</v>
      </c>
      <c r="AC126" s="81" t="s">
        <v>448</v>
      </c>
      <c r="AD126" s="81" t="s">
        <v>449</v>
      </c>
      <c r="AE126" s="36" t="s">
        <v>518</v>
      </c>
      <c r="AF126" s="36" t="s">
        <v>519</v>
      </c>
      <c r="AG126" s="36" t="s">
        <v>520</v>
      </c>
      <c r="AH126" s="38" t="s">
        <v>521</v>
      </c>
      <c r="AI126" s="38" t="s">
        <v>517</v>
      </c>
      <c r="AJ126" s="38">
        <v>1</v>
      </c>
      <c r="AK126" s="38"/>
      <c r="AL126" s="118">
        <v>1</v>
      </c>
      <c r="AM126" s="111">
        <v>44927</v>
      </c>
      <c r="AN126" s="111">
        <v>45291</v>
      </c>
      <c r="AO126" s="38">
        <v>365</v>
      </c>
      <c r="AP126" s="112">
        <v>1028736</v>
      </c>
      <c r="AQ126" s="112">
        <v>1028736</v>
      </c>
      <c r="AR126" s="112" t="s">
        <v>286</v>
      </c>
      <c r="AS126" s="112" t="s">
        <v>287</v>
      </c>
      <c r="AT126" s="112"/>
      <c r="AU126" s="112" t="s">
        <v>580</v>
      </c>
      <c r="AV126" s="190">
        <v>5000000000</v>
      </c>
      <c r="AW126" s="112">
        <v>0</v>
      </c>
      <c r="AX126" s="185">
        <f>AW126/AV126</f>
        <v>0</v>
      </c>
      <c r="AY126" s="33" t="s">
        <v>184</v>
      </c>
      <c r="AZ126" s="63">
        <v>5000000000</v>
      </c>
      <c r="BA126" s="56">
        <v>0</v>
      </c>
      <c r="BB126" s="56">
        <f t="shared" si="10"/>
        <v>5000000000</v>
      </c>
      <c r="BC126" s="56">
        <v>0</v>
      </c>
      <c r="BD126" s="56">
        <v>0</v>
      </c>
      <c r="BE126" s="56">
        <v>0</v>
      </c>
      <c r="BF126" s="88">
        <f t="shared" si="8"/>
        <v>0</v>
      </c>
      <c r="BG126" s="122" t="s">
        <v>522</v>
      </c>
      <c r="BH126" s="38" t="s">
        <v>523</v>
      </c>
      <c r="BI126" s="38" t="s">
        <v>524</v>
      </c>
      <c r="BJ126" s="38" t="s">
        <v>96</v>
      </c>
      <c r="BK126" s="38" t="s">
        <v>220</v>
      </c>
      <c r="BL126" s="38" t="s">
        <v>220</v>
      </c>
      <c r="BM126" s="38" t="s">
        <v>220</v>
      </c>
      <c r="BN126" s="38" t="s">
        <v>220</v>
      </c>
      <c r="BO126" s="38" t="s">
        <v>525</v>
      </c>
      <c r="BP126" s="38" t="s">
        <v>473</v>
      </c>
      <c r="BQ126" s="38" t="s">
        <v>463</v>
      </c>
      <c r="BR126" s="152" t="s">
        <v>536</v>
      </c>
    </row>
    <row r="127" spans="1:70" ht="35.25" customHeight="1" x14ac:dyDescent="0.25">
      <c r="J127" s="264" t="s">
        <v>591</v>
      </c>
      <c r="K127" s="265"/>
      <c r="L127" s="265"/>
      <c r="M127" s="265"/>
      <c r="N127" s="265"/>
      <c r="O127" s="265"/>
      <c r="P127" s="265"/>
      <c r="Q127" s="265"/>
      <c r="R127" s="265"/>
      <c r="S127" s="265"/>
      <c r="T127" s="265"/>
      <c r="U127" s="265"/>
      <c r="V127" s="265"/>
      <c r="W127" s="265"/>
      <c r="X127" s="265"/>
      <c r="Y127" s="237">
        <f>Y126</f>
        <v>0</v>
      </c>
      <c r="Z127" s="262">
        <f>Z126</f>
        <v>0.30713674717994949</v>
      </c>
      <c r="AV127" s="236"/>
      <c r="AW127" s="236"/>
      <c r="AX127" s="237"/>
      <c r="AZ127" s="71">
        <f>SUM(AZ9:AZ126)</f>
        <v>24035392170</v>
      </c>
      <c r="BA127" s="71">
        <f>SUM(BA9:BA126)</f>
        <v>0</v>
      </c>
      <c r="BB127" s="71">
        <f>SUM(BB9:BB126)</f>
        <v>24035392170</v>
      </c>
      <c r="BC127" s="71"/>
      <c r="BD127" s="71"/>
      <c r="BE127" s="71"/>
      <c r="BF127" s="147">
        <f t="shared" ref="BF127" si="12">SUM(BF9:BF126)</f>
        <v>4529210000</v>
      </c>
      <c r="BG127" s="71"/>
    </row>
    <row r="129" spans="23:58" x14ac:dyDescent="0.25">
      <c r="BB129" s="71"/>
      <c r="BC129" s="71"/>
      <c r="BD129" s="71"/>
      <c r="BE129" s="71"/>
      <c r="BF129" s="71"/>
    </row>
    <row r="130" spans="23:58" ht="71.25" customHeight="1" x14ac:dyDescent="0.25">
      <c r="AS130" s="462" t="s">
        <v>597</v>
      </c>
      <c r="AT130" s="462"/>
      <c r="AU130" s="462"/>
      <c r="AV130" s="524">
        <f>SUM(AV126+AV125+AV109+AV101+AV89+AV70+AV52+AV43+AV30+AV25+AV14)</f>
        <v>24035392170</v>
      </c>
      <c r="AW130" s="525">
        <f>SUM(AW125+AW109+AW101+AW89+AW70+AW52+AW43+AW30+AW25)</f>
        <v>4651620000</v>
      </c>
      <c r="AX130" s="526">
        <f>AW130/AV130</f>
        <v>0.19353210328749965</v>
      </c>
    </row>
    <row r="131" spans="23:58" x14ac:dyDescent="0.25">
      <c r="AS131" s="462"/>
      <c r="AT131" s="462"/>
      <c r="AU131" s="462"/>
      <c r="AV131" s="524"/>
      <c r="AW131" s="525"/>
      <c r="AX131" s="526"/>
    </row>
    <row r="132" spans="23:58" ht="42.75" customHeight="1" x14ac:dyDescent="0.25">
      <c r="W132" s="518" t="s">
        <v>593</v>
      </c>
      <c r="X132" s="518"/>
      <c r="Y132" s="519">
        <f>SUM(Y125+Y127+Y109+Y101+Y89+Y70+Y52+Y30+Y14)/(9)</f>
        <v>0.13800794859514895</v>
      </c>
      <c r="Z132" s="519">
        <f>SUM(Z127+Z125+Z109+Z101+Z97+Z89+Z70+Z52+Z43+Z30+Z25+Z14)/(12)</f>
        <v>0.66734764707959382</v>
      </c>
      <c r="AS132" s="462"/>
      <c r="AT132" s="462"/>
      <c r="AU132" s="462"/>
      <c r="AV132" s="524"/>
      <c r="AW132" s="525"/>
      <c r="AX132" s="526"/>
    </row>
    <row r="133" spans="23:58" x14ac:dyDescent="0.25">
      <c r="W133" s="518"/>
      <c r="X133" s="518"/>
      <c r="Y133" s="519"/>
      <c r="Z133" s="519"/>
      <c r="AS133" s="462"/>
      <c r="AT133" s="462"/>
      <c r="AU133" s="462"/>
      <c r="AV133" s="524"/>
      <c r="AW133" s="525"/>
      <c r="AX133" s="526"/>
    </row>
    <row r="134" spans="23:58" x14ac:dyDescent="0.25">
      <c r="W134" s="518"/>
      <c r="X134" s="518"/>
      <c r="Y134" s="519"/>
      <c r="Z134" s="519"/>
    </row>
    <row r="135" spans="23:58" x14ac:dyDescent="0.25">
      <c r="W135" s="518"/>
      <c r="X135" s="518"/>
      <c r="Y135" s="519"/>
      <c r="Z135" s="519"/>
    </row>
    <row r="136" spans="23:58" x14ac:dyDescent="0.25">
      <c r="W136" s="518"/>
      <c r="X136" s="518"/>
      <c r="Y136" s="519"/>
      <c r="Z136" s="519"/>
    </row>
    <row r="137" spans="23:58" x14ac:dyDescent="0.25">
      <c r="W137" s="518"/>
      <c r="X137" s="518"/>
      <c r="Y137" s="519"/>
      <c r="Z137" s="519"/>
    </row>
  </sheetData>
  <mergeCells count="605">
    <mergeCell ref="AV109:AV112"/>
    <mergeCell ref="AW109:AW112"/>
    <mergeCell ref="AX109:AX112"/>
    <mergeCell ref="AR125:AU125"/>
    <mergeCell ref="AS130:AU133"/>
    <mergeCell ref="AV130:AV133"/>
    <mergeCell ref="AW130:AW133"/>
    <mergeCell ref="AX130:AX133"/>
    <mergeCell ref="AQ25:AU25"/>
    <mergeCell ref="AR30:AU30"/>
    <mergeCell ref="AR43:AU44"/>
    <mergeCell ref="AV43:AV44"/>
    <mergeCell ref="AW43:AW44"/>
    <mergeCell ref="AX43:AX44"/>
    <mergeCell ref="AR52:AU53"/>
    <mergeCell ref="AV52:AV53"/>
    <mergeCell ref="AW52:AW53"/>
    <mergeCell ref="AX52:AX53"/>
    <mergeCell ref="AR109:AU112"/>
    <mergeCell ref="J127:X127"/>
    <mergeCell ref="W132:X137"/>
    <mergeCell ref="Y132:Y137"/>
    <mergeCell ref="Z132:Z137"/>
    <mergeCell ref="Y70:Y78"/>
    <mergeCell ref="Z70:Z78"/>
    <mergeCell ref="X70:X78"/>
    <mergeCell ref="Y89:Y92"/>
    <mergeCell ref="Z89:Z92"/>
    <mergeCell ref="X89:X92"/>
    <mergeCell ref="W89:W92"/>
    <mergeCell ref="Y101:Y104"/>
    <mergeCell ref="Z101:Z104"/>
    <mergeCell ref="X101:X104"/>
    <mergeCell ref="W101:W104"/>
    <mergeCell ref="N82:N85"/>
    <mergeCell ref="O82:O85"/>
    <mergeCell ref="P82:P85"/>
    <mergeCell ref="Q82:Q85"/>
    <mergeCell ref="R82:R85"/>
    <mergeCell ref="S82:S85"/>
    <mergeCell ref="J70:S78"/>
    <mergeCell ref="J97:S97"/>
    <mergeCell ref="AR70:AU73"/>
    <mergeCell ref="AV70:AV73"/>
    <mergeCell ref="AW70:AW73"/>
    <mergeCell ref="AX70:AX73"/>
    <mergeCell ref="AR89:AU91"/>
    <mergeCell ref="AV89:AV91"/>
    <mergeCell ref="AW89:AW91"/>
    <mergeCell ref="AX89:AX91"/>
    <mergeCell ref="AR101:AU104"/>
    <mergeCell ref="AV101:AV104"/>
    <mergeCell ref="AW101:AW104"/>
    <mergeCell ref="AX101:AX104"/>
    <mergeCell ref="W43:W44"/>
    <mergeCell ref="X43:X44"/>
    <mergeCell ref="Y43:Y44"/>
    <mergeCell ref="Z43:Z44"/>
    <mergeCell ref="Y52:Y60"/>
    <mergeCell ref="Y109:Y116"/>
    <mergeCell ref="Z109:Z116"/>
    <mergeCell ref="W109:W116"/>
    <mergeCell ref="X109:X116"/>
    <mergeCell ref="AG31:AG42"/>
    <mergeCell ref="BG31:BG42"/>
    <mergeCell ref="BH31:BH42"/>
    <mergeCell ref="BI31:BI42"/>
    <mergeCell ref="BP45:BP51"/>
    <mergeCell ref="BQ45:BQ51"/>
    <mergeCell ref="BG61:BG69"/>
    <mergeCell ref="BH61:BH69"/>
    <mergeCell ref="BI61:BI69"/>
    <mergeCell ref="BP61:BP69"/>
    <mergeCell ref="W32:W38"/>
    <mergeCell ref="W39:W41"/>
    <mergeCell ref="W45:W48"/>
    <mergeCell ref="W49:W51"/>
    <mergeCell ref="W79:W81"/>
    <mergeCell ref="W82:W85"/>
    <mergeCell ref="W87:W88"/>
    <mergeCell ref="T70:W78"/>
    <mergeCell ref="BR27:BR28"/>
    <mergeCell ref="BR39:BR42"/>
    <mergeCell ref="BR35:BR38"/>
    <mergeCell ref="W61:W63"/>
    <mergeCell ref="W64:W65"/>
    <mergeCell ref="Z52:Z60"/>
    <mergeCell ref="BQ61:BQ69"/>
    <mergeCell ref="AG61:AG69"/>
    <mergeCell ref="Z39:Z41"/>
    <mergeCell ref="Y39:Y41"/>
    <mergeCell ref="W66:W69"/>
    <mergeCell ref="BQ26:BQ29"/>
    <mergeCell ref="BP31:BP42"/>
    <mergeCell ref="BQ31:BQ42"/>
    <mergeCell ref="AE31:AE42"/>
    <mergeCell ref="AF31:AF42"/>
    <mergeCell ref="V9:V13"/>
    <mergeCell ref="V16:V17"/>
    <mergeCell ref="V18:V20"/>
    <mergeCell ref="V21:V24"/>
    <mergeCell ref="V28:V29"/>
    <mergeCell ref="V32:V38"/>
    <mergeCell ref="V39:V41"/>
    <mergeCell ref="V45:V48"/>
    <mergeCell ref="V49:V51"/>
    <mergeCell ref="T9:T13"/>
    <mergeCell ref="T16:T17"/>
    <mergeCell ref="T18:T20"/>
    <mergeCell ref="T21:T24"/>
    <mergeCell ref="T28:T29"/>
    <mergeCell ref="T32:T38"/>
    <mergeCell ref="T39:T41"/>
    <mergeCell ref="T45:T48"/>
    <mergeCell ref="T49:T51"/>
    <mergeCell ref="J14:X14"/>
    <mergeCell ref="J25:X25"/>
    <mergeCell ref="J30:S30"/>
    <mergeCell ref="U9:U13"/>
    <mergeCell ref="U16:U17"/>
    <mergeCell ref="U18:U20"/>
    <mergeCell ref="U21:U24"/>
    <mergeCell ref="U28:U29"/>
    <mergeCell ref="U32:U38"/>
    <mergeCell ref="U39:U41"/>
    <mergeCell ref="U45:U48"/>
    <mergeCell ref="U49:U51"/>
    <mergeCell ref="W9:W13"/>
    <mergeCell ref="W16:W17"/>
    <mergeCell ref="W18:W20"/>
    <mergeCell ref="A6:X6"/>
    <mergeCell ref="AA6:AD6"/>
    <mergeCell ref="AE6:AO6"/>
    <mergeCell ref="AP6:AY6"/>
    <mergeCell ref="AZ6:BO6"/>
    <mergeCell ref="BP6:BQ6"/>
    <mergeCell ref="B1:C4"/>
    <mergeCell ref="D1:BJ1"/>
    <mergeCell ref="D2:BJ2"/>
    <mergeCell ref="D3:BJ3"/>
    <mergeCell ref="D4:BJ4"/>
    <mergeCell ref="B5:C5"/>
    <mergeCell ref="D5:BK5"/>
    <mergeCell ref="G7:G8"/>
    <mergeCell ref="H7:H8"/>
    <mergeCell ref="I7:I8"/>
    <mergeCell ref="J7:J8"/>
    <mergeCell ref="K7:K8"/>
    <mergeCell ref="L7:L8"/>
    <mergeCell ref="A7:A8"/>
    <mergeCell ref="B7:B8"/>
    <mergeCell ref="C7:C8"/>
    <mergeCell ref="D7:D8"/>
    <mergeCell ref="E7:E8"/>
    <mergeCell ref="F7:F8"/>
    <mergeCell ref="X7:X8"/>
    <mergeCell ref="AA7:AA8"/>
    <mergeCell ref="AB7:AB8"/>
    <mergeCell ref="AC7:AC8"/>
    <mergeCell ref="AD7:AD8"/>
    <mergeCell ref="AE7:AE8"/>
    <mergeCell ref="M7:M8"/>
    <mergeCell ref="N7:N8"/>
    <mergeCell ref="O7:P7"/>
    <mergeCell ref="Q7:Q8"/>
    <mergeCell ref="R7:R8"/>
    <mergeCell ref="S7:S8"/>
    <mergeCell ref="T7:T8"/>
    <mergeCell ref="U7:U8"/>
    <mergeCell ref="V7:V8"/>
    <mergeCell ref="W7:W8"/>
    <mergeCell ref="AO7:AO8"/>
    <mergeCell ref="AP7:AP8"/>
    <mergeCell ref="AQ7:AQ8"/>
    <mergeCell ref="AR7:AR8"/>
    <mergeCell ref="AF7:AF8"/>
    <mergeCell ref="AG7:AG8"/>
    <mergeCell ref="AH7:AH8"/>
    <mergeCell ref="AI7:AI8"/>
    <mergeCell ref="AJ7:AJ8"/>
    <mergeCell ref="AL7:AL8"/>
    <mergeCell ref="BP7:BP8"/>
    <mergeCell ref="BQ7:BQ8"/>
    <mergeCell ref="A9:A69"/>
    <mergeCell ref="B9:B96"/>
    <mergeCell ref="C9:C69"/>
    <mergeCell ref="D9:D69"/>
    <mergeCell ref="E9:E69"/>
    <mergeCell ref="F9:F69"/>
    <mergeCell ref="G9:G69"/>
    <mergeCell ref="H9:H69"/>
    <mergeCell ref="BJ7:BJ8"/>
    <mergeCell ref="BK7:BK8"/>
    <mergeCell ref="BL7:BL8"/>
    <mergeCell ref="BM7:BM8"/>
    <mergeCell ref="BN7:BN8"/>
    <mergeCell ref="BO7:BO8"/>
    <mergeCell ref="AS7:AS8"/>
    <mergeCell ref="AY7:AY8"/>
    <mergeCell ref="AZ7:AZ8"/>
    <mergeCell ref="BG7:BG8"/>
    <mergeCell ref="BH7:BH8"/>
    <mergeCell ref="BI7:BI8"/>
    <mergeCell ref="AM7:AM8"/>
    <mergeCell ref="AN7:AN8"/>
    <mergeCell ref="O9:O13"/>
    <mergeCell ref="P9:P13"/>
    <mergeCell ref="Q9:Q13"/>
    <mergeCell ref="R9:R13"/>
    <mergeCell ref="S9:S13"/>
    <mergeCell ref="X9:X13"/>
    <mergeCell ref="I9:I69"/>
    <mergeCell ref="J9:J13"/>
    <mergeCell ref="K9:K13"/>
    <mergeCell ref="L9:L13"/>
    <mergeCell ref="M9:M13"/>
    <mergeCell ref="N9:N13"/>
    <mergeCell ref="J15:J24"/>
    <mergeCell ref="K16:K17"/>
    <mergeCell ref="L16:L17"/>
    <mergeCell ref="M16:M17"/>
    <mergeCell ref="X16:X17"/>
    <mergeCell ref="K18:K20"/>
    <mergeCell ref="L18:L20"/>
    <mergeCell ref="M18:M20"/>
    <mergeCell ref="N18:N20"/>
    <mergeCell ref="O18:O20"/>
    <mergeCell ref="P18:P20"/>
    <mergeCell ref="Q18:Q20"/>
    <mergeCell ref="BP15:BP24"/>
    <mergeCell ref="BQ15:BQ24"/>
    <mergeCell ref="AA15:AA24"/>
    <mergeCell ref="AB15:AB24"/>
    <mergeCell ref="AC15:AC24"/>
    <mergeCell ref="AD15:AD24"/>
    <mergeCell ref="AE15:AE24"/>
    <mergeCell ref="AF15:AF24"/>
    <mergeCell ref="AG9:AG13"/>
    <mergeCell ref="BG9:BG13"/>
    <mergeCell ref="BH9:BH13"/>
    <mergeCell ref="BI9:BI13"/>
    <mergeCell ref="BP9:BP13"/>
    <mergeCell ref="BQ9:BQ13"/>
    <mergeCell ref="AA9:AA13"/>
    <mergeCell ref="AB9:AB13"/>
    <mergeCell ref="AC9:AC13"/>
    <mergeCell ref="AD9:AD13"/>
    <mergeCell ref="AE9:AE13"/>
    <mergeCell ref="AF9:AF13"/>
    <mergeCell ref="BO16:BO17"/>
    <mergeCell ref="BH15:BH24"/>
    <mergeCell ref="BI15:BI24"/>
    <mergeCell ref="AP14:AU14"/>
    <mergeCell ref="R18:R20"/>
    <mergeCell ref="N16:N17"/>
    <mergeCell ref="O16:O17"/>
    <mergeCell ref="P16:P17"/>
    <mergeCell ref="Q16:Q17"/>
    <mergeCell ref="R16:R17"/>
    <mergeCell ref="S16:S17"/>
    <mergeCell ref="AG15:AG24"/>
    <mergeCell ref="BG15:BG24"/>
    <mergeCell ref="S18:S20"/>
    <mergeCell ref="X18:X20"/>
    <mergeCell ref="X21:X24"/>
    <mergeCell ref="W21:W24"/>
    <mergeCell ref="K21:K24"/>
    <mergeCell ref="L21:L24"/>
    <mergeCell ref="M21:M24"/>
    <mergeCell ref="N21:N24"/>
    <mergeCell ref="O21:O24"/>
    <mergeCell ref="P21:P24"/>
    <mergeCell ref="Q21:Q24"/>
    <mergeCell ref="R21:R24"/>
    <mergeCell ref="S21:S24"/>
    <mergeCell ref="J26:J29"/>
    <mergeCell ref="AA26:AA29"/>
    <mergeCell ref="AB26:AB29"/>
    <mergeCell ref="AC26:AC29"/>
    <mergeCell ref="R28:R29"/>
    <mergeCell ref="S28:S29"/>
    <mergeCell ref="X28:X29"/>
    <mergeCell ref="BI26:BI29"/>
    <mergeCell ref="BP26:BP29"/>
    <mergeCell ref="K28:K29"/>
    <mergeCell ref="L28:L29"/>
    <mergeCell ref="M28:M29"/>
    <mergeCell ref="N28:N29"/>
    <mergeCell ref="O28:O29"/>
    <mergeCell ref="P28:P29"/>
    <mergeCell ref="Q28:Q29"/>
    <mergeCell ref="AD26:AD29"/>
    <mergeCell ref="AE26:AE29"/>
    <mergeCell ref="AF26:AF29"/>
    <mergeCell ref="AG26:AG29"/>
    <mergeCell ref="BG26:BG29"/>
    <mergeCell ref="BH26:BH29"/>
    <mergeCell ref="W28:W29"/>
    <mergeCell ref="J31:J42"/>
    <mergeCell ref="Q31:Q42"/>
    <mergeCell ref="AA31:AA42"/>
    <mergeCell ref="AB31:AB42"/>
    <mergeCell ref="AC31:AC42"/>
    <mergeCell ref="AD31:AD42"/>
    <mergeCell ref="X32:X38"/>
    <mergeCell ref="K39:K41"/>
    <mergeCell ref="L39:L41"/>
    <mergeCell ref="M39:M41"/>
    <mergeCell ref="N39:N41"/>
    <mergeCell ref="O39:O41"/>
    <mergeCell ref="P39:P41"/>
    <mergeCell ref="R39:R41"/>
    <mergeCell ref="S39:S41"/>
    <mergeCell ref="X39:X41"/>
    <mergeCell ref="K32:K38"/>
    <mergeCell ref="L32:L38"/>
    <mergeCell ref="M32:M38"/>
    <mergeCell ref="N32:N38"/>
    <mergeCell ref="O32:O38"/>
    <mergeCell ref="P32:P38"/>
    <mergeCell ref="R32:R38"/>
    <mergeCell ref="S32:S38"/>
    <mergeCell ref="J45:J51"/>
    <mergeCell ref="K45:K48"/>
    <mergeCell ref="L45:L48"/>
    <mergeCell ref="M45:M48"/>
    <mergeCell ref="N45:N48"/>
    <mergeCell ref="O45:O48"/>
    <mergeCell ref="K49:K51"/>
    <mergeCell ref="L49:L51"/>
    <mergeCell ref="M49:M51"/>
    <mergeCell ref="N49:N51"/>
    <mergeCell ref="O49:O51"/>
    <mergeCell ref="P49:P51"/>
    <mergeCell ref="Q49:Q51"/>
    <mergeCell ref="R49:R51"/>
    <mergeCell ref="S49:S51"/>
    <mergeCell ref="X49:X51"/>
    <mergeCell ref="BG45:BG51"/>
    <mergeCell ref="BH45:BH51"/>
    <mergeCell ref="BI45:BI51"/>
    <mergeCell ref="P45:P48"/>
    <mergeCell ref="Q47:Q48"/>
    <mergeCell ref="AB45:AB51"/>
    <mergeCell ref="AC45:AC51"/>
    <mergeCell ref="AD45:AD51"/>
    <mergeCell ref="AE45:AE51"/>
    <mergeCell ref="AF45:AF51"/>
    <mergeCell ref="AG45:AG51"/>
    <mergeCell ref="Q45:Q46"/>
    <mergeCell ref="R45:R48"/>
    <mergeCell ref="S45:S48"/>
    <mergeCell ref="X45:X48"/>
    <mergeCell ref="AA45:AA51"/>
    <mergeCell ref="AC61:AC69"/>
    <mergeCell ref="AD61:AD69"/>
    <mergeCell ref="AE61:AE69"/>
    <mergeCell ref="AF61:AF69"/>
    <mergeCell ref="P61:P63"/>
    <mergeCell ref="Q61:Q63"/>
    <mergeCell ref="R61:R63"/>
    <mergeCell ref="S61:S63"/>
    <mergeCell ref="X61:X63"/>
    <mergeCell ref="AA61:AA69"/>
    <mergeCell ref="P64:P65"/>
    <mergeCell ref="Q64:Q69"/>
    <mergeCell ref="T61:T63"/>
    <mergeCell ref="T64:T65"/>
    <mergeCell ref="T66:T69"/>
    <mergeCell ref="U61:U63"/>
    <mergeCell ref="U64:U65"/>
    <mergeCell ref="U66:U69"/>
    <mergeCell ref="V61:V63"/>
    <mergeCell ref="V64:V65"/>
    <mergeCell ref="V66:V69"/>
    <mergeCell ref="D79:D96"/>
    <mergeCell ref="E79:E88"/>
    <mergeCell ref="F79:F81"/>
    <mergeCell ref="G79:G81"/>
    <mergeCell ref="F87:F88"/>
    <mergeCell ref="G87:G88"/>
    <mergeCell ref="X64:X65"/>
    <mergeCell ref="K66:K69"/>
    <mergeCell ref="L66:L69"/>
    <mergeCell ref="M66:M69"/>
    <mergeCell ref="N66:N69"/>
    <mergeCell ref="O66:O69"/>
    <mergeCell ref="P66:P69"/>
    <mergeCell ref="R66:R69"/>
    <mergeCell ref="S66:S69"/>
    <mergeCell ref="X66:X69"/>
    <mergeCell ref="R64:R65"/>
    <mergeCell ref="S64:S65"/>
    <mergeCell ref="J61:J69"/>
    <mergeCell ref="K61:K63"/>
    <mergeCell ref="L61:L63"/>
    <mergeCell ref="M61:M63"/>
    <mergeCell ref="N61:N63"/>
    <mergeCell ref="O61:O63"/>
    <mergeCell ref="H79:H81"/>
    <mergeCell ref="I79:I81"/>
    <mergeCell ref="J79:J88"/>
    <mergeCell ref="K79:K81"/>
    <mergeCell ref="L79:L81"/>
    <mergeCell ref="M79:M81"/>
    <mergeCell ref="M82:M85"/>
    <mergeCell ref="H87:H88"/>
    <mergeCell ref="I87:I88"/>
    <mergeCell ref="K87:K88"/>
    <mergeCell ref="BQ79:BQ88"/>
    <mergeCell ref="F82:F85"/>
    <mergeCell ref="G82:G85"/>
    <mergeCell ref="H82:H85"/>
    <mergeCell ref="I82:I85"/>
    <mergeCell ref="K82:K85"/>
    <mergeCell ref="L82:L85"/>
    <mergeCell ref="AF79:AF88"/>
    <mergeCell ref="AG79:AG88"/>
    <mergeCell ref="BG79:BG88"/>
    <mergeCell ref="BH79:BH88"/>
    <mergeCell ref="BI79:BI88"/>
    <mergeCell ref="BK79:BK85"/>
    <mergeCell ref="X79:X81"/>
    <mergeCell ref="AA79:AA88"/>
    <mergeCell ref="AB79:AB88"/>
    <mergeCell ref="AC79:AC88"/>
    <mergeCell ref="AD79:AD88"/>
    <mergeCell ref="AE79:AE88"/>
    <mergeCell ref="X82:X85"/>
    <mergeCell ref="N79:N81"/>
    <mergeCell ref="O79:O81"/>
    <mergeCell ref="P79:P81"/>
    <mergeCell ref="Q79:Q81"/>
    <mergeCell ref="BL79:BL85"/>
    <mergeCell ref="BM79:BM85"/>
    <mergeCell ref="BP79:BP88"/>
    <mergeCell ref="R79:R81"/>
    <mergeCell ref="S79:S81"/>
    <mergeCell ref="R87:R88"/>
    <mergeCell ref="S87:S88"/>
    <mergeCell ref="X87:X88"/>
    <mergeCell ref="T79:T81"/>
    <mergeCell ref="T82:T85"/>
    <mergeCell ref="T87:T88"/>
    <mergeCell ref="U79:U81"/>
    <mergeCell ref="U82:U85"/>
    <mergeCell ref="U87:U88"/>
    <mergeCell ref="V79:V81"/>
    <mergeCell ref="V82:V85"/>
    <mergeCell ref="V87:V88"/>
    <mergeCell ref="E93:E96"/>
    <mergeCell ref="J93:J96"/>
    <mergeCell ref="AA93:AA96"/>
    <mergeCell ref="N95:N96"/>
    <mergeCell ref="O95:O96"/>
    <mergeCell ref="P95:P96"/>
    <mergeCell ref="Q95:Q96"/>
    <mergeCell ref="L87:L88"/>
    <mergeCell ref="M87:M88"/>
    <mergeCell ref="N87:N88"/>
    <mergeCell ref="O87:O88"/>
    <mergeCell ref="P87:P88"/>
    <mergeCell ref="Q87:Q88"/>
    <mergeCell ref="T95:T96"/>
    <mergeCell ref="W95:W96"/>
    <mergeCell ref="U95:U96"/>
    <mergeCell ref="J89:S92"/>
    <mergeCell ref="V95:V96"/>
    <mergeCell ref="A79:A96"/>
    <mergeCell ref="C79:C96"/>
    <mergeCell ref="BM93:BM94"/>
    <mergeCell ref="BP93:BP96"/>
    <mergeCell ref="BQ93:BQ96"/>
    <mergeCell ref="F95:F96"/>
    <mergeCell ref="G95:G96"/>
    <mergeCell ref="H95:H96"/>
    <mergeCell ref="I95:I96"/>
    <mergeCell ref="K95:K96"/>
    <mergeCell ref="L95:L96"/>
    <mergeCell ref="M95:M96"/>
    <mergeCell ref="BG93:BG96"/>
    <mergeCell ref="BH93:BH96"/>
    <mergeCell ref="BI93:BI96"/>
    <mergeCell ref="BJ93:BJ94"/>
    <mergeCell ref="BK93:BK94"/>
    <mergeCell ref="BL93:BL94"/>
    <mergeCell ref="AB93:AB96"/>
    <mergeCell ref="AC93:AC96"/>
    <mergeCell ref="AD93:AD96"/>
    <mergeCell ref="AE93:AE96"/>
    <mergeCell ref="AF93:AF96"/>
    <mergeCell ref="AG93:AG96"/>
    <mergeCell ref="A98:A108"/>
    <mergeCell ref="B98:B108"/>
    <mergeCell ref="C98:C108"/>
    <mergeCell ref="D98:D108"/>
    <mergeCell ref="E98:E108"/>
    <mergeCell ref="F98:F108"/>
    <mergeCell ref="G98:G108"/>
    <mergeCell ref="H98:H108"/>
    <mergeCell ref="I98:I108"/>
    <mergeCell ref="BG105:BG108"/>
    <mergeCell ref="BH105:BH108"/>
    <mergeCell ref="T105:T108"/>
    <mergeCell ref="V98:V100"/>
    <mergeCell ref="V105:V108"/>
    <mergeCell ref="W98:W100"/>
    <mergeCell ref="W105:W108"/>
    <mergeCell ref="P105:P108"/>
    <mergeCell ref="Q105:Q108"/>
    <mergeCell ref="BG98:BG100"/>
    <mergeCell ref="U98:U100"/>
    <mergeCell ref="U105:U108"/>
    <mergeCell ref="J101:S104"/>
    <mergeCell ref="AY109:AY112"/>
    <mergeCell ref="AY113:AY116"/>
    <mergeCell ref="BM95:BM96"/>
    <mergeCell ref="R95:R96"/>
    <mergeCell ref="S95:S96"/>
    <mergeCell ref="X95:X96"/>
    <mergeCell ref="BJ95:BJ96"/>
    <mergeCell ref="BK95:BK96"/>
    <mergeCell ref="BL95:BL96"/>
    <mergeCell ref="T98:T100"/>
    <mergeCell ref="BH98:BH100"/>
    <mergeCell ref="BI98:BI100"/>
    <mergeCell ref="BK98:BK100"/>
    <mergeCell ref="BL98:BL100"/>
    <mergeCell ref="BM98:BM100"/>
    <mergeCell ref="AB98:AB108"/>
    <mergeCell ref="AC98:AC108"/>
    <mergeCell ref="AD98:AD108"/>
    <mergeCell ref="AE98:AE100"/>
    <mergeCell ref="AF98:AF100"/>
    <mergeCell ref="AG98:AG100"/>
    <mergeCell ref="AE105:AE108"/>
    <mergeCell ref="AF105:AF108"/>
    <mergeCell ref="AG105:AG108"/>
    <mergeCell ref="BG117:BG119"/>
    <mergeCell ref="D123:D124"/>
    <mergeCell ref="E123:E124"/>
    <mergeCell ref="F123:F124"/>
    <mergeCell ref="G123:G124"/>
    <mergeCell ref="H123:H124"/>
    <mergeCell ref="I123:I124"/>
    <mergeCell ref="M117:M119"/>
    <mergeCell ref="N117:N119"/>
    <mergeCell ref="A117:A126"/>
    <mergeCell ref="B117:B126"/>
    <mergeCell ref="C117:C126"/>
    <mergeCell ref="D117:D118"/>
    <mergeCell ref="E117:E118"/>
    <mergeCell ref="F117:F118"/>
    <mergeCell ref="T117:T119"/>
    <mergeCell ref="U117:U119"/>
    <mergeCell ref="V117:V119"/>
    <mergeCell ref="J125:S125"/>
    <mergeCell ref="BR6:BR7"/>
    <mergeCell ref="R117:R119"/>
    <mergeCell ref="S117:S119"/>
    <mergeCell ref="AE117:AE124"/>
    <mergeCell ref="G117:G118"/>
    <mergeCell ref="H117:H118"/>
    <mergeCell ref="I117:I118"/>
    <mergeCell ref="J117:J124"/>
    <mergeCell ref="K117:K119"/>
    <mergeCell ref="L117:L119"/>
    <mergeCell ref="BP105:BP108"/>
    <mergeCell ref="BQ105:BQ108"/>
    <mergeCell ref="BK106:BK108"/>
    <mergeCell ref="BL106:BL108"/>
    <mergeCell ref="BM106:BM108"/>
    <mergeCell ref="BP98:BP100"/>
    <mergeCell ref="BQ98:BQ100"/>
    <mergeCell ref="K105:K108"/>
    <mergeCell ref="L105:L108"/>
    <mergeCell ref="M105:M108"/>
    <mergeCell ref="N105:N108"/>
    <mergeCell ref="O105:O108"/>
    <mergeCell ref="AF117:AF124"/>
    <mergeCell ref="BI105:BI108"/>
    <mergeCell ref="J43:S44"/>
    <mergeCell ref="J52:S60"/>
    <mergeCell ref="AG117:AG124"/>
    <mergeCell ref="P98:P100"/>
    <mergeCell ref="Q98:Q100"/>
    <mergeCell ref="R98:R100"/>
    <mergeCell ref="S98:S100"/>
    <mergeCell ref="X98:X100"/>
    <mergeCell ref="AA98:AA108"/>
    <mergeCell ref="R105:R108"/>
    <mergeCell ref="J109:S116"/>
    <mergeCell ref="S105:S108"/>
    <mergeCell ref="X105:X108"/>
    <mergeCell ref="J98:J100"/>
    <mergeCell ref="K98:K100"/>
    <mergeCell ref="L98:L100"/>
    <mergeCell ref="M98:M100"/>
    <mergeCell ref="N98:N100"/>
    <mergeCell ref="O98:O100"/>
    <mergeCell ref="K64:K65"/>
    <mergeCell ref="M64:M65"/>
    <mergeCell ref="N64:N65"/>
    <mergeCell ref="O64:O65"/>
    <mergeCell ref="AB61:AB69"/>
  </mergeCells>
  <pageMargins left="0.7" right="0.7" top="0.75" bottom="0.75" header="0.3" footer="0.3"/>
  <pageSetup paperSize="9" scale="21"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20230212 PA mod FINANZAS</vt:lpstr>
      <vt:lpstr>'20230212 PA mod FINANZAS'!Área_de_impresión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Sindy Reales Flórez</dc:creator>
  <cp:lastModifiedBy>Maria Mernarda Perez Carmona</cp:lastModifiedBy>
  <cp:lastPrinted>2023-04-11T20:12:25Z</cp:lastPrinted>
  <dcterms:created xsi:type="dcterms:W3CDTF">2023-02-13T17:19:18Z</dcterms:created>
  <dcterms:modified xsi:type="dcterms:W3CDTF">2023-04-24T15:55:18Z</dcterms:modified>
</cp:coreProperties>
</file>