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bookViews>
  <sheets>
    <sheet name="a 31 de marzo"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9" i="1" l="1"/>
  <c r="AV12" i="1"/>
  <c r="AV21" i="1"/>
  <c r="AV24" i="1"/>
  <c r="AV37" i="1"/>
  <c r="AV39" i="1"/>
  <c r="AV43" i="1"/>
  <c r="AV50" i="1"/>
  <c r="AV56" i="1"/>
  <c r="AV58" i="1"/>
  <c r="AV59" i="1"/>
  <c r="AT12" i="1"/>
  <c r="AT21" i="1"/>
  <c r="AT24" i="1"/>
  <c r="AT37" i="1"/>
  <c r="AT39" i="1"/>
  <c r="AT43" i="1"/>
  <c r="AT50" i="1"/>
  <c r="AT56" i="1"/>
  <c r="AT58" i="1"/>
  <c r="AT59" i="1"/>
  <c r="AW59" i="1"/>
  <c r="AU12" i="1"/>
  <c r="AU21" i="1"/>
  <c r="AU24" i="1"/>
  <c r="AU37" i="1"/>
  <c r="AU39" i="1"/>
  <c r="AU43" i="1"/>
  <c r="AU50" i="1"/>
  <c r="AU56" i="1"/>
  <c r="AU58" i="1"/>
  <c r="AU59" i="1"/>
  <c r="AW56" i="1"/>
  <c r="AW50" i="1"/>
  <c r="AW37" i="1"/>
  <c r="AJ51" i="1"/>
  <c r="AJ55" i="1"/>
  <c r="AJ56" i="1"/>
  <c r="AJ58" i="1"/>
  <c r="X44" i="1"/>
  <c r="X52" i="1"/>
  <c r="X58" i="1"/>
  <c r="W44" i="1"/>
  <c r="W47" i="1"/>
  <c r="W52" i="1"/>
  <c r="W58" i="1"/>
  <c r="AW47" i="1"/>
  <c r="AJ47" i="1"/>
  <c r="AJ50" i="1"/>
  <c r="AJ43" i="1"/>
  <c r="AJ39" i="1"/>
  <c r="AJ29" i="1"/>
  <c r="AJ32" i="1"/>
  <c r="AJ33" i="1"/>
  <c r="AJ37" i="1"/>
  <c r="X25" i="1"/>
  <c r="X26" i="1"/>
  <c r="X29" i="1"/>
  <c r="X32" i="1"/>
  <c r="X40" i="1"/>
  <c r="X43" i="1"/>
  <c r="W25" i="1"/>
  <c r="W29" i="1"/>
  <c r="W32" i="1"/>
  <c r="W43" i="1"/>
  <c r="AW24" i="1"/>
  <c r="AW22" i="1"/>
  <c r="AJ22" i="1"/>
  <c r="AJ24" i="1"/>
  <c r="AW21" i="1"/>
  <c r="AW13" i="1"/>
  <c r="AJ13" i="1"/>
  <c r="AJ14" i="1"/>
  <c r="AJ15" i="1"/>
  <c r="AJ16" i="1"/>
  <c r="AJ17" i="1"/>
  <c r="AJ18" i="1"/>
  <c r="AJ19" i="1"/>
  <c r="AJ20" i="1"/>
  <c r="AJ21" i="1"/>
  <c r="X9" i="1"/>
  <c r="X10" i="1"/>
  <c r="X13" i="1"/>
  <c r="X14" i="1"/>
  <c r="X15" i="1"/>
  <c r="X16" i="1"/>
  <c r="X17" i="1"/>
  <c r="X24" i="1"/>
  <c r="AW12" i="1"/>
  <c r="AW9" i="1"/>
  <c r="AJ9" i="1"/>
  <c r="AJ10" i="1"/>
  <c r="AJ11" i="1"/>
  <c r="AJ12" i="1"/>
  <c r="W9" i="1"/>
  <c r="W10" i="1"/>
  <c r="W13" i="1"/>
  <c r="W14" i="1"/>
  <c r="W15" i="1"/>
  <c r="W16" i="1"/>
  <c r="W17" i="1"/>
  <c r="W24" i="1"/>
  <c r="X20" i="1"/>
  <c r="X19" i="1"/>
  <c r="X18" i="1"/>
  <c r="BE47" i="1"/>
  <c r="BE46" i="1"/>
  <c r="BE45" i="1"/>
  <c r="BE13" i="1"/>
  <c r="AN57" i="1"/>
  <c r="AN55" i="1"/>
  <c r="AN53" i="1"/>
  <c r="AN51" i="1"/>
  <c r="AN48" i="1"/>
  <c r="AN47" i="1"/>
  <c r="AN46" i="1"/>
  <c r="AN45" i="1"/>
  <c r="AN44" i="1"/>
  <c r="AN38" i="1"/>
  <c r="AN36" i="1"/>
  <c r="AN35" i="1"/>
  <c r="AN34" i="1"/>
  <c r="AN33" i="1"/>
  <c r="AN32" i="1"/>
  <c r="AN28" i="1"/>
  <c r="AN27" i="1"/>
  <c r="AN26" i="1"/>
  <c r="AN25" i="1"/>
  <c r="AN22" i="1"/>
  <c r="AN20" i="1"/>
  <c r="AN19" i="1"/>
  <c r="AN18" i="1"/>
  <c r="AN17" i="1"/>
  <c r="AN16" i="1"/>
  <c r="AN15" i="1"/>
  <c r="AN14" i="1"/>
  <c r="AN13" i="1"/>
  <c r="AN11" i="1"/>
  <c r="AN10" i="1"/>
  <c r="AN9" i="1"/>
</calcChain>
</file>

<file path=xl/comments1.xml><?xml version="1.0" encoding="utf-8"?>
<comments xmlns="http://schemas.openxmlformats.org/spreadsheetml/2006/main">
  <authors>
    <author>USUARIO</author>
    <author>Luz Marlene Andrade</author>
    <author>JOHANA VIELLAR</author>
    <author>Compumax</author>
  </authors>
  <commentList>
    <comment ref="P7" authorId="0" shapeId="0">
      <text>
        <r>
          <rPr>
            <b/>
            <sz val="9"/>
            <color indexed="81"/>
            <rFont val="Tahoma"/>
            <family val="2"/>
          </rPr>
          <t>USUARIO:
1. BIEN
2. SERVICIO</t>
        </r>
        <r>
          <rPr>
            <sz val="9"/>
            <color indexed="81"/>
            <rFont val="Tahoma"/>
            <family val="2"/>
          </rPr>
          <t xml:space="preserve">
</t>
        </r>
      </text>
    </comment>
    <comment ref="AG7" authorId="0"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K7" authorId="0"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X7" authorId="1" shapeId="0">
      <text>
        <r>
          <rPr>
            <b/>
            <sz val="9"/>
            <color indexed="81"/>
            <rFont val="Tahoma"/>
            <family val="2"/>
          </rPr>
          <t>Luz Marlene Andrade:</t>
        </r>
        <r>
          <rPr>
            <sz val="9"/>
            <color indexed="81"/>
            <rFont val="Tahoma"/>
            <family val="2"/>
          </rPr>
          <t xml:space="preserve">
1. Recursos Propios - ICLD
2. SGP
3. Donaciones
</t>
        </r>
      </text>
    </comment>
    <comment ref="BC7" authorId="2" shapeId="0">
      <text>
        <r>
          <rPr>
            <sz val="9"/>
            <color indexed="81"/>
            <rFont val="Tahoma"/>
            <family val="2"/>
          </rPr>
          <t xml:space="preserve">VER ANEXO 1
</t>
        </r>
      </text>
    </comment>
    <comment ref="BD7" authorId="2" shapeId="0">
      <text>
        <r>
          <rPr>
            <b/>
            <sz val="9"/>
            <color indexed="81"/>
            <rFont val="Tahoma"/>
            <family val="2"/>
          </rPr>
          <t>VER ANEXO 1</t>
        </r>
        <r>
          <rPr>
            <sz val="9"/>
            <color indexed="81"/>
            <rFont val="Tahoma"/>
            <family val="2"/>
          </rPr>
          <t xml:space="preserve">
</t>
        </r>
      </text>
    </comment>
    <comment ref="BB28" authorId="3"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sharedStrings.xml><?xml version="1.0" encoding="utf-8"?>
<sst xmlns="http://schemas.openxmlformats.org/spreadsheetml/2006/main" count="610" uniqueCount="377">
  <si>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</si>
  <si>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</si>
  <si>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</si>
  <si>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</si>
  <si>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</si>
  <si>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</si>
  <si>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</si>
  <si>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</si>
  <si>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</si>
  <si>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</si>
  <si>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</si>
  <si>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</si>
  <si>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</si>
  <si>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</si>
  <si>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</si>
  <si>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</si>
  <si>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</si>
  <si>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</si>
  <si>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</si>
  <si>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</si>
  <si>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</si>
  <si>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</si>
  <si>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</si>
  <si>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</si>
  <si>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</si>
  <si>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</si>
  <si>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</si>
  <si>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</si>
  <si>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</si>
  <si>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</si>
  <si>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</si>
  <si>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</si>
  <si>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</si>
  <si>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</si>
  <si>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</si>
  <si>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</si>
  <si>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</si>
  <si>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</si>
  <si>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</si>
  <si>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</si>
  <si>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</si>
  <si>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</si>
  <si>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</si>
  <si>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</si>
  <si>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</si>
  <si>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</si>
  <si>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</si>
  <si>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</si>
  <si>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</si>
  <si>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</si>
  <si>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</si>
  <si>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</si>
  <si>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</si>
  <si>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Versión: 1.0</t>
  </si>
  <si>
    <t>Página: 1 de 1</t>
  </si>
  <si>
    <t>Código:PTDGI01-F001</t>
  </si>
  <si>
    <t>Fecha: 29-12-2022</t>
  </si>
  <si>
    <t xml:space="preserve">ARTICULACION </t>
  </si>
  <si>
    <t>PLAN DE ACCION -INFORMACION DE ACTIVIDADES</t>
  </si>
  <si>
    <t xml:space="preserve">RIESGOS ASOCIADOS AL PROCESO </t>
  </si>
  <si>
    <t>CONTROLES ESTABLECIDOS PARA LOS RIESGOS</t>
  </si>
  <si>
    <t>Capacitación de  actores viales  en educación y cultura para la seguridad vial</t>
  </si>
  <si>
    <t># de actores viales capacitados  en educación y cultura para la seguridad vial</t>
  </si>
  <si>
    <t>Diseño y realización de campañas educativas en seguridad vial</t>
  </si>
  <si>
    <t xml:space="preserve"># de campañas educativas en seguridad vial diseñadas y realizadas
</t>
  </si>
  <si>
    <t xml:space="preserve">
# de personas sensibilizadas en educación, cultura y seguridad vial</t>
  </si>
  <si>
    <t xml:space="preserve">Servicios profesionales, técnicos y de apoyo a la gestión en temas de educación, cultura y seguridad vial </t>
  </si>
  <si>
    <t xml:space="preserve">Adquisición de artículos  y elementos  para el desarrollo de las campañas educativas en seguriodad vial </t>
  </si>
  <si>
    <t>Servicios de publicidad, prensa y comunicaciones para la difusión de las campañas educativas en seguridad vial</t>
  </si>
  <si>
    <t>2.3.2409.0600.2021130010246</t>
  </si>
  <si>
    <t>Recursos propios- ICLD</t>
  </si>
  <si>
    <t>1.2.3.2.25-168 - MULTAS TRANSITO Y TRANSPORTE</t>
  </si>
  <si>
    <t>FORTALECIMIENTO DE LA EDUCACIÓN CULTURA Y SEGURIDAD VIAL EN EL DISTRITO DE   CARTAGENA DE INDIAS</t>
  </si>
  <si>
    <t>John Pierre Pareja</t>
  </si>
  <si>
    <t>Subdirección Operativa/  Educación Vial</t>
  </si>
  <si>
    <t xml:space="preserve">Reducir las tasas de la accidentalidad vial en el Distrito de Cartagena </t>
  </si>
  <si>
    <t>Instalación, demarcación y mantenimiento de la señalización vial</t>
  </si>
  <si>
    <t xml:space="preserve"># de señales verticales instaladas </t>
  </si>
  <si>
    <t xml:space="preserve">Metros lineales en marcas longitudinales  demarcados </t>
  </si>
  <si>
    <t>#  de Pasos peatonales demarcados o mantenidos</t>
  </si>
  <si>
    <t># de  zonas escolares demarcadas o mantenidas</t>
  </si>
  <si>
    <t># de líneas de reductores de velocidad instaladas</t>
  </si>
  <si>
    <t>Subdirección Operativa/ señalización vial</t>
  </si>
  <si>
    <t>Alexander Baracaldo</t>
  </si>
  <si>
    <t>Operación y mantenimiento del sistema semafórico</t>
  </si>
  <si>
    <t xml:space="preserve"># de intersecciones  semafóricas instaladas
</t>
  </si>
  <si>
    <t xml:space="preserve">
# de intersecciones semafóricas mantenidas
</t>
  </si>
  <si>
    <t xml:space="preserve">
# Central semafórica en operación
</t>
  </si>
  <si>
    <t>1.2.1.0.00-001 - ICLD</t>
  </si>
  <si>
    <t>AMPLIACIÓN Y MANTENIMIENTO DE LA SEÑALIZACIÓN VIAL EN EL DISTRITO DE  CARTAGENA DE INDIAS</t>
  </si>
  <si>
    <t>2.3.2409.0600.2021130010247</t>
  </si>
  <si>
    <t>Ampliar y mantener la señalización vial  en el Distrito de Cartagena</t>
  </si>
  <si>
    <t>Servicios profesionales, técnicos y  de apoyo a la gestión en  obras , mantenimiento, monitoreo de la señalización vial y del sistema semafórico  del Distrito de Cartagena</t>
  </si>
  <si>
    <t>Servicios de suministro, instalación, aplicación, demarcación  y  mantenimiento de la señalización horizontal y vertical en el Distrito de cartagena.</t>
  </si>
  <si>
    <t>Interventoria técnica, administrativa y financiera al servicio de suministro, instalación, aplicación, demarcación  y  mantenimiento de la señalización horizontal y vertical en el Distrito de cartagena.</t>
  </si>
  <si>
    <t>Servicios para la  operación y  mantenimiento del sistema semafórico del Distrito de Cartagena</t>
  </si>
  <si>
    <t>Implementación Plan Local de Seguridad Vial</t>
  </si>
  <si>
    <t>% del plan local de seguridad vial implementado</t>
  </si>
  <si>
    <t>Subdirección Operativa</t>
  </si>
  <si>
    <t>Karen Velasquez</t>
  </si>
  <si>
    <t>FORMULACIÓN Y ADOPCIÓN DEL PLAN LOCAL DE SEGURIDAD VIAL EN EL DISTRITO DE  CARTAGENA DE INDIAS</t>
  </si>
  <si>
    <t>2.3.2409.0600.2021130010251</t>
  </si>
  <si>
    <t>Servicios para la implementación del plan local de seguridad vial</t>
  </si>
  <si>
    <t>Servicios profesionales, técnicos y de apoyo a la gestión en la  implementación y desarrollo del  del Plan local de seguridad vial de la ciudad</t>
  </si>
  <si>
    <t>Fortalecer la cultura y educación vial en el Distrito de Cartagena</t>
  </si>
  <si>
    <t>Formación y capacitación de personal</t>
  </si>
  <si>
    <t># de funcionarios  formados y capacitados</t>
  </si>
  <si>
    <t>Renovación y mantenimiento del parque automotor</t>
  </si>
  <si>
    <t># de motocicletas  mantenidas y en servicio</t>
  </si>
  <si>
    <t># de vehículos mantenidos y en servicio</t>
  </si>
  <si>
    <t># de motocicletas y/o vehículos adquiridos</t>
  </si>
  <si>
    <t>Recuperación de la cartera morosa</t>
  </si>
  <si>
    <t>% de cartera morosa recuperada</t>
  </si>
  <si>
    <t>Implementación del  sistema de gestión de calidad</t>
  </si>
  <si>
    <t>% de sistema de gestión de calidad implementado</t>
  </si>
  <si>
    <t>Archivo general del DATT organizado</t>
  </si>
  <si>
    <t>Sede DATT manga mantenida, reparada y adecuada</t>
  </si>
  <si>
    <t># de camaras lasser mantenidas y en servicio</t>
  </si>
  <si>
    <t># de alcohosensores mantenidos  y en servicio</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</si>
  <si>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</si>
  <si>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</si>
  <si>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</si>
  <si>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Rosyani Rodriguez Acosta</t>
  </si>
  <si>
    <t>1.3.2.3.11-079 - RF DATT</t>
  </si>
  <si>
    <t>2.3.4599.1000.2021130010248</t>
  </si>
  <si>
    <t>Servicios de capacitaciones a funcionarios del DATT</t>
  </si>
  <si>
    <t>Servicios de mantenimiento preventivo y correctivo para las motocicletas y  vehículos del parque automotor del DATT</t>
  </si>
  <si>
    <t>Adquisición de motocicletas y vehículos  para renovar el parque automotor del DATT</t>
  </si>
  <si>
    <t>Servicios profesionales, técnicos y de apoyo a la gestión en temas de cobro coactivo, organización del archivo y atención al asuario</t>
  </si>
  <si>
    <t xml:space="preserve">Servicios de mensajería especializada </t>
  </si>
  <si>
    <t>Servicios especializados para la gestión persuasiva de la cartera morosa</t>
  </si>
  <si>
    <t>Mantenimiento, reparaciones y adecuaciones de las instalaciones  del DATT sede Manga</t>
  </si>
  <si>
    <t>Servicios de mantenimiento preventivo y correctivo de camaras laser y equipos de alcohosensores</t>
  </si>
  <si>
    <t>Servicios de  arriendo  especializado de un espacio para almacenar y depositar parte del acervo documental del DATT</t>
  </si>
  <si>
    <t>Adquisición y/o arriendo de equipos, maquinarias, muebles de oficinas, equipos informáticos con destino al DATT</t>
  </si>
  <si>
    <t>1.2.1.0.00-001 - ICLD
1.2.3.2.25-168 - MULTAS TRANSITO Y TRANSPORTE</t>
  </si>
  <si>
    <t>1.2.1.0.00-001 - ICLD
1.2.3.2.25-168 - MULTAS TRANSITO Y TRANSPORTE
1.3.2.3.11-079 - RF DATT</t>
  </si>
  <si>
    <t>Actualización y mantenimiento de la  plataforma tecnológica virtual</t>
  </si>
  <si>
    <t># Plataforma tecnológica virtual actualizada y mantenida</t>
  </si>
  <si>
    <t>DISEÑO E IMPLEMENTACIÓN DE UNA PLATAFORMA TECNOLÓGICA  VIRTUAL PARA LA INFORMACIÓN Y LA GESTIÓN DE TRÁMITES EN EL DEPARTAMENTO ADMINISTRATIVO DE TRÁNSITO Y TRANSPORTE EN EL DISTRITO DE   CARTAGENA DE INDIAS</t>
  </si>
  <si>
    <t>2.3.4599.1000.2021130010252</t>
  </si>
  <si>
    <t>Implementar una plataforma tecnológica virtual para la información y realización de trámites en el Departamento Adminsitrativo de Transito</t>
  </si>
  <si>
    <t>Subdirección Adminsitrativa y Financiera /trámites y servicios</t>
  </si>
  <si>
    <t>Katty Jurado Visbal</t>
  </si>
  <si>
    <t>Servicios especializados para la actualización y mantenimiento de la plataforma tecnológica virtual para la información y la gestión de trámites y servicios</t>
  </si>
  <si>
    <t>Implementación del  Sistema de fiscalización electrónica</t>
  </si>
  <si>
    <t># de puntos para la implementación de fiscalización electrónica aprobados y autorizados por la ANSV</t>
  </si>
  <si>
    <t>Subdirección Operativa/ Planeación vial</t>
  </si>
  <si>
    <t>Boris Burgos Burgos</t>
  </si>
  <si>
    <t>ESTUDIOS PARA IMPLEMENTAR EL SISTEMA DE FISCALIZACIÓN ELECTRÓNICA PARA LA REGULACIÓN Y EL CONTROL DEL TRÁNSITO EN EL DISTRITO DE   CARTAGENA DE INDIAS</t>
  </si>
  <si>
    <t>2.3.2409.0600.2021130010253</t>
  </si>
  <si>
    <t>Aumentar la regulación y el control del tránsito en el Distrito de Cartagena de Indias</t>
  </si>
  <si>
    <t>Servicios profesionales, técnicos y de apoyo a la gestión en la implementación y funcionamiento del sistema de fiscalización electrónica para la ciudad</t>
  </si>
  <si>
    <t>Adquisición de cámaras y equipos de foto detección</t>
  </si>
  <si>
    <t xml:space="preserve">Servicios de instalación de cámaras y equipos de foto detección 
</t>
  </si>
  <si>
    <t>Diseño y realización de campañas de sensibilización para el uso de transporte público</t>
  </si>
  <si>
    <t># de campañas de sensibilización para el uso de transporte público diseñadas y realizadas</t>
  </si>
  <si>
    <t>Actualización y normalización de  los recorridos del transporte público colectivo</t>
  </si>
  <si>
    <t xml:space="preserve">Estudios técnicos para la actualización y normalización  de los recorridos del TPC elaborados  
</t>
  </si>
  <si>
    <t># de recorridos del transporte público colectivo actualizados y normalizados</t>
  </si>
  <si>
    <t>Erradicación de las terminales satélites de transporte ilegal</t>
  </si>
  <si>
    <t># de terminales satélites de transporte ilegal erradicadas</t>
  </si>
  <si>
    <t>Implementación de taximetro en el servicio de transporte público individual</t>
  </si>
  <si>
    <t>Estudios técnicos para  el taxímetro en el  servicio de Transporte Público Individual elaborados  eimplemetados</t>
  </si>
  <si>
    <t>APOYO PARA LA GESTIÓN DEL TRANSPORTE PÚBLICO MASIVO COLECTIVO E INDIVIDUAL EN EL DISTRITO DE   CARTAGENA DE INDIAS</t>
  </si>
  <si>
    <t>Mejorar la prestación del servicio de transporte público en todas sus formas en el Distrito de Cartagena.</t>
  </si>
  <si>
    <t>Subdirección Operativa/Transporte Público</t>
  </si>
  <si>
    <t>Digna Vargas Arroyo</t>
  </si>
  <si>
    <t>Jorge Gonzalez Barco</t>
  </si>
  <si>
    <t>2.3.2409.0600.2021130010250</t>
  </si>
  <si>
    <t>Diseñar y realizar campañas pedagogicas de sensibilización para el uso del transporte público en todas sus formas</t>
  </si>
  <si>
    <t xml:space="preserve">Servicios de consultoría y estudios técnicos para actualización y normalización  de los recorridos del TPC  </t>
  </si>
  <si>
    <t xml:space="preserve">Servicio integral de  gruas y patios en los operativos que realiza  el DATT </t>
  </si>
  <si>
    <t xml:space="preserve">Servicios de consultoría y estudios técnicos para la  implementación de taxímetro en el  servicio de Transporte Público Individual </t>
  </si>
  <si>
    <t>Servicios profesionales , técnicos de apoyo a la gestión para actividades  de transporte público</t>
  </si>
  <si>
    <t>NO</t>
  </si>
  <si>
    <t>SI</t>
  </si>
  <si>
    <t>Diseño, demarcación e implementación de Bicicarril</t>
  </si>
  <si>
    <t xml:space="preserve"> kilómetros de bicicarril diseñados, demarcados e implementados </t>
  </si>
  <si>
    <t>Intervención y mejoramiento de intersecciones viales</t>
  </si>
  <si>
    <t xml:space="preserve"># de intersecciones viales intervenidas y  mejoradas en su operación
</t>
  </si>
  <si>
    <t>Estructuración del sistema de estacionamiento público en vía y fuera de vía</t>
  </si>
  <si>
    <t>Concepto   técnico a los estudios de estructuración técnica, legal y financiera del sistema de estacionamientos públicos en vía y fuera de vía ralizado</t>
  </si>
  <si>
    <t>2.3.2409.0600.2021130010249</t>
  </si>
  <si>
    <t>IMPLEMENTACIÓN SISTEMA DE MOVILIDAD SOSTENIBLE EN EL DISTRITO DE   CARTAGENA DE INDIAS</t>
  </si>
  <si>
    <t>Mejorar el sistema de movilidad en el Distrito de Cartagena</t>
  </si>
  <si>
    <t>Servicios profesionales, técnicos y de apoyo a la gestión que desarrolla la subdirección operativa del DATT en materia de movilidad</t>
  </si>
  <si>
    <t>Servicios para el diseño, demarcación e implementación  de bicicarril</t>
  </si>
  <si>
    <t>Servicios para intervenir y mejorar en su operación las intersecciones viales</t>
  </si>
  <si>
    <t>Servicios para el diseño y formulación del Plan Maestro de Movilidad para el Distrito de Cartagena</t>
  </si>
  <si>
    <t>Servicios para conceptos técnicos y actualización a los estudios de estructuración técnica, legal y financiera del sistema de estacionamientos públicos en vía y fuera de vía</t>
  </si>
  <si>
    <t>Sustitución de vehículos de tracción animal VTA</t>
  </si>
  <si>
    <t>#  de vehículos de tracción animal VTA sustituidos</t>
  </si>
  <si>
    <t>SUSTITUCIÓN DE VEHÍCULOS DE TRACCIÓN ANIMAL DEDICADOS AL TRANSPORTE DE CARGA LIVIANA EXISTENTES EN EL DISTRITO DE CARTAGENA DE INDIAS</t>
  </si>
  <si>
    <t>2.3.2409.0600.2020130010329</t>
  </si>
  <si>
    <t>Organizar la movilidad induciendo a las buenas práticas en el transporte de carga liviana en el Distrito de Cartagena.</t>
  </si>
  <si>
    <t>Subdirección jurídica</t>
  </si>
  <si>
    <t>Mirian Solorzano Escobar</t>
  </si>
  <si>
    <t>Sustituir vehículos de tracción animal por unidades  de negocios productivas</t>
  </si>
  <si>
    <t>REDUCCION DE LA SINIESTRALIDAD VIAL</t>
  </si>
  <si>
    <t xml:space="preserve">Actores viales capacitados en educación y cultura para la seguridad vial </t>
  </si>
  <si>
    <t>Capacitar 60.000 actores viales  en educación y cultura para la seguridad vial</t>
  </si>
  <si>
    <t>Realizar 9 campañas educativas  en seguridad vial por diferentes medios para sensibilizar a 200.000  personas</t>
  </si>
  <si>
    <t xml:space="preserve">Instalar 1.000 señales verticales </t>
  </si>
  <si>
    <t xml:space="preserve">Demarcar 150.000 metros lineales en marcas longitudinales  </t>
  </si>
  <si>
    <t>Demarcar o mantener 400 pasos peatonales.</t>
  </si>
  <si>
    <t>Demarcar o mantener 80 zonas escolares</t>
  </si>
  <si>
    <t xml:space="preserve">Instalar 1.000 líneas de reductores de velocidad tipo bandas sonoras o resaltos o estoperoles. </t>
  </si>
  <si>
    <t xml:space="preserve">Formular el Plan local de seguridad vial para la ciudad </t>
  </si>
  <si>
    <t xml:space="preserve">Capacitar a 201 funcionarios en competencias laborales </t>
  </si>
  <si>
    <t xml:space="preserve">Renovar el 70 % (80 vehículos) del parque automotor </t>
  </si>
  <si>
    <t xml:space="preserve">Recuperar $ 44.082.931.686,oo
(8%) de la cartera morosa 
</t>
  </si>
  <si>
    <t>100% (19 requisitos del SGC) promedio de cumplimiento de los requisitos del Sistema de Gestión de Calidad</t>
  </si>
  <si>
    <t xml:space="preserve">Diseñar e implementar una plataforma tecnológica virtual para la información y gestión de trámites </t>
  </si>
  <si>
    <t>Elaborar los estudios e implementar el sistema de fiscalización electrónica en 10 puntos de la ciudad.</t>
  </si>
  <si>
    <t>Realizar 9 campañas pedagógicas por diferentes medios  para el uso de Transporte Público Masivo, Colectivo e Individual para sensibilizar a 200.000 usuarios</t>
  </si>
  <si>
    <t xml:space="preserve">Elaborar un estudio técnico para actualización y normalización  de los 16  recorridos del TPC  </t>
  </si>
  <si>
    <t>Erradicar 3 terminales satélites de transporte ilegal</t>
  </si>
  <si>
    <t xml:space="preserve">Realizar los estudios para implementación de taxímetro para servicio de Transporte Público Individual </t>
  </si>
  <si>
    <t>Peatonalizar 3 tramos viales en el centro histórico</t>
  </si>
  <si>
    <t xml:space="preserve">Diseñar, demarcar e implementar 10 kilómetros de bicicarril </t>
  </si>
  <si>
    <t xml:space="preserve">Diseñar e implementar un sistema de información para gestión de tránsito en tiempo real </t>
  </si>
  <si>
    <t xml:space="preserve">Intervenir y mejorar en su operación 5 intersecciones viales </t>
  </si>
  <si>
    <t xml:space="preserve">Realizar los estudios de estructuración técnica, legal y financiera del sistema de estacionamientos públicos en vía y fuera de vía </t>
  </si>
  <si>
    <t>Sustituir EL 100% del censo de Vehículos de Tracción Animal (274 VTA)</t>
  </si>
  <si>
    <t xml:space="preserve">192.438 Actores viales 
Fuente DATT
</t>
  </si>
  <si>
    <t xml:space="preserve">79 Campañas Educativas 
Fuente DATT
</t>
  </si>
  <si>
    <t xml:space="preserve">6685 Señales verticales 
Fuente DATT
</t>
  </si>
  <si>
    <t xml:space="preserve">555.217 Metros lineales 
Fuente DATT 
</t>
  </si>
  <si>
    <t>ND</t>
  </si>
  <si>
    <t xml:space="preserve">100 funcionarios 
Fuente DATT
</t>
  </si>
  <si>
    <t xml:space="preserve">96% (110 vehículos) con 5 o más años de vida útil 
Fuente DATT
</t>
  </si>
  <si>
    <t xml:space="preserve">$ 551.036.646.077,oo
(100%)
Fuente DATT
</t>
  </si>
  <si>
    <t>77% (19 requisitos del SGC) Fuente DATT</t>
  </si>
  <si>
    <t xml:space="preserve">16 Recorridos del TPC
Fuente DATT
</t>
  </si>
  <si>
    <t xml:space="preserve">3 Terminales Satélites
Fuente DATT
</t>
  </si>
  <si>
    <t xml:space="preserve">17 km entre Ciclorrutas y bicicarril
Fuentes GEPM
</t>
  </si>
  <si>
    <t xml:space="preserve">17 Intersecciones Viales 
Fuente DATT
</t>
  </si>
  <si>
    <t xml:space="preserve">274 Vehículos de Tracción Animal 
Fuente Umata 2019
</t>
  </si>
  <si>
    <t>Campañas educativas en seguridad vial realizadas por diferentes medios</t>
  </si>
  <si>
    <t>Señales verticales instaladas</t>
  </si>
  <si>
    <t xml:space="preserve">Metros lineales en marcas 
longitudinales demarcados 
</t>
  </si>
  <si>
    <t>Pasos peatonales demarcados o mantenidos</t>
  </si>
  <si>
    <t>Zonas escolares demarcadas o mantenidas</t>
  </si>
  <si>
    <t>Líneas reductores de velocidad instalados tipo bandas sonoras o resaltos o estoperoles</t>
  </si>
  <si>
    <t xml:space="preserve">Plan local de seguridad vial formulado </t>
  </si>
  <si>
    <t xml:space="preserve">Funcionarios capacitados en competencias laborales </t>
  </si>
  <si>
    <t xml:space="preserve">% de renovación del parque automotor </t>
  </si>
  <si>
    <t xml:space="preserve">% Cartera morosa recuperada </t>
  </si>
  <si>
    <t>% promedio de cumplimiento de los requisitos del Sistema de Gestión de Calidad</t>
  </si>
  <si>
    <t>Plataforma tecnológica virtual para la información y gestión de trámites diseñada  e implementada</t>
  </si>
  <si>
    <t xml:space="preserve">Estudios e  implementación del sistema de fiscalización electrónica en la ciudad elaborados </t>
  </si>
  <si>
    <t>Campañas pedagógicas realizadas  por diferentes medios para el uso de Transporte Público Masivo, Colectivo e Individual</t>
  </si>
  <si>
    <t xml:space="preserve">Estudio técnico elaborado para actualización y normalización  de los recorridos del TPC  </t>
  </si>
  <si>
    <t>Terminales satélites de transporte ilegal erradicadas</t>
  </si>
  <si>
    <t>Estudios realizados  para implementación de taxímetro para servicio de Transporte Público Individual</t>
  </si>
  <si>
    <t>Tramos viales peatonalizados en el centro histórico</t>
  </si>
  <si>
    <t>Kilómetros de bicicarril  diseñados, demarcados e implementados</t>
  </si>
  <si>
    <t>Sistema de información para gestión de tránsito en tiempo real diseñado e implementado.</t>
  </si>
  <si>
    <t>Intersecciones viales intervenidas y mejoradas en su operación</t>
  </si>
  <si>
    <t>Estudios de estructuración técnica, legal y financiera del sistema de estacionamientos públicos en vía y fuera de vía realizados</t>
  </si>
  <si>
    <t xml:space="preserve">FORTALECIMIENTO DE LA CAPACIDAD DE RESPUESTA DEL DEPARTAMENTO ADMINISTRATIVO DE TRANSITO TRANSPORTE </t>
  </si>
  <si>
    <t>MOVILIDAD SOSTENIBLE EN EL DISTRITO DE CARTAGENA</t>
  </si>
  <si>
    <t xml:space="preserve">Porcentaje del censo de Vehículos de Tracción Animal sustituidos </t>
  </si>
  <si>
    <t>Número</t>
  </si>
  <si>
    <t>Metros líneales</t>
  </si>
  <si>
    <t>Porcentaje</t>
  </si>
  <si>
    <t>Kilómetros</t>
  </si>
  <si>
    <t>Servicio de educación informal en seguridad en Servicio de transporte (2409006)(Producto principal del proyecto)</t>
  </si>
  <si>
    <t>Vías con dispositivos de control y señalización</t>
  </si>
  <si>
    <t xml:space="preserve">Documentos normativos </t>
  </si>
  <si>
    <t>Servicio de Implementación Sistemas de Gestión</t>
  </si>
  <si>
    <t>Servicios de información implementados</t>
  </si>
  <si>
    <t xml:space="preserve">Documentos de lineamientos técnicos </t>
  </si>
  <si>
    <t>Documentos normativos</t>
  </si>
  <si>
    <t>Infraestructura de transporte para la seguridad vial mejorada</t>
  </si>
  <si>
    <t>Seguimiento y control a la operación de los sistemas de transporte</t>
  </si>
  <si>
    <t>X</t>
  </si>
  <si>
    <t>GESTION CON VALORES PARA RESULTADOS</t>
  </si>
  <si>
    <t>Politica de Fortalecimiento organizacional y simplificación de procesos
Politica Servicio al ciudadano</t>
  </si>
  <si>
    <t>Proceso Educacion Vial/ Subproceso Educacion Vial preventiva</t>
  </si>
  <si>
    <t>Proceso Gestion Tecnica/ Subproceso Señalización y Semaforización</t>
  </si>
  <si>
    <t>Ejecutar el 80% de las capacitaciones en normas de tránsito de manera programada, para empresas, instituciones educativas, ciudadanía general e infractores, para reducción de la siniestralidad vial</t>
  </si>
  <si>
    <t>Habitos y conductas inadecuadas por parte de los ACTORES VIALES</t>
  </si>
  <si>
    <t>1. Realizar capacitaciones en los establecimientos educativos y empresas para concientizar a los ACTORES VIALES sobre comportamiento y habitos seguros</t>
  </si>
  <si>
    <t>Elaborar estudios técnicos para cumplir con el 40% de las necesidades de señalización y semaforización del cuatrienio en el Distrito de Cartagena, para mejorar la movilidad y seguridad vial.</t>
  </si>
  <si>
    <t>No contar con los recursos para disponer de señalizacion y semaforizacion</t>
  </si>
  <si>
    <t xml:space="preserve">1. Contar con un inventario de señalizacion y semaforizacion actualizado
2. Contar con los contratos para señalizacion y semaforizacion
3. Coordinar Frente de seguridad para atacar el vandalismo de la señalizacion </t>
  </si>
  <si>
    <t>Proceso Gestion Tecnica/ Subproceso Gestión de estudios técnicos viales</t>
  </si>
  <si>
    <t>En proceso de implementacion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</si>
  <si>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</si>
  <si>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</si>
  <si>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</si>
  <si>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</si>
  <si>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Demoras en los tramites de transito</t>
  </si>
  <si>
    <t>1. Contar con una ventanilla de revision de documentacion
2. Disponer de recursos físicos, tecnologia y comunicación a la vanguardia</t>
  </si>
  <si>
    <t>Gestion Operativa, Control de Tránsito y Transporte</t>
  </si>
  <si>
    <t>Gestion Operativa, Control de Tránsito y Transporte/ Subproceso Gestión de Contravención por Normas Transporte Público</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</si>
  <si>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</si>
  <si>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</si>
  <si>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</si>
  <si>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ESPACIO PUBLICO, MOVILIDAD Y TRANSPORTE RESILIENTE</t>
  </si>
  <si>
    <t>CARTAGENA RESILIENTE</t>
  </si>
  <si>
    <t xml:space="preserve">5,72 víctimas fatales por cada 100 mil habitantes
245 lesionados por cada 100 mil habitantes
</t>
  </si>
  <si>
    <t>Números de victimas fatales
Números de lesionados</t>
  </si>
  <si>
    <t xml:space="preserve">Objetivo 11. Hacer que las ciudades y asentamientos humanos sean inclusivos, seguros, resilientes y sostenibles </t>
  </si>
  <si>
    <t xml:space="preserve">Disminuir la tasa de mortalidad  en accidentes de transito 5,72 víctimas fatales por cada 100 mil habitantes
Mantener la tasa de morbilidad en accidentes de transito en 181 lesionados por cada 100 mil habitantes
</t>
  </si>
  <si>
    <t>Contratación Directa</t>
  </si>
  <si>
    <t>Licitación Pública</t>
  </si>
  <si>
    <t>Convenio Interadministrativo</t>
  </si>
  <si>
    <t>POLITICA DE ADMINISTRACION DE RIESGOS</t>
  </si>
  <si>
    <t>Mínima cuantía</t>
  </si>
  <si>
    <t>Concurso de mérito</t>
  </si>
  <si>
    <t>Selección abreviada de menor cuantía</t>
  </si>
  <si>
    <t xml:space="preserve">PLAN DE ACCIÓN DATT 2023 </t>
  </si>
  <si>
    <t>DEPARTAMENTO ADMINISTRATIVO DE TRANSITO Y TRANSPORTE DATT</t>
  </si>
  <si>
    <t>DIMENSIONES DEL  MIPG</t>
  </si>
  <si>
    <t>POLITICAS DE GESTION Y DESEMPEÑO INSTITUCIONAL</t>
  </si>
  <si>
    <t>PROCESO ASOCIADO</t>
  </si>
  <si>
    <t>OBJETIVO INSTITUCIONAL</t>
  </si>
  <si>
    <t>OBJETIVO DE DESARROLLO SOSTENIBLE</t>
  </si>
  <si>
    <t>Reporte de Avances  Metas de Bienestar a 31 marzo de 2023</t>
  </si>
  <si>
    <t>Reporte de Avances  Metas productos del 1 enero al 31 de marzo de 2023</t>
  </si>
  <si>
    <t>Reporte de Avance  Actividades de proyectos  de Inversión del 1 de enero al 31 de marzo de 2023</t>
  </si>
  <si>
    <t>Reporte ejecución presuspuestal a 31 de marzo de 2023
según RP</t>
  </si>
  <si>
    <t>N/A</t>
  </si>
  <si>
    <t>Se ejecutaron los siguientes programas: Cursos para infractores en las normas de transito 1630, Programa empresarial aprendo y me muevo seguro 480, Programa Me Muevo con UNIDATT en las universidades 349, Programa Mayores Activo y Seguros 36 adulto mayor, Programa Rutas Educativas seguras 1263.</t>
  </si>
  <si>
    <t>Se implementó la campaña Primero el Peatón</t>
  </si>
  <si>
    <t>Se realizaraon los siguientes actividades o estrategias: Sensibilizacion a motociclista 46, Estrategia Muevete Legal 945, estrategia parqueate en el respeto 882, estrategia Turismo Seguro 746, Campaña Primero el peaton 2305 y Consumo responsable de alcohol 200; cabe aclarar que estas intervenciones se realizaron de forma directa e indirecta</t>
  </si>
  <si>
    <t xml:space="preserve">  Para  el cumplimiento de  este producto entregable  se cuenta  con el  contrato  No.  SA-MC003-2022   de fecha 21-11/2022  esta  en la etapa de ejecución.</t>
  </si>
  <si>
    <t xml:space="preserve">La implementación de una nueva intersección semafórica que ya fue aprobado por la Secretaría de infraestructura, esta intersección ya fue instalada en el barrio San Fernando.
</t>
  </si>
  <si>
    <t>A las intersecciones semafóricas intervenidas  se les  han hecho mantenimiento correctivos y preventivos, teniendo en cuenta que existen intersecciones que se han reparados varias veces por daños causados por vandalismo y hurto de cables.</t>
  </si>
  <si>
    <t>Sin registro</t>
  </si>
  <si>
    <t>Esta meta fue cumplida en un 100%. El Plan Local de Seguridad Vial (PLSV) para la ciudad fue formulado con el apoyo de la ANSV, entidad que asumió los costos económicos de la elaboración del diagnóstico y formulación. Se cuenta con el Producto # 7, Documento técnico que contiene las bases del PLSV para la ciudad. De igual forma se expidió el decreto 1394 de 2021 mediante el cual se adopta el plan de seguridad vial para el Distrito de Cartagena de Indias. Se avanza en la implementación del Plan Local de Seguridad Vial , con un 3,34% de avance del 20% programado con cumplimiento del 17,6%</t>
  </si>
  <si>
    <t>A la fecha el avance del Plan de Acción en lo relacionado con capacitación corresponde al 0%, sin embargo, se envió Oficio AMC-OFI-006295-2023 mediante el cual se informaron las necesidades de capacitación del DATT a la Dirección Administrativa de Talento Humano para que fueran incluidas en el Plan Institucional de Capacitación de la Vigencia 2023.</t>
  </si>
  <si>
    <t>En este período no hubo avances en la meta.Se encuentra en proceso de estructuración y verificacion para la contratación del servicio de mantenimiento preventivo y correctivo ( DATT )</t>
  </si>
  <si>
    <t>En este período no hubo avances en la meta.Se encuentra en proceso de estructuración y verificacion para la contratación del servicio de mantenimiento preventivo y correctivo  ( DATT)</t>
  </si>
  <si>
    <t>En este período no hubo avances en la meta.Se encuentra en proceso de estructuración la contración para la adquisición de 15   motocicletas , 1 Camioneta y 2 carros electricos con destino al cuerpo de agentes del DATT</t>
  </si>
  <si>
    <t>En el periodo de 1 de enero al 31 de marzo de 2023 se logró un recaudo de $ 1.525.648.565,20 ( 0,27%) por concepto de Multas y Derechos de Transito de la Cartera inferior a la vigencia 2019.Avance del 9,89% del total programado para la vigencia 2023.</t>
  </si>
  <si>
    <t>En el año 2022, el DATT quedo con un cumplimiento del 60% en la implementacion de los requisitos del SGC. En el primer trimestre 2023 se realizaron las siguientes actividades:
- Socializacion al personal del DATT la matriz anticorrupción
- Se pasaron las caracterizaciones y procedimientos a la plantilla de la alcaldia de Cartagena
El avance en la implementación del SGC es del 10% del 40% programado en la vigencia para un cumplimiento del 25%</t>
  </si>
  <si>
    <t>Avance del 49% de cumplimiento en gestión documental de acuerdo a la ley 594 del 2000 y 1712 del 2014 e implementación del PGD (Programa de Gestión Documental) en la cual consiste en la implementación de procesos que nos indican las actividades a desarrollar dentro del Archivo
y demás áreas de la entidad tales como: planeación, producción, distribución trámites, organización, conservación, consulta y disposión final.</t>
  </si>
  <si>
    <t>La contratación del servicio de  mantenimiento , reparaciones y adecuaciones de la sede DATT MANGA, se encuentra en proceso de estructuración</t>
  </si>
  <si>
    <t>La contratación del servicio de  mantenimiento de Radar laser de velocidad  se encuentra en proceso de estructuración</t>
  </si>
  <si>
    <t>La contratación del servicio de  mantenimiento de alcohosensores  se encuentra en proceso de estructuración</t>
  </si>
  <si>
    <t xml:space="preserve">Se trabaja en la actualización y mantenimiento de la  plataforma existente, que permita que los usuarios puedan tener acceso para la gestión de algunos trámites y servicios en línea como : 1-Pagos de multas y derechos de tránsito en línea 2- Realización de acuerdos  de pagos virtual 3- Descargue de desembargo por multas 4-Registro de solicitud de permiso de pico y placa 5-Consulta de estado de cuenta por multas y derechos de tránsito 6-Consulta de comparendos 7- Consulta de estado de tráfico 8-Certificado de tradición 9-Permiso especial de descongestión </t>
  </si>
  <si>
    <t>Se ajustaron los documentos tecnicos y se radicaron en la ANSV para su tamite, revision, aprobacion y posterior implementacion.</t>
  </si>
  <si>
    <t xml:space="preserve">En la actualidad se está coordinando con el grupo de educación vial para iniciar las campañas pedagógicas para que los ciudadanos cartageneros utilicen el transporte público autorizado en las diferentes modalidades MASIVO- COLECTIVO E INDIVIDUAL. </t>
  </si>
  <si>
    <t>Se estructuró la necesidad de contratación de un consultor especializado para la actualización del estudio para la restructuración de la operación del sistema de transporte colectivo, incluyendo los componentes técnico y legal en el Distrito turístico y cultural de Cartagena de Indias. A la fecha se encuentra en etapa precontractual.</t>
  </si>
  <si>
    <t xml:space="preserve">En proceso  el diseño para la necesidad de contratar </t>
  </si>
  <si>
    <t>Se estructuro la necesidad de contratación de un consultor especializado para la elaboración del estudio para el cálculo de las tarifas e implementación de taxímetro para el transporte público individual (taxis), incluyendo la actualización de la zonificación urbana para la prestación de dicho servicio en el distrito turístico y cultural de Cartagena de Indias.</t>
  </si>
  <si>
    <t>En el año 2023 se inicia la erradicación de dos terminales satelitales ubicada en el barrio Torices y Avenida Crisanto Luque- frente a Megatiendas, se realiza el cumplimiento de la meta se ha mantenido el área despejada con respecto a los vehículos particulares que se parqueaban para realizar operaciones diferentes a las estipuladas en sus tarjetas de operación. Actividad cumplida en un 100%</t>
  </si>
  <si>
    <t>Se diseñaron, se demarcaron y se implementaron cinco (5) kilometros de bicicarril, para un avance del 60%</t>
  </si>
  <si>
    <t>Se realizaron las visitas y el diagnóstico de dos (2) intersecciones, las cuales se estan interviniendo y en el proximo trimestre quedan mejoradas</t>
  </si>
  <si>
    <t>Los Estudios se ejecutaron mediante contrato de consultoria suscrito con Transconsult Sucursal Colombia, y fueron recibidos por la subdireccion operativa.</t>
  </si>
  <si>
    <t>Conforme al cronograma la Secretaria General del Distrito, en el mes de diciembre de 2022 suscribió el Contrato Interadministrativo No. 063-2022 con la Universidad de Cartagena, cuyo objeto es "CONTRATAR LAS ACTIVIDADES NECESARIAS PARA PROMOVER E IMPLEMENTAR LAS ALTERNATIVAS DE SUSTITUCIÓN PARA LOS CONDUCTORES DE VEHÍCULOS DE TRACCIÓN ANIMAL EN EL DISTRITO DE CARTAGENA DE INDIAS CONFORME A LA LEY 2138 DEL 4 DE AGOSTO DE 2021 Y EL DECRETO 0118 DE 2022" y que cuenta con Registro Presupuestal No. 1321, 1322, 1323, 1324, 1325, 1326, del 22 de diciembre de 2022,  por valor total de cuatro mil seiscientos setenta y dos millones de pesos ($ 4.672.000,00), la supervision del contrato fue designada en cabeza de la  Secretaría de Participación y Desarrollo Social. El plazo de ejecución de dicho contrato es de 6 meses contados a partir del cumplimiento de los requisitos de perfeccionamiento y ejecución, conforme a lo dispuesto en el artículo 41 de la Ley 80 de 1993, los cuales ya fueron agotados, razón por la cual el día 06 de enero de 2023 se suscribió el acta de inicio de este contrato.
Una vez se ejecute en su totalidad el contrato interadministrativo No. 063 de 2022 se dará cumplimiento al 100% de la meta establecida en el Plan de Desarrollo Distrital, lo cual esta proyectado a realizarse en el primer semestre de la vigencia 2023.</t>
  </si>
  <si>
    <t>Elaborado por: Carlos Fuentes Alvarez- Asesor Externo SAF-DATT/ a 31 de marzo de 2023</t>
  </si>
  <si>
    <t>La tasa de mortalidad en accidente de tránsito por cada 100 mil habitantes , cerró en 2,35 el primer  trimestre de 2023, mostrando  un   aumento del 95,83% que equivale a 13 victimas fatales más que  las registradas en el mismo período de 2019.
La tasa de morbilidad en accidente de tránsito por cada 100 mil habitantes, cerró en   49,08 en el primer trimestre  de  2023, mostrando una disminución  del 14,62%, que equivalen a 54 lesionados menos que los registrados en el mismo período del 2019</t>
  </si>
  <si>
    <t>% de Cumplimiento meta producto al año</t>
  </si>
  <si>
    <t>% de avance meta cuatrinenio</t>
  </si>
  <si>
    <t>AVANCE PROGRAMA REDUCCION DE LA SINIESTRALIDAD</t>
  </si>
  <si>
    <t>AVANCE DEL PROYECTO FORTALECIMIENTO DE LA EDUCACIÓN CULTURA Y SEGURIDAD VIAL EN EL DISTRITO DE   CARTAGENA DE INDIAS</t>
  </si>
  <si>
    <t>AVANCE PORCENTUAL ACTIVIDADES DEL PROYECTO</t>
  </si>
  <si>
    <t xml:space="preserve">AVANCE PORCENTUAL DEL PROYECTO </t>
  </si>
  <si>
    <t>Reporte ejecución presuspuestal a 31 de Marzo de 2022
según pagos</t>
  </si>
  <si>
    <t>AVANCE PORCENTUAL EJECUCION  PRESUPUESTAL DEL PROYECTO</t>
  </si>
  <si>
    <t>AVANCE DEL PROYECTO AMPLIACIÓN Y MANTENIMIENTO DE LA SEÑALIZACIÓN VIAL EN EL DISTRITO DE  CARTAGENA DE INDIAS</t>
  </si>
  <si>
    <t>AVANCE DEL PROYECTO FORMULACIÓN Y ADOPCIÓN DEL PLAN LOCAL DE SEGURIDAD VIAL EN EL DISTRITO DE  CARTAGENA DE INDIAS</t>
  </si>
  <si>
    <t xml:space="preserve">AVANCE DEL PROGRAMA FORTALECIMIENTO DE LA CAPACIDAD DE RESPUESTA DEL DEPARTAMENTO ADMINISTRATIVO DE TRANSITO TRANSPORTE </t>
  </si>
  <si>
    <t>AVANCE PROYECTO IMPLEMENTACIÓN DE REINGENIERIA INSTITUCIONAL Y FORTALECIMIENTO FINANCIERO DEL DEPARTAMENTO ADMINISTRATIVO DE TRANSITO Y TRANSPORTE DE   CARTAGENA DE INDIAS</t>
  </si>
  <si>
    <t>AVANCE DEL PROYECTO DISEÑO E IMPLEMENTACIÓN DE UNA PLATAFORMA TECNOLÓGICA  VIRTUAL PARA LA INFORMACIÓN Y LA GESTIÓN DE TRÁMITES EN EL DEPARTAMENTO ADMINISTRATIVO DE TRÁNSITO Y TRANSPORTE EN EL DISTRITO DE   CARTAGENA DE INDIAS</t>
  </si>
  <si>
    <t>AVANCES DEL PROYECTO ESTUDIOS PARA IMPLEMENTAR EL SISTEMA DE FISCALIZACIÓN ELECTRÓNICA PARA LA REGULACIÓN Y EL CONTROL DEL TRÁNSITO EN EL DISTRITO DE   CARTAGENA DE INDIAS</t>
  </si>
  <si>
    <t>AVANCE DEL PROYECTO APOYO PARA LA GESTIÓN DEL TRANSPORTE PÚBLICO MASIVO COLECTIVO E INDIVIDUAL EN EL DISTRITO DE   CARTAGENA DE INDIAS</t>
  </si>
  <si>
    <t>AVANCES DEL PROYECTO SUSTITUCIÓN DE VEHÍCULOS DE TRACCIÓN ANIMAL DEDICADOS AL TRANSPORTE DE CARGA LIVIANA EXISTENTES EN EL DISTRITO DE CARTAGENA DE INDIAS</t>
  </si>
  <si>
    <t>AVANCES DEL PROYECTO IMPLEMENTACIÓN SISTEMA DE MOVILIDAD SOSTENIBLE EN EL DISTRITO DE   CARTAGENA DE INDIAS</t>
  </si>
  <si>
    <t>AVANCE DEL PROGRAMA MOVILIDAD SOSTENIBLE EN EL DISTRITO DE CARTAGENA</t>
  </si>
  <si>
    <t>AVANCE PORCENTUAL DATT MARZO 2023</t>
  </si>
  <si>
    <t>AVANCE PLAN DE ACCION 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</si>
</sst>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_-&quot;$&quot;\ * #,##0_-;\-&quot;$&quot;\ * #,##0_-;_-&quot;$&quot;\ * &quot;-&quot;_-;_-@_-"/>
    <numFmt numFmtId="165" formatCode="_-&quot;$&quot;\ * #,##0.00_-;\-&quot;$&quot;\ * #,##0.00_-;_-&quot;$&quot;\ * &quot;-&quot;??_-;_-@_-"/>
    <numFmt numFmtId="166" formatCode="0;[Red]0"/>
    <numFmt numFmtId="167" formatCode="&quot;$&quot;\ #,##0.00"/>
    <numFmt numFmtId="168" formatCode="#,##0.0"/>
    <numFmt numFmtId="169" formatCode="0.0"/>
    <numFmt numFmtId="170" formatCode="dd/mm/yy;@"/>
    <numFmt numFmtId="171" formatCode="dd/mm/yyyy;@"/>
  </numFmts>
  <fonts count="44" x14ac:knownFonts="1">
    <font>
      <sz val="11"/>
      <color theme="1"/>
      <name val="Calibri"/>
      <family val="2"/>
      <scheme val="minor"/>
    </font>
    <font>
      <b/>
      <sz val="20"/>
      <color theme="1"/>
      <name val="Calibri"/>
      <family val="2"/>
      <scheme val="minor"/>
    </font>
    <font>
      <b/>
      <sz val="11"/>
      <color theme="1"/>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sz val="12"/>
      <color indexed="81"/>
      <name val="Tahoma"/>
      <family val="2"/>
    </font>
    <font>
      <b/>
      <sz val="12"/>
      <color indexed="81"/>
      <name val="Tahoma"/>
      <family val="2"/>
    </font>
    <font>
      <sz val="11"/>
      <color theme="1"/>
      <name val="Calibri"/>
      <family val="2"/>
      <scheme val="minor"/>
    </font>
    <font>
      <sz val="11"/>
      <name val="Calibri"/>
      <family val="2"/>
    </font>
    <font>
      <sz val="10"/>
      <color rgb="FF000000"/>
      <name val="Times New Roman"/>
      <family val="1"/>
    </font>
    <font>
      <sz val="12"/>
      <color theme="1"/>
      <name val="Calibri"/>
      <family val="2"/>
      <scheme val="minor"/>
    </font>
    <font>
      <sz val="10"/>
      <name val="Calibri"/>
      <family val="2"/>
      <scheme val="minor"/>
    </font>
    <font>
      <sz val="12"/>
      <name val="Calibri"/>
      <family val="2"/>
      <scheme val="minor"/>
    </font>
    <font>
      <sz val="16"/>
      <color theme="1"/>
      <name val="Calibri"/>
      <family val="2"/>
      <scheme val="minor"/>
    </font>
    <font>
      <sz val="14"/>
      <color theme="1" tint="4.9989318521683403E-2"/>
      <name val="Calibri"/>
      <family val="2"/>
      <scheme val="minor"/>
    </font>
    <font>
      <sz val="14"/>
      <color theme="1" tint="4.9989318521683403E-2"/>
      <name val="Arial"/>
      <family val="2"/>
    </font>
    <font>
      <sz val="18"/>
      <color theme="1"/>
      <name val="Calibri"/>
      <family val="2"/>
      <scheme val="minor"/>
    </font>
    <font>
      <b/>
      <sz val="20"/>
      <name val="Calibri"/>
      <family val="2"/>
      <scheme val="minor"/>
    </font>
    <font>
      <b/>
      <sz val="11"/>
      <color theme="1" tint="4.9989318521683403E-2"/>
      <name val="Arial"/>
      <family val="2"/>
    </font>
    <font>
      <b/>
      <sz val="14"/>
      <name val="Calibri"/>
      <family val="2"/>
      <scheme val="minor"/>
    </font>
    <font>
      <b/>
      <sz val="14"/>
      <color theme="1"/>
      <name val="Calibri"/>
      <family val="2"/>
      <scheme val="minor"/>
    </font>
    <font>
      <sz val="10"/>
      <color theme="1"/>
      <name val="Calibri"/>
      <family val="2"/>
      <scheme val="minor"/>
    </font>
    <font>
      <b/>
      <sz val="16"/>
      <name val="Calibri"/>
      <family val="2"/>
      <scheme val="minor"/>
    </font>
    <font>
      <b/>
      <sz val="16"/>
      <name val="Calibri"/>
      <family val="2"/>
    </font>
    <font>
      <b/>
      <sz val="16"/>
      <color theme="1"/>
      <name val="Calibri"/>
      <family val="2"/>
      <scheme val="minor"/>
    </font>
    <font>
      <sz val="10"/>
      <name val="Calibri"/>
      <family val="2"/>
    </font>
    <font>
      <b/>
      <sz val="12"/>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6"/>
      <color rgb="FFFF0000"/>
      <name val="Calibri"/>
      <family val="2"/>
      <scheme val="minor"/>
    </font>
    <font>
      <b/>
      <sz val="20"/>
      <color rgb="FFFF0000"/>
      <name val="Calibri"/>
      <family val="2"/>
      <scheme val="minor"/>
    </font>
    <font>
      <b/>
      <sz val="16"/>
      <color rgb="FFFF0000"/>
      <name val="Calibri"/>
      <family val="2"/>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s>
  <cellStyleXfs count="8">
    <xf numFmtId="0" fontId="0" fillId="0" borderId="0"/>
    <xf numFmtId="0" fontId="12" fillId="2"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0" fontId="14" fillId="0" borderId="0"/>
    <xf numFmtId="165" fontId="18" fillId="0" borderId="0" applyFont="0" applyFill="0" applyBorder="0" applyAlignment="0" applyProtection="0"/>
    <xf numFmtId="9" fontId="18" fillId="0" borderId="0" applyFont="0" applyFill="0" applyBorder="0" applyAlignment="0" applyProtection="0"/>
    <xf numFmtId="0" fontId="20" fillId="0" borderId="0"/>
  </cellStyleXfs>
  <cellXfs count="425">
    <xf numFmtId="0" fontId="0" fillId="0" borderId="0" xfId="0"/>
    <xf numFmtId="0" fontId="0" fillId="0" borderId="0" xfId="0" applyAlignment="1">
      <alignment horizontal="center" vertical="center"/>
    </xf>
    <xf numFmtId="1" fontId="0" fillId="0" borderId="0" xfId="0" applyNumberFormat="1" applyAlignment="1">
      <alignment horizontal="center" vertical="center"/>
    </xf>
    <xf numFmtId="0" fontId="7" fillId="0" borderId="0" xfId="0" applyFont="1" applyAlignment="1">
      <alignment horizontal="center"/>
    </xf>
    <xf numFmtId="0" fontId="8" fillId="0" borderId="0" xfId="0" applyFont="1" applyAlignment="1">
      <alignment horizontal="center" vertical="center" wrapText="1"/>
    </xf>
    <xf numFmtId="166" fontId="4" fillId="0" borderId="0" xfId="0" applyNumberFormat="1"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5" fillId="0" borderId="1" xfId="4" applyFont="1" applyBorder="1" applyAlignment="1">
      <alignment horizontal="left" vertical="center"/>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9" fontId="9" fillId="0" borderId="1" xfId="6"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xf>
    <xf numFmtId="167" fontId="0" fillId="0" borderId="0" xfId="0" applyNumberFormat="1"/>
    <xf numFmtId="0" fontId="9" fillId="0" borderId="1" xfId="0" applyFont="1" applyBorder="1" applyAlignment="1">
      <alignment horizontal="center" vertical="center"/>
    </xf>
    <xf numFmtId="3" fontId="9" fillId="0" borderId="0" xfId="0" applyNumberFormat="1" applyFont="1" applyAlignment="1">
      <alignment horizontal="center" vertical="center"/>
    </xf>
    <xf numFmtId="1" fontId="9" fillId="0" borderId="0" xfId="0" applyNumberFormat="1" applyFont="1" applyAlignment="1">
      <alignment horizontal="center" vertical="center"/>
    </xf>
    <xf numFmtId="0" fontId="19" fillId="0" borderId="25" xfId="0" applyFont="1" applyBorder="1" applyAlignment="1">
      <alignment horizontal="center" vertical="center" wrapText="1"/>
    </xf>
    <xf numFmtId="9" fontId="19" fillId="0" borderId="25" xfId="6" applyFont="1" applyBorder="1" applyAlignment="1">
      <alignment horizontal="center" vertical="center" wrapText="1"/>
    </xf>
    <xf numFmtId="14" fontId="19" fillId="0" borderId="25" xfId="0" applyNumberFormat="1" applyFont="1" applyBorder="1" applyAlignment="1">
      <alignment horizontal="center" vertical="center" wrapText="1"/>
    </xf>
    <xf numFmtId="0" fontId="19" fillId="0" borderId="26" xfId="0" applyFont="1" applyBorder="1" applyAlignment="1">
      <alignment horizontal="center" vertical="center" wrapText="1"/>
    </xf>
    <xf numFmtId="9" fontId="19" fillId="0" borderId="26" xfId="6" applyFont="1" applyBorder="1" applyAlignment="1">
      <alignment horizontal="center" vertical="center" wrapText="1"/>
    </xf>
    <xf numFmtId="0" fontId="19" fillId="0" borderId="27" xfId="0" applyFont="1" applyBorder="1" applyAlignment="1">
      <alignment horizontal="center" vertical="center" wrapText="1"/>
    </xf>
    <xf numFmtId="0" fontId="19" fillId="0" borderId="1" xfId="0" applyFont="1" applyBorder="1" applyAlignment="1">
      <alignment horizontal="center" vertical="center" wrapText="1"/>
    </xf>
    <xf numFmtId="9" fontId="19" fillId="0" borderId="1" xfId="6" applyFont="1" applyBorder="1" applyAlignment="1">
      <alignment horizontal="center" vertical="center" wrapText="1"/>
    </xf>
    <xf numFmtId="0" fontId="19" fillId="0" borderId="1" xfId="0" applyFont="1" applyBorder="1" applyAlignment="1">
      <alignment horizontal="center" vertical="center"/>
    </xf>
    <xf numFmtId="9" fontId="19" fillId="0" borderId="1" xfId="6" applyFont="1" applyBorder="1" applyAlignment="1">
      <alignment horizontal="center" vertical="center"/>
    </xf>
    <xf numFmtId="0" fontId="19" fillId="0" borderId="28" xfId="0" applyFont="1" applyBorder="1" applyAlignment="1">
      <alignment horizontal="center" vertical="center" wrapText="1"/>
    </xf>
    <xf numFmtId="14" fontId="19" fillId="0" borderId="1" xfId="0" applyNumberFormat="1" applyFont="1" applyBorder="1" applyAlignment="1">
      <alignment horizontal="center" vertical="center"/>
    </xf>
    <xf numFmtId="0" fontId="9" fillId="0" borderId="1" xfId="7" applyFont="1" applyBorder="1" applyAlignment="1">
      <alignment vertical="center" wrapText="1"/>
    </xf>
    <xf numFmtId="0" fontId="9" fillId="0" borderId="21" xfId="0" applyFont="1" applyBorder="1" applyAlignment="1">
      <alignment horizontal="center" vertical="center" wrapText="1"/>
    </xf>
    <xf numFmtId="0" fontId="19" fillId="0" borderId="21" xfId="0" applyFont="1" applyBorder="1" applyAlignment="1">
      <alignment horizontal="center" vertical="center"/>
    </xf>
    <xf numFmtId="9" fontId="19" fillId="0" borderId="21" xfId="6" applyFont="1" applyBorder="1" applyAlignment="1">
      <alignment horizontal="center" vertical="center"/>
    </xf>
    <xf numFmtId="14" fontId="19" fillId="0" borderId="21" xfId="0" applyNumberFormat="1" applyFont="1" applyBorder="1" applyAlignment="1">
      <alignment horizontal="center" vertical="center"/>
    </xf>
    <xf numFmtId="14" fontId="9" fillId="0" borderId="21" xfId="0" applyNumberFormat="1" applyFont="1" applyBorder="1" applyAlignment="1">
      <alignment horizontal="center" vertical="center" wrapText="1"/>
    </xf>
    <xf numFmtId="9" fontId="9" fillId="0" borderId="21" xfId="6" applyFont="1" applyBorder="1" applyAlignment="1">
      <alignment horizontal="center" vertical="center" wrapText="1"/>
    </xf>
    <xf numFmtId="9" fontId="9" fillId="0" borderId="1" xfId="6" applyFont="1" applyBorder="1" applyAlignment="1">
      <alignment horizontal="center" vertical="center"/>
    </xf>
    <xf numFmtId="9" fontId="9" fillId="0" borderId="1" xfId="6" applyFont="1" applyFill="1" applyBorder="1" applyAlignment="1">
      <alignment horizontal="center" vertical="center"/>
    </xf>
    <xf numFmtId="14"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67" fontId="18" fillId="0" borderId="21" xfId="5" applyNumberFormat="1" applyFont="1" applyFill="1" applyBorder="1" applyAlignment="1">
      <alignment horizontal="center" vertical="center"/>
    </xf>
    <xf numFmtId="0" fontId="9" fillId="0" borderId="21" xfId="0" applyFont="1" applyBorder="1" applyAlignment="1">
      <alignment horizontal="left" vertical="center" wrapText="1"/>
    </xf>
    <xf numFmtId="1" fontId="0" fillId="0" borderId="1" xfId="0" applyNumberFormat="1" applyBorder="1" applyAlignment="1">
      <alignment horizontal="center" vertical="center"/>
    </xf>
    <xf numFmtId="9" fontId="9" fillId="0" borderId="21" xfId="6" applyFont="1" applyBorder="1" applyAlignment="1">
      <alignment horizontal="center" vertical="center"/>
    </xf>
    <xf numFmtId="14" fontId="9" fillId="0" borderId="21" xfId="0" applyNumberFormat="1" applyFont="1" applyBorder="1" applyAlignment="1">
      <alignment horizontal="center" vertical="center"/>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21" fillId="0" borderId="1" xfId="0" applyFont="1" applyBorder="1" applyAlignment="1">
      <alignment horizontal="center" vertical="center" wrapText="1"/>
    </xf>
    <xf numFmtId="9" fontId="21" fillId="0" borderId="1" xfId="6" applyFont="1" applyBorder="1" applyAlignment="1">
      <alignment horizontal="center" vertical="center" wrapText="1"/>
    </xf>
    <xf numFmtId="14" fontId="21" fillId="0" borderId="1"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9" fontId="9" fillId="0" borderId="1" xfId="2" applyFont="1" applyBorder="1" applyAlignment="1" applyProtection="1">
      <alignment vertical="center" wrapText="1"/>
      <protection locked="0"/>
    </xf>
    <xf numFmtId="49" fontId="9" fillId="0" borderId="1" xfId="2" applyFont="1" applyFill="1" applyBorder="1" applyAlignment="1" applyProtection="1">
      <alignment vertical="center" wrapText="1"/>
      <protection locked="0"/>
    </xf>
    <xf numFmtId="0" fontId="0" fillId="0" borderId="21" xfId="0" applyBorder="1" applyAlignment="1">
      <alignment vertical="center" wrapText="1"/>
    </xf>
    <xf numFmtId="0" fontId="0" fillId="0" borderId="13" xfId="0" applyBorder="1" applyAlignment="1">
      <alignment horizontal="center" vertical="center" wrapText="1"/>
    </xf>
    <xf numFmtId="0" fontId="1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2" xfId="0" applyBorder="1" applyAlignment="1">
      <alignment horizontal="center" vertical="center" wrapText="1"/>
    </xf>
    <xf numFmtId="169"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21" xfId="0" applyNumberFormat="1" applyBorder="1" applyAlignment="1">
      <alignment horizontal="center" vertical="center" wrapText="1"/>
    </xf>
    <xf numFmtId="1" fontId="0" fillId="0" borderId="21" xfId="0" applyNumberFormat="1" applyBorder="1" applyAlignment="1">
      <alignment horizontal="center" vertical="center"/>
    </xf>
    <xf numFmtId="0" fontId="24" fillId="0" borderId="1" xfId="0" applyFont="1" applyBorder="1" applyAlignment="1">
      <alignment horizontal="center" vertical="center"/>
    </xf>
    <xf numFmtId="0" fontId="24" fillId="0" borderId="21" xfId="0" applyFont="1" applyBorder="1" applyAlignment="1">
      <alignment horizontal="center" vertical="center"/>
    </xf>
    <xf numFmtId="2" fontId="0" fillId="0" borderId="21" xfId="0" applyNumberFormat="1" applyBorder="1" applyAlignment="1">
      <alignment horizontal="center" vertical="center"/>
    </xf>
    <xf numFmtId="170" fontId="9"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0" fontId="24" fillId="0" borderId="1" xfId="0" applyFont="1" applyBorder="1" applyAlignment="1">
      <alignment vertical="center"/>
    </xf>
    <xf numFmtId="3" fontId="0" fillId="0" borderId="1" xfId="0" applyNumberFormat="1" applyBorder="1" applyAlignment="1">
      <alignment horizontal="center" vertical="center"/>
    </xf>
    <xf numFmtId="170" fontId="0" fillId="0" borderId="1" xfId="0" applyNumberFormat="1" applyBorder="1" applyAlignment="1">
      <alignment horizontal="center" vertical="center"/>
    </xf>
    <xf numFmtId="14" fontId="0" fillId="0" borderId="21" xfId="0" applyNumberFormat="1" applyBorder="1" applyAlignment="1">
      <alignment horizontal="center" vertical="center"/>
    </xf>
    <xf numFmtId="0" fontId="28" fillId="0" borderId="2" xfId="0" applyFont="1" applyBorder="1" applyAlignment="1">
      <alignment vertical="center" wrapText="1"/>
    </xf>
    <xf numFmtId="3" fontId="30" fillId="0" borderId="2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1" fontId="31" fillId="0" borderId="1" xfId="0" applyNumberFormat="1" applyFont="1" applyBorder="1" applyAlignment="1">
      <alignment horizontal="center" vertical="center"/>
    </xf>
    <xf numFmtId="2" fontId="31" fillId="0" borderId="1" xfId="0" applyNumberFormat="1" applyFont="1" applyBorder="1" applyAlignment="1">
      <alignment horizontal="center" vertical="center"/>
    </xf>
    <xf numFmtId="169" fontId="31"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3" fontId="33" fillId="0" borderId="21" xfId="0" applyNumberFormat="1" applyFont="1" applyBorder="1" applyAlignment="1">
      <alignment horizontal="center" vertical="center" wrapText="1"/>
    </xf>
    <xf numFmtId="3" fontId="33" fillId="0" borderId="1" xfId="0" applyNumberFormat="1" applyFont="1" applyBorder="1" applyAlignment="1">
      <alignment horizontal="center" vertical="center" wrapText="1"/>
    </xf>
    <xf numFmtId="0" fontId="34" fillId="0" borderId="1" xfId="0" applyFont="1" applyBorder="1" applyAlignment="1">
      <alignment horizontal="center" vertical="center"/>
    </xf>
    <xf numFmtId="0" fontId="34" fillId="0" borderId="21" xfId="0" applyFont="1" applyBorder="1" applyAlignment="1">
      <alignment horizontal="center" vertical="center"/>
    </xf>
    <xf numFmtId="0" fontId="33" fillId="0" borderId="1" xfId="0" applyFont="1" applyBorder="1" applyAlignment="1">
      <alignment horizontal="center" vertical="center"/>
    </xf>
    <xf numFmtId="0" fontId="35" fillId="0" borderId="1" xfId="0" applyFont="1" applyBorder="1" applyAlignment="1">
      <alignment horizontal="center" vertical="center" wrapText="1"/>
    </xf>
    <xf numFmtId="0" fontId="33" fillId="0" borderId="2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1" fontId="36" fillId="0" borderId="1"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32" fillId="0" borderId="1" xfId="0" applyFont="1" applyBorder="1" applyAlignment="1">
      <alignment horizontal="center" vertical="center" wrapText="1"/>
    </xf>
    <xf numFmtId="166" fontId="0" fillId="0" borderId="3" xfId="0" applyNumberFormat="1" applyBorder="1" applyAlignment="1">
      <alignment horizontal="center" vertical="center" wrapText="1"/>
    </xf>
    <xf numFmtId="166"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 fontId="9" fillId="0" borderId="21" xfId="0"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3" xfId="0" applyNumberFormat="1" applyBorder="1" applyAlignment="1">
      <alignment horizontal="center" vertical="center"/>
    </xf>
    <xf numFmtId="167"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9" fontId="9" fillId="0" borderId="2" xfId="6" applyFont="1" applyBorder="1" applyAlignment="1">
      <alignment horizontal="center" vertical="center" wrapText="1"/>
    </xf>
    <xf numFmtId="0" fontId="9" fillId="0" borderId="30" xfId="0" applyFont="1" applyBorder="1" applyAlignment="1">
      <alignment horizontal="center" vertical="center" wrapText="1"/>
    </xf>
    <xf numFmtId="14" fontId="9" fillId="0" borderId="2" xfId="0" applyNumberFormat="1" applyFont="1" applyBorder="1" applyAlignment="1">
      <alignment horizontal="center" vertical="center" wrapText="1"/>
    </xf>
    <xf numFmtId="1" fontId="0" fillId="0" borderId="3" xfId="0" applyNumberFormat="1" applyBorder="1" applyAlignment="1">
      <alignment horizontal="center" vertical="center"/>
    </xf>
    <xf numFmtId="0" fontId="9" fillId="0" borderId="21" xfId="0" applyFont="1" applyBorder="1" applyAlignment="1">
      <alignment vertical="center" wrapText="1"/>
    </xf>
    <xf numFmtId="167" fontId="18" fillId="0" borderId="3" xfId="5" applyNumberFormat="1" applyFont="1" applyFill="1" applyBorder="1" applyAlignment="1">
      <alignment horizontal="center" vertical="center"/>
    </xf>
    <xf numFmtId="167" fontId="18" fillId="0" borderId="2" xfId="5" applyNumberFormat="1" applyFont="1" applyFill="1" applyBorder="1" applyAlignment="1">
      <alignment horizontal="center" vertical="center"/>
    </xf>
    <xf numFmtId="0" fontId="9" fillId="0" borderId="3" xfId="0" applyFont="1" applyBorder="1" applyAlignment="1">
      <alignment horizontal="left" vertical="center" wrapText="1"/>
    </xf>
    <xf numFmtId="0" fontId="24" fillId="0" borderId="2" xfId="0" applyFont="1" applyBorder="1" applyAlignment="1">
      <alignment horizontal="center" vertical="center"/>
    </xf>
    <xf numFmtId="0" fontId="25" fillId="0" borderId="21" xfId="0" applyFont="1" applyBorder="1" applyAlignment="1">
      <alignment horizontal="center" vertical="center" textRotation="90" wrapText="1"/>
    </xf>
    <xf numFmtId="0" fontId="25" fillId="0" borderId="2" xfId="0" applyFont="1" applyBorder="1" applyAlignment="1">
      <alignment horizontal="center" vertical="center" textRotation="90" wrapText="1"/>
    </xf>
    <xf numFmtId="0" fontId="24" fillId="0" borderId="3" xfId="0" applyFont="1" applyBorder="1" applyAlignment="1">
      <alignment horizontal="center" vertical="center"/>
    </xf>
    <xf numFmtId="41" fontId="0" fillId="0" borderId="21" xfId="0" applyNumberFormat="1" applyBorder="1" applyAlignment="1">
      <alignment horizontal="center" vertical="center"/>
    </xf>
    <xf numFmtId="41" fontId="0" fillId="0" borderId="2" xfId="0" applyNumberFormat="1" applyBorder="1" applyAlignment="1">
      <alignment horizontal="center" vertical="center"/>
    </xf>
    <xf numFmtId="3" fontId="0" fillId="0" borderId="21" xfId="0" applyNumberFormat="1" applyBorder="1" applyAlignment="1">
      <alignment horizontal="center" vertical="center"/>
    </xf>
    <xf numFmtId="3" fontId="0" fillId="0" borderId="2" xfId="0" applyNumberFormat="1" applyBorder="1" applyAlignment="1">
      <alignment horizontal="center" vertical="center"/>
    </xf>
    <xf numFmtId="0" fontId="18" fillId="0" borderId="3" xfId="0" applyFont="1" applyBorder="1" applyAlignment="1">
      <alignment horizontal="center" vertical="center" wrapText="1"/>
    </xf>
    <xf numFmtId="0" fontId="32" fillId="0" borderId="1" xfId="0" applyFont="1" applyBorder="1" applyAlignment="1">
      <alignment horizontal="center" wrapText="1"/>
    </xf>
    <xf numFmtId="3" fontId="22" fillId="0" borderId="1" xfId="0" applyNumberFormat="1" applyFont="1" applyBorder="1" applyAlignment="1">
      <alignment horizontal="center" vertical="center"/>
    </xf>
    <xf numFmtId="3" fontId="22" fillId="0" borderId="21" xfId="0" applyNumberFormat="1" applyFont="1" applyBorder="1" applyAlignment="1">
      <alignment horizontal="center" vertical="center"/>
    </xf>
    <xf numFmtId="0" fontId="23" fillId="0" borderId="1" xfId="0" applyFont="1" applyBorder="1" applyAlignment="1">
      <alignment horizontal="center" vertical="center" wrapText="1"/>
    </xf>
    <xf numFmtId="0" fontId="6" fillId="0" borderId="0" xfId="0" applyFont="1" applyAlignment="1">
      <alignment horizontal="center"/>
    </xf>
    <xf numFmtId="0" fontId="15" fillId="4" borderId="9" xfId="0" applyFont="1" applyFill="1" applyBorder="1" applyAlignment="1">
      <alignment horizontal="center" vertical="center"/>
    </xf>
    <xf numFmtId="1" fontId="31" fillId="0" borderId="2" xfId="0" applyNumberFormat="1" applyFont="1" applyBorder="1" applyAlignment="1">
      <alignment horizontal="center" vertical="center"/>
    </xf>
    <xf numFmtId="9" fontId="31" fillId="0" borderId="1" xfId="6" applyFont="1" applyBorder="1" applyAlignment="1">
      <alignment horizontal="center" vertical="center"/>
    </xf>
    <xf numFmtId="9" fontId="31" fillId="0" borderId="2" xfId="6" applyFont="1" applyBorder="1" applyAlignment="1">
      <alignment horizontal="center" vertical="center"/>
    </xf>
    <xf numFmtId="9" fontId="30" fillId="0" borderId="1" xfId="6" applyFont="1" applyBorder="1" applyAlignment="1">
      <alignment horizontal="center" vertical="center" wrapText="1"/>
    </xf>
    <xf numFmtId="9" fontId="30" fillId="0" borderId="2" xfId="6" applyFont="1" applyBorder="1" applyAlignment="1">
      <alignment horizontal="center" vertical="center" wrapText="1"/>
    </xf>
    <xf numFmtId="1" fontId="0" fillId="0" borderId="3" xfId="0" applyNumberFormat="1" applyBorder="1" applyAlignment="1">
      <alignment horizontal="center" vertical="center" wrapText="1"/>
    </xf>
    <xf numFmtId="9" fontId="40" fillId="0" borderId="1" xfId="6" applyFont="1" applyBorder="1" applyAlignment="1">
      <alignment horizontal="center" vertical="center"/>
    </xf>
    <xf numFmtId="1" fontId="31" fillId="0" borderId="21" xfId="0" applyNumberFormat="1" applyFont="1" applyBorder="1" applyAlignment="1">
      <alignment horizontal="center" vertical="center"/>
    </xf>
    <xf numFmtId="9" fontId="33" fillId="0" borderId="1" xfId="6" applyFont="1" applyBorder="1" applyAlignment="1">
      <alignment horizontal="center" vertical="center" wrapText="1"/>
    </xf>
    <xf numFmtId="9" fontId="41" fillId="0" borderId="1" xfId="6" applyFont="1" applyBorder="1" applyAlignment="1">
      <alignment horizontal="center" vertical="center" wrapText="1"/>
    </xf>
    <xf numFmtId="0" fontId="38" fillId="0" borderId="1" xfId="0" applyFont="1" applyBorder="1" applyAlignment="1">
      <alignment horizontal="center" vertical="center" wrapText="1"/>
    </xf>
    <xf numFmtId="9" fontId="33" fillId="0" borderId="0" xfId="6" applyFont="1" applyBorder="1" applyAlignment="1">
      <alignment horizontal="center" vertical="center" wrapText="1"/>
    </xf>
    <xf numFmtId="9" fontId="19" fillId="0" borderId="28" xfId="6" applyFont="1" applyBorder="1" applyAlignment="1">
      <alignment horizontal="center" vertical="center" wrapText="1"/>
    </xf>
    <xf numFmtId="9" fontId="34" fillId="0" borderId="1" xfId="6" applyFont="1" applyBorder="1" applyAlignment="1">
      <alignment horizontal="center" vertical="center"/>
    </xf>
    <xf numFmtId="9" fontId="34" fillId="0" borderId="21" xfId="6" applyFont="1" applyBorder="1" applyAlignment="1">
      <alignment horizontal="center" vertical="center"/>
    </xf>
    <xf numFmtId="9" fontId="41" fillId="0" borderId="2" xfId="6" applyFont="1" applyBorder="1" applyAlignment="1">
      <alignment horizontal="center" vertical="center"/>
    </xf>
    <xf numFmtId="9" fontId="43" fillId="0" borderId="21" xfId="6" applyFont="1" applyBorder="1" applyAlignment="1">
      <alignment horizontal="center" vertical="center"/>
    </xf>
    <xf numFmtId="9" fontId="0" fillId="0" borderId="3" xfId="6" applyFont="1" applyBorder="1" applyAlignment="1">
      <alignment horizontal="center" vertical="center"/>
    </xf>
    <xf numFmtId="9" fontId="33" fillId="0" borderId="2" xfId="0" applyNumberFormat="1" applyFont="1" applyBorder="1" applyAlignment="1">
      <alignment horizontal="center" vertical="center" wrapText="1"/>
    </xf>
    <xf numFmtId="10" fontId="38" fillId="0" borderId="3" xfId="6" applyNumberFormat="1" applyFont="1" applyBorder="1" applyAlignment="1">
      <alignment horizontal="center" vertical="center"/>
    </xf>
    <xf numFmtId="0" fontId="26" fillId="0" borderId="21" xfId="0" applyFont="1" applyBorder="1" applyAlignment="1">
      <alignment horizontal="center" vertical="center" textRotation="90" wrapText="1"/>
    </xf>
    <xf numFmtId="0" fontId="32" fillId="0" borderId="11" xfId="0" applyFont="1" applyBorder="1" applyAlignment="1">
      <alignment horizontal="center" vertical="center" wrapText="1"/>
    </xf>
    <xf numFmtId="9" fontId="33" fillId="0" borderId="1" xfId="0" applyNumberFormat="1" applyFont="1" applyBorder="1" applyAlignment="1">
      <alignment horizontal="center" vertical="center" wrapText="1"/>
    </xf>
    <xf numFmtId="9" fontId="33" fillId="0" borderId="1" xfId="6" applyFont="1" applyBorder="1" applyAlignment="1">
      <alignment horizontal="center" vertical="center"/>
    </xf>
    <xf numFmtId="9" fontId="33" fillId="0" borderId="1" xfId="0" applyNumberFormat="1" applyFont="1" applyBorder="1" applyAlignment="1">
      <alignment horizontal="center" vertical="center"/>
    </xf>
    <xf numFmtId="9" fontId="33" fillId="0" borderId="21" xfId="0" applyNumberFormat="1" applyFont="1" applyBorder="1" applyAlignment="1">
      <alignment horizontal="center" vertical="center"/>
    </xf>
    <xf numFmtId="9" fontId="35" fillId="0" borderId="1" xfId="0" applyNumberFormat="1" applyFont="1" applyBorder="1" applyAlignment="1">
      <alignment horizontal="center" vertical="center" wrapText="1"/>
    </xf>
    <xf numFmtId="9" fontId="35" fillId="0" borderId="1" xfId="6" applyFont="1" applyBorder="1" applyAlignment="1">
      <alignment horizontal="center" vertical="center" wrapText="1"/>
    </xf>
    <xf numFmtId="9" fontId="33" fillId="0" borderId="21" xfId="6" applyFont="1" applyBorder="1" applyAlignment="1">
      <alignment horizontal="center" vertical="center" wrapText="1"/>
    </xf>
    <xf numFmtId="9" fontId="41"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9" fontId="0" fillId="0" borderId="1" xfId="6" applyFont="1" applyBorder="1" applyAlignment="1">
      <alignment horizontal="center" vertical="center"/>
    </xf>
    <xf numFmtId="0" fontId="35" fillId="0" borderId="21" xfId="0" applyFont="1" applyBorder="1" applyAlignment="1">
      <alignment horizontal="center" vertical="center" wrapText="1"/>
    </xf>
    <xf numFmtId="9" fontId="39" fillId="0" borderId="1" xfId="0" applyNumberFormat="1" applyFont="1" applyBorder="1" applyAlignment="1">
      <alignment horizontal="center" vertical="center"/>
    </xf>
    <xf numFmtId="164" fontId="0" fillId="0" borderId="1" xfId="0" applyNumberFormat="1" applyBorder="1" applyAlignment="1">
      <alignment horizontal="center" vertical="center" wrapText="1"/>
    </xf>
    <xf numFmtId="167" fontId="18" fillId="0" borderId="1" xfId="5" applyNumberFormat="1" applyFont="1" applyFill="1" applyBorder="1" applyAlignment="1">
      <alignment horizontal="center" vertical="center"/>
    </xf>
    <xf numFmtId="9" fontId="18" fillId="0" borderId="1" xfId="6" applyFont="1" applyFill="1" applyBorder="1" applyAlignment="1">
      <alignment horizontal="center" vertical="center"/>
    </xf>
    <xf numFmtId="10" fontId="38" fillId="0" borderId="1" xfId="6" applyNumberFormat="1" applyFont="1" applyFill="1" applyBorder="1" applyAlignment="1">
      <alignment horizontal="center" vertical="center"/>
    </xf>
    <xf numFmtId="0" fontId="39" fillId="0" borderId="21" xfId="0" applyFont="1" applyBorder="1" applyAlignment="1">
      <alignment horizontal="center" vertical="center" wrapText="1"/>
    </xf>
    <xf numFmtId="9" fontId="0" fillId="0" borderId="21" xfId="6" applyFont="1" applyBorder="1" applyAlignment="1">
      <alignment horizontal="center" vertical="center"/>
    </xf>
    <xf numFmtId="0" fontId="38" fillId="0" borderId="3" xfId="0" applyFont="1" applyBorder="1" applyAlignment="1">
      <alignment horizontal="center" vertical="center" wrapText="1"/>
    </xf>
    <xf numFmtId="10" fontId="0" fillId="0" borderId="1" xfId="6" applyNumberFormat="1" applyFont="1" applyBorder="1" applyAlignment="1">
      <alignment horizontal="center" vertical="center"/>
    </xf>
    <xf numFmtId="0" fontId="39" fillId="0" borderId="1" xfId="0" applyFont="1" applyBorder="1" applyAlignment="1">
      <alignment vertical="center" wrapText="1"/>
    </xf>
    <xf numFmtId="0" fontId="7" fillId="0" borderId="1" xfId="0" applyFont="1" applyBorder="1" applyAlignment="1">
      <alignment horizontal="center"/>
    </xf>
    <xf numFmtId="0" fontId="8" fillId="0" borderId="1" xfId="0" applyFont="1" applyBorder="1" applyAlignment="1">
      <alignment horizontal="center" vertical="center" wrapText="1"/>
    </xf>
    <xf numFmtId="166" fontId="4" fillId="0" borderId="1" xfId="0" applyNumberFormat="1" applyFont="1" applyBorder="1" applyAlignment="1">
      <alignment horizontal="center" vertical="center"/>
    </xf>
    <xf numFmtId="0" fontId="9" fillId="0" borderId="1" xfId="0" applyFont="1" applyBorder="1" applyAlignment="1">
      <alignment horizontal="center"/>
    </xf>
    <xf numFmtId="9" fontId="38" fillId="0" borderId="1" xfId="0" applyNumberFormat="1" applyFont="1" applyBorder="1" applyAlignment="1">
      <alignment horizontal="center" vertical="center"/>
    </xf>
    <xf numFmtId="0" fontId="3" fillId="0" borderId="3" xfId="0" applyFont="1" applyFill="1" applyBorder="1" applyAlignment="1">
      <alignment horizontal="center" vertical="center" wrapText="1"/>
    </xf>
    <xf numFmtId="0" fontId="4" fillId="0" borderId="0" xfId="0" applyFont="1" applyFill="1"/>
    <xf numFmtId="0" fontId="2" fillId="0" borderId="1" xfId="0" applyFont="1" applyFill="1" applyBorder="1" applyAlignment="1">
      <alignment horizontal="center" vertical="center" wrapText="1"/>
    </xf>
    <xf numFmtId="0" fontId="0" fillId="0" borderId="0" xfId="0" applyFill="1"/>
    <xf numFmtId="0" fontId="32" fillId="0" borderId="1" xfId="0" applyFont="1" applyFill="1" applyBorder="1"/>
    <xf numFmtId="0" fontId="0" fillId="0" borderId="1" xfId="0" applyFill="1" applyBorder="1"/>
    <xf numFmtId="0" fontId="0" fillId="0" borderId="1"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3" xfId="0"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0" borderId="21" xfId="0" applyNumberFormat="1" applyFont="1" applyFill="1" applyBorder="1" applyAlignment="1">
      <alignment horizontal="center" vertical="center" wrapText="1"/>
    </xf>
    <xf numFmtId="0" fontId="0" fillId="0" borderId="0" xfId="0" applyFill="1" applyAlignment="1">
      <alignment horizontal="center" vertical="center"/>
    </xf>
    <xf numFmtId="0" fontId="9" fillId="0" borderId="13" xfId="0" applyFont="1" applyFill="1" applyBorder="1" applyAlignment="1">
      <alignment horizontal="center" vertical="center" wrapText="1"/>
    </xf>
    <xf numFmtId="0" fontId="5" fillId="0" borderId="0" xfId="0" applyFont="1" applyFill="1" applyAlignment="1">
      <alignment horizontal="center" vertical="center"/>
    </xf>
    <xf numFmtId="0" fontId="41" fillId="0" borderId="1" xfId="0" applyFont="1" applyBorder="1" applyAlignment="1">
      <alignment horizontal="center" vertical="center" wrapText="1"/>
    </xf>
    <xf numFmtId="0" fontId="27" fillId="0" borderId="1" xfId="0" applyFont="1" applyFill="1" applyBorder="1" applyAlignment="1">
      <alignment horizontal="center" vertical="center" textRotation="90"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1" fontId="40" fillId="0" borderId="11" xfId="0" applyNumberFormat="1" applyFont="1" applyBorder="1" applyAlignment="1">
      <alignment horizontal="center" vertical="center" wrapText="1"/>
    </xf>
    <xf numFmtId="1" fontId="40" fillId="0" borderId="12" xfId="0" applyNumberFormat="1" applyFont="1" applyBorder="1" applyAlignment="1">
      <alignment horizontal="center" vertical="center" wrapText="1"/>
    </xf>
    <xf numFmtId="1" fontId="40" fillId="0" borderId="13" xfId="0" applyNumberFormat="1" applyFont="1" applyBorder="1" applyAlignment="1">
      <alignment horizontal="center" vertical="center" wrapText="1"/>
    </xf>
    <xf numFmtId="0" fontId="0" fillId="0" borderId="3" xfId="0" applyBorder="1" applyAlignment="1">
      <alignment horizontal="center" vertical="center" wrapText="1"/>
    </xf>
    <xf numFmtId="1" fontId="41" fillId="0" borderId="11" xfId="0" applyNumberFormat="1" applyFont="1" applyBorder="1" applyAlignment="1">
      <alignment horizontal="center" vertical="center" wrapText="1"/>
    </xf>
    <xf numFmtId="1" fontId="41" fillId="0" borderId="12" xfId="0" applyNumberFormat="1" applyFont="1" applyBorder="1" applyAlignment="1">
      <alignment horizontal="center" vertical="center" wrapText="1"/>
    </xf>
    <xf numFmtId="1" fontId="41" fillId="0" borderId="13" xfId="0" applyNumberFormat="1" applyFont="1" applyBorder="1" applyAlignment="1">
      <alignment horizontal="center" vertical="center" wrapText="1"/>
    </xf>
    <xf numFmtId="0" fontId="27" fillId="0" borderId="21" xfId="0" applyFont="1" applyFill="1" applyBorder="1" applyAlignment="1">
      <alignment horizontal="center" vertical="center" textRotation="90" wrapText="1"/>
    </xf>
    <xf numFmtId="0" fontId="27" fillId="0" borderId="3" xfId="0" applyFont="1" applyFill="1" applyBorder="1" applyAlignment="1">
      <alignment horizontal="center" vertical="center" textRotation="90" wrapText="1"/>
    </xf>
    <xf numFmtId="0" fontId="27" fillId="0" borderId="2" xfId="0" applyFont="1" applyFill="1" applyBorder="1" applyAlignment="1">
      <alignment horizontal="center" vertical="center" textRotation="90"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 fontId="40" fillId="0" borderId="32" xfId="0" applyNumberFormat="1" applyFont="1" applyBorder="1" applyAlignment="1">
      <alignment horizontal="center" vertical="center" wrapText="1"/>
    </xf>
    <xf numFmtId="1" fontId="40" fillId="0" borderId="19" xfId="0" applyNumberFormat="1" applyFont="1" applyBorder="1" applyAlignment="1">
      <alignment horizontal="center" vertical="center" wrapText="1"/>
    </xf>
    <xf numFmtId="1" fontId="40" fillId="0" borderId="30"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168" fontId="9" fillId="0" borderId="21"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166" fontId="0" fillId="0" borderId="21" xfId="0" applyNumberFormat="1" applyBorder="1" applyAlignment="1">
      <alignment horizontal="center" vertical="center" wrapText="1"/>
    </xf>
    <xf numFmtId="166" fontId="0" fillId="0" borderId="3" xfId="0" applyNumberFormat="1" applyBorder="1" applyAlignment="1">
      <alignment horizontal="center" vertical="center" wrapText="1"/>
    </xf>
    <xf numFmtId="166" fontId="0" fillId="0" borderId="2" xfId="0" applyNumberFormat="1" applyBorder="1" applyAlignment="1">
      <alignment horizontal="center" vertical="center" wrapText="1"/>
    </xf>
    <xf numFmtId="1" fontId="9" fillId="0" borderId="21"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3" fillId="0" borderId="1" xfId="0" applyFont="1" applyBorder="1" applyAlignment="1">
      <alignment horizontal="center" vertical="center" wrapText="1"/>
    </xf>
    <xf numFmtId="1" fontId="39" fillId="0" borderId="11" xfId="0" applyNumberFormat="1" applyFont="1" applyBorder="1" applyAlignment="1">
      <alignment horizontal="center" vertical="center" wrapText="1"/>
    </xf>
    <xf numFmtId="1" fontId="39" fillId="0" borderId="12" xfId="0" applyNumberFormat="1" applyFont="1" applyBorder="1" applyAlignment="1">
      <alignment horizontal="center" vertical="center" wrapText="1"/>
    </xf>
    <xf numFmtId="1" fontId="39" fillId="0" borderId="13" xfId="0" applyNumberFormat="1" applyFont="1" applyBorder="1" applyAlignment="1">
      <alignment horizontal="center" vertical="center" wrapText="1"/>
    </xf>
    <xf numFmtId="9" fontId="33" fillId="0" borderId="21" xfId="0" applyNumberFormat="1"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1" fontId="41" fillId="0" borderId="1" xfId="0" applyNumberFormat="1" applyFont="1" applyBorder="1" applyAlignment="1">
      <alignment horizontal="center" vertical="center" wrapText="1"/>
    </xf>
    <xf numFmtId="0" fontId="0" fillId="0" borderId="21" xfId="0" applyFill="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0" borderId="21" xfId="0" applyNumberFormat="1" applyFont="1" applyFill="1" applyBorder="1" applyAlignment="1">
      <alignment horizontal="center" vertical="center" wrapText="1"/>
    </xf>
    <xf numFmtId="0" fontId="24" fillId="0" borderId="21" xfId="0" applyFont="1" applyBorder="1" applyAlignment="1">
      <alignment horizontal="center" vertical="center"/>
    </xf>
    <xf numFmtId="0" fontId="9" fillId="0" borderId="21" xfId="0" applyFont="1" applyFill="1" applyBorder="1" applyAlignment="1">
      <alignment horizontal="center" vertical="center" wrapText="1"/>
    </xf>
    <xf numFmtId="3" fontId="22" fillId="0" borderId="1" xfId="0" applyNumberFormat="1" applyFont="1" applyBorder="1" applyAlignment="1">
      <alignment horizontal="center" vertical="center"/>
    </xf>
    <xf numFmtId="3" fontId="22" fillId="0" borderId="21" xfId="0" applyNumberFormat="1" applyFont="1" applyBorder="1" applyAlignment="1">
      <alignment horizontal="center" vertical="center"/>
    </xf>
    <xf numFmtId="1" fontId="0" fillId="0" borderId="1" xfId="0" applyNumberFormat="1" applyBorder="1" applyAlignment="1">
      <alignment horizontal="center" vertical="center"/>
    </xf>
    <xf numFmtId="0" fontId="29" fillId="0" borderId="31" xfId="0" applyFont="1" applyFill="1" applyBorder="1" applyAlignment="1">
      <alignment horizontal="center" vertical="center" wrapText="1"/>
    </xf>
    <xf numFmtId="0" fontId="29" fillId="0" borderId="2" xfId="0" applyFont="1" applyFill="1" applyBorder="1" applyAlignment="1">
      <alignment horizontal="center" vertical="center" wrapText="1"/>
    </xf>
    <xf numFmtId="9" fontId="0" fillId="0" borderId="21" xfId="6" applyFont="1" applyBorder="1" applyAlignment="1">
      <alignment horizontal="center" vertical="center"/>
    </xf>
    <xf numFmtId="9" fontId="0" fillId="0" borderId="3" xfId="6" applyFont="1" applyBorder="1" applyAlignment="1">
      <alignment horizontal="center" vertical="center"/>
    </xf>
    <xf numFmtId="9" fontId="0" fillId="0" borderId="2" xfId="6" applyFont="1" applyBorder="1" applyAlignment="1">
      <alignment horizontal="center" vertical="center"/>
    </xf>
    <xf numFmtId="167" fontId="0" fillId="0" borderId="1" xfId="0" applyNumberFormat="1" applyBorder="1" applyAlignment="1">
      <alignment horizontal="center" vertical="center"/>
    </xf>
    <xf numFmtId="9" fontId="0" fillId="0" borderId="21" xfId="6" applyFont="1" applyBorder="1" applyAlignment="1">
      <alignment horizontal="center" vertical="center" wrapText="1"/>
    </xf>
    <xf numFmtId="9" fontId="0" fillId="0" borderId="3" xfId="6" applyFont="1" applyBorder="1" applyAlignment="1">
      <alignment horizontal="center" vertical="center" wrapText="1"/>
    </xf>
    <xf numFmtId="9" fontId="0" fillId="0" borderId="2" xfId="6" applyFont="1" applyBorder="1" applyAlignment="1">
      <alignment horizontal="center" vertical="center" wrapText="1"/>
    </xf>
    <xf numFmtId="1" fontId="40" fillId="0" borderId="11" xfId="0" applyNumberFormat="1" applyFont="1" applyBorder="1" applyAlignment="1">
      <alignment horizontal="center" vertical="center"/>
    </xf>
    <xf numFmtId="1" fontId="40" fillId="0" borderId="12" xfId="0" applyNumberFormat="1" applyFont="1" applyBorder="1" applyAlignment="1">
      <alignment horizontal="center" vertical="center"/>
    </xf>
    <xf numFmtId="1" fontId="40" fillId="0" borderId="13" xfId="0" applyNumberFormat="1" applyFont="1" applyBorder="1" applyAlignment="1">
      <alignment horizontal="center" vertical="center"/>
    </xf>
    <xf numFmtId="9" fontId="33" fillId="0" borderId="21" xfId="6" applyFont="1" applyBorder="1" applyAlignment="1">
      <alignment horizontal="center" vertical="center" wrapText="1"/>
    </xf>
    <xf numFmtId="9" fontId="33" fillId="0" borderId="2" xfId="6" applyFont="1" applyBorder="1" applyAlignment="1">
      <alignment horizontal="center" vertical="center" wrapText="1"/>
    </xf>
    <xf numFmtId="0" fontId="3" fillId="0" borderId="3" xfId="0" applyFont="1" applyFill="1" applyBorder="1" applyAlignment="1">
      <alignment horizontal="center" vertical="center" wrapText="1"/>
    </xf>
    <xf numFmtId="9" fontId="9" fillId="0" borderId="21" xfId="6" applyFont="1" applyBorder="1" applyAlignment="1">
      <alignment horizontal="center" vertical="center" wrapText="1"/>
    </xf>
    <xf numFmtId="9" fontId="9" fillId="0" borderId="2" xfId="6" applyFont="1" applyBorder="1" applyAlignment="1">
      <alignment horizontal="center" vertical="center" wrapText="1"/>
    </xf>
    <xf numFmtId="14" fontId="9" fillId="0" borderId="21"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0" fillId="0" borderId="21" xfId="0" applyBorder="1" applyAlignment="1">
      <alignment horizontal="center" vertical="center"/>
    </xf>
    <xf numFmtId="0" fontId="0" fillId="0" borderId="2" xfId="0" applyBorder="1" applyAlignment="1">
      <alignment horizontal="center" vertical="center"/>
    </xf>
    <xf numFmtId="1" fontId="9" fillId="0" borderId="21" xfId="0" applyNumberFormat="1" applyFont="1" applyBorder="1" applyAlignment="1">
      <alignment horizontal="center" vertical="center"/>
    </xf>
    <xf numFmtId="1" fontId="9" fillId="0" borderId="3" xfId="0" applyNumberFormat="1" applyFont="1" applyBorder="1" applyAlignment="1">
      <alignment horizontal="center" vertical="center"/>
    </xf>
    <xf numFmtId="1" fontId="9" fillId="0" borderId="2" xfId="0" applyNumberFormat="1" applyFont="1" applyBorder="1" applyAlignment="1">
      <alignment horizontal="center" vertical="center"/>
    </xf>
    <xf numFmtId="0" fontId="0" fillId="0" borderId="1" xfId="0" applyBorder="1" applyAlignment="1">
      <alignment horizontal="center" vertical="center" wrapText="1"/>
    </xf>
    <xf numFmtId="0" fontId="0" fillId="0" borderId="31" xfId="0" applyBorder="1" applyAlignment="1">
      <alignment horizontal="center" vertical="center" wrapText="1"/>
    </xf>
    <xf numFmtId="167" fontId="0" fillId="0" borderId="21" xfId="0" applyNumberFormat="1" applyBorder="1" applyAlignment="1">
      <alignment horizontal="center" vertical="center"/>
    </xf>
    <xf numFmtId="167" fontId="0" fillId="0" borderId="3" xfId="0" applyNumberFormat="1" applyBorder="1" applyAlignment="1">
      <alignment horizontal="center" vertical="center"/>
    </xf>
    <xf numFmtId="167" fontId="0" fillId="0" borderId="2" xfId="0" applyNumberFormat="1" applyBorder="1" applyAlignment="1">
      <alignment horizontal="center" vertical="center"/>
    </xf>
    <xf numFmtId="0" fontId="0" fillId="0" borderId="3" xfId="0" applyBorder="1" applyAlignment="1">
      <alignment horizontal="center" vertical="center"/>
    </xf>
    <xf numFmtId="9" fontId="31" fillId="0" borderId="2" xfId="6" applyFont="1" applyBorder="1" applyAlignment="1">
      <alignment horizontal="center" vertical="center"/>
    </xf>
    <xf numFmtId="9" fontId="31" fillId="0" borderId="1" xfId="6" applyFont="1" applyBorder="1" applyAlignment="1">
      <alignment horizontal="center" vertical="center"/>
    </xf>
    <xf numFmtId="171" fontId="9" fillId="0" borderId="21" xfId="0" applyNumberFormat="1" applyFont="1" applyBorder="1" applyAlignment="1">
      <alignment horizontal="center" vertical="center" wrapText="1"/>
    </xf>
    <xf numFmtId="171" fontId="9" fillId="0" borderId="2" xfId="0" applyNumberFormat="1" applyFont="1" applyBorder="1" applyAlignment="1">
      <alignment horizontal="center" vertical="center" wrapText="1"/>
    </xf>
    <xf numFmtId="14" fontId="0" fillId="0" borderId="21" xfId="0" applyNumberFormat="1" applyBorder="1" applyAlignment="1">
      <alignment horizontal="center" vertical="center" wrapText="1"/>
    </xf>
    <xf numFmtId="14" fontId="0" fillId="0" borderId="2" xfId="0" applyNumberFormat="1" applyBorder="1" applyAlignment="1">
      <alignment horizontal="center" vertical="center" wrapText="1"/>
    </xf>
    <xf numFmtId="0" fontId="9" fillId="0" borderId="10" xfId="0" applyFont="1" applyBorder="1" applyAlignment="1">
      <alignment horizontal="center" vertical="center" wrapText="1"/>
    </xf>
    <xf numFmtId="0" fontId="9" fillId="0" borderId="30" xfId="0" applyFont="1" applyBorder="1" applyAlignment="1">
      <alignment horizontal="center" vertical="center" wrapText="1"/>
    </xf>
    <xf numFmtId="1" fontId="0" fillId="0" borderId="21" xfId="0" applyNumberFormat="1" applyBorder="1" applyAlignment="1">
      <alignment horizontal="center" vertical="center"/>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29"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7"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5" fillId="3" borderId="1" xfId="0" applyFont="1" applyFill="1" applyBorder="1" applyAlignment="1">
      <alignment horizont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7" borderId="14" xfId="0" applyFont="1" applyFill="1" applyBorder="1" applyAlignment="1">
      <alignment horizontal="center" vertical="center"/>
    </xf>
    <xf numFmtId="0" fontId="15" fillId="7" borderId="8" xfId="0" applyFont="1" applyFill="1" applyBorder="1" applyAlignment="1">
      <alignment horizontal="center" vertical="center"/>
    </xf>
    <xf numFmtId="0" fontId="15" fillId="6" borderId="15"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0" borderId="21"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wrapText="1"/>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67" fontId="0" fillId="0" borderId="21" xfId="0" applyNumberFormat="1" applyBorder="1" applyAlignment="1">
      <alignment horizontal="center" vertical="center" wrapText="1"/>
    </xf>
    <xf numFmtId="167" fontId="0" fillId="0" borderId="3" xfId="0" applyNumberFormat="1" applyBorder="1" applyAlignment="1">
      <alignment horizontal="center" vertical="center" wrapText="1"/>
    </xf>
    <xf numFmtId="167" fontId="0" fillId="0" borderId="2" xfId="0" applyNumberFormat="1" applyBorder="1" applyAlignment="1">
      <alignment horizontal="center" vertical="center" wrapText="1"/>
    </xf>
    <xf numFmtId="9" fontId="9" fillId="0" borderId="3" xfId="6"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29" xfId="0" applyFont="1" applyBorder="1" applyAlignment="1">
      <alignment horizontal="center" vertical="center" wrapText="1"/>
    </xf>
    <xf numFmtId="14" fontId="0" fillId="0" borderId="21" xfId="0" applyNumberFormat="1" applyBorder="1" applyAlignment="1">
      <alignment horizontal="center" vertical="center"/>
    </xf>
    <xf numFmtId="9" fontId="33" fillId="0" borderId="3" xfId="6" applyFont="1" applyBorder="1" applyAlignment="1">
      <alignment horizontal="center" vertical="center" wrapText="1"/>
    </xf>
    <xf numFmtId="0" fontId="9" fillId="0" borderId="21" xfId="0" applyFont="1" applyBorder="1" applyAlignment="1">
      <alignment horizontal="left" vertical="center" wrapText="1"/>
    </xf>
    <xf numFmtId="0" fontId="9" fillId="0" borderId="3" xfId="0" applyFont="1" applyBorder="1" applyAlignment="1">
      <alignment horizontal="left" vertical="center" wrapText="1"/>
    </xf>
    <xf numFmtId="1" fontId="0" fillId="0" borderId="21" xfId="0" applyNumberFormat="1" applyBorder="1" applyAlignment="1">
      <alignment horizontal="center" vertical="center" wrapText="1"/>
    </xf>
    <xf numFmtId="1" fontId="0" fillId="0" borderId="2" xfId="0" applyNumberFormat="1" applyBorder="1" applyAlignment="1">
      <alignment horizontal="center" vertical="center" wrapText="1"/>
    </xf>
    <xf numFmtId="0" fontId="33" fillId="0" borderId="21" xfId="0" applyFont="1" applyBorder="1" applyAlignment="1">
      <alignment horizontal="center" vertical="center" wrapText="1"/>
    </xf>
    <xf numFmtId="167" fontId="18" fillId="0" borderId="21" xfId="5" applyNumberFormat="1" applyFont="1" applyFill="1" applyBorder="1" applyAlignment="1">
      <alignment horizontal="center" vertical="center"/>
    </xf>
    <xf numFmtId="167" fontId="18" fillId="0" borderId="3" xfId="5" applyNumberFormat="1" applyFont="1" applyFill="1" applyBorder="1" applyAlignment="1">
      <alignment horizontal="center" vertical="center"/>
    </xf>
    <xf numFmtId="167" fontId="18" fillId="0" borderId="2" xfId="5" applyNumberFormat="1" applyFont="1" applyFill="1" applyBorder="1" applyAlignment="1">
      <alignment horizontal="center" vertical="center"/>
    </xf>
    <xf numFmtId="0" fontId="24" fillId="0" borderId="2" xfId="0" applyFont="1" applyBorder="1" applyAlignment="1">
      <alignment horizontal="center" vertical="center"/>
    </xf>
    <xf numFmtId="0" fontId="0" fillId="0" borderId="2" xfId="0" applyFill="1" applyBorder="1" applyAlignment="1">
      <alignment horizontal="center" vertical="center" wrapText="1"/>
    </xf>
    <xf numFmtId="0" fontId="9" fillId="0" borderId="2" xfId="0" applyFont="1" applyFill="1" applyBorder="1" applyAlignment="1">
      <alignment horizontal="center" vertical="center" wrapText="1"/>
    </xf>
    <xf numFmtId="3" fontId="22" fillId="0" borderId="2" xfId="0" applyNumberFormat="1" applyFont="1" applyBorder="1" applyAlignment="1">
      <alignment horizontal="center" vertical="center"/>
    </xf>
    <xf numFmtId="0" fontId="25" fillId="0" borderId="21"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0" fontId="25" fillId="0" borderId="2" xfId="0" applyFont="1" applyBorder="1" applyAlignment="1">
      <alignment horizontal="center" vertical="center" textRotation="90" wrapText="1"/>
    </xf>
    <xf numFmtId="0" fontId="9" fillId="0" borderId="3" xfId="0" applyFont="1" applyFill="1" applyBorder="1" applyAlignment="1">
      <alignment horizontal="center" vertical="center" wrapText="1"/>
    </xf>
    <xf numFmtId="4" fontId="22" fillId="0" borderId="21" xfId="0" applyNumberFormat="1" applyFont="1" applyBorder="1" applyAlignment="1">
      <alignment horizontal="center" vertical="center"/>
    </xf>
    <xf numFmtId="4" fontId="22" fillId="0" borderId="3" xfId="0" applyNumberFormat="1" applyFont="1" applyBorder="1" applyAlignment="1">
      <alignment horizontal="center" vertical="center"/>
    </xf>
    <xf numFmtId="4" fontId="22" fillId="0" borderId="2" xfId="0" applyNumberFormat="1" applyFont="1" applyBorder="1" applyAlignment="1">
      <alignment horizontal="center" vertical="center"/>
    </xf>
    <xf numFmtId="2" fontId="0" fillId="0" borderId="21" xfId="0" applyNumberFormat="1" applyBorder="1" applyAlignment="1">
      <alignment horizontal="center" vertical="center"/>
    </xf>
    <xf numFmtId="2" fontId="0" fillId="0" borderId="3" xfId="0" applyNumberFormat="1" applyBorder="1" applyAlignment="1">
      <alignment horizontal="center" vertical="center"/>
    </xf>
    <xf numFmtId="2" fontId="0" fillId="0" borderId="2" xfId="0" applyNumberFormat="1" applyBorder="1" applyAlignment="1">
      <alignment horizontal="center" vertical="center"/>
    </xf>
    <xf numFmtId="9" fontId="30" fillId="0" borderId="21" xfId="6" applyFont="1" applyBorder="1" applyAlignment="1">
      <alignment horizontal="center" vertical="center" wrapText="1"/>
    </xf>
    <xf numFmtId="9" fontId="30" fillId="0" borderId="3" xfId="6" applyFont="1" applyBorder="1" applyAlignment="1">
      <alignment horizontal="center" vertical="center" wrapText="1"/>
    </xf>
    <xf numFmtId="9" fontId="30" fillId="0" borderId="2" xfId="6" applyFont="1" applyBorder="1" applyAlignment="1">
      <alignment horizontal="center" vertical="center" wrapText="1"/>
    </xf>
    <xf numFmtId="1" fontId="31" fillId="0" borderId="1" xfId="0" applyNumberFormat="1" applyFont="1" applyBorder="1" applyAlignment="1">
      <alignment horizontal="center" vertical="center"/>
    </xf>
    <xf numFmtId="10" fontId="31" fillId="0" borderId="1" xfId="6" applyNumberFormat="1" applyFont="1" applyBorder="1" applyAlignment="1">
      <alignment horizontal="center" vertical="center"/>
    </xf>
    <xf numFmtId="0" fontId="0" fillId="0" borderId="3" xfId="0" applyFill="1" applyBorder="1" applyAlignment="1">
      <alignment horizontal="center" vertical="center" wrapText="1"/>
    </xf>
    <xf numFmtId="0" fontId="24" fillId="0" borderId="3" xfId="0" applyFont="1" applyBorder="1" applyAlignment="1">
      <alignment horizontal="center" vertical="center"/>
    </xf>
    <xf numFmtId="0" fontId="23" fillId="0" borderId="2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41" fontId="0" fillId="0" borderId="21" xfId="0" applyNumberFormat="1" applyBorder="1" applyAlignment="1">
      <alignment horizontal="center" vertical="center"/>
    </xf>
    <xf numFmtId="41" fontId="0" fillId="0" borderId="2" xfId="0" applyNumberFormat="1" applyBorder="1" applyAlignment="1">
      <alignment horizontal="center" vertical="center"/>
    </xf>
    <xf numFmtId="3" fontId="0" fillId="0" borderId="21" xfId="0" applyNumberFormat="1" applyBorder="1" applyAlignment="1">
      <alignment horizontal="center" vertical="center"/>
    </xf>
    <xf numFmtId="3" fontId="0" fillId="0" borderId="2" xfId="0" applyNumberFormat="1" applyBorder="1" applyAlignment="1">
      <alignment horizontal="center" vertical="center"/>
    </xf>
    <xf numFmtId="0" fontId="18" fillId="0" borderId="21" xfId="0" applyFont="1" applyBorder="1" applyAlignment="1">
      <alignment horizontal="center" vertical="center" wrapText="1"/>
    </xf>
    <xf numFmtId="0" fontId="18" fillId="0" borderId="3" xfId="0" applyFont="1" applyBorder="1" applyAlignment="1">
      <alignment horizontal="center" vertical="center" wrapText="1"/>
    </xf>
    <xf numFmtId="167" fontId="18" fillId="0" borderId="1" xfId="5" applyNumberFormat="1" applyFont="1" applyFill="1" applyBorder="1" applyAlignment="1">
      <alignment horizontal="center" vertical="center"/>
    </xf>
    <xf numFmtId="9" fontId="33" fillId="0" borderId="2"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7" fillId="0" borderId="21" xfId="0" applyFont="1" applyBorder="1" applyAlignment="1">
      <alignment horizontal="center" vertical="center" textRotation="90" wrapText="1"/>
    </xf>
    <xf numFmtId="0" fontId="27" fillId="0" borderId="3" xfId="0" applyFont="1" applyBorder="1" applyAlignment="1">
      <alignment horizontal="center" vertical="center" textRotation="90" wrapText="1"/>
    </xf>
    <xf numFmtId="0" fontId="27" fillId="0" borderId="2" xfId="0" applyFont="1" applyBorder="1" applyAlignment="1">
      <alignment horizontal="center" vertical="center" textRotation="90" wrapText="1"/>
    </xf>
    <xf numFmtId="0" fontId="25" fillId="0" borderId="1" xfId="0" applyFont="1" applyBorder="1" applyAlignment="1">
      <alignment horizontal="center" vertical="center" textRotation="90" wrapText="1"/>
    </xf>
    <xf numFmtId="0" fontId="26" fillId="0" borderId="1" xfId="0" applyFont="1" applyBorder="1" applyAlignment="1">
      <alignment horizontal="center" vertical="center" textRotation="90" wrapText="1"/>
    </xf>
    <xf numFmtId="41" fontId="0" fillId="0" borderId="3" xfId="0" applyNumberFormat="1" applyBorder="1" applyAlignment="1">
      <alignment horizontal="center" vertical="center"/>
    </xf>
    <xf numFmtId="3" fontId="0" fillId="0" borderId="3" xfId="0" applyNumberFormat="1" applyBorder="1" applyAlignment="1">
      <alignment horizontal="center" vertical="center"/>
    </xf>
    <xf numFmtId="0" fontId="33" fillId="0" borderId="1" xfId="0" applyFont="1" applyBorder="1" applyAlignment="1">
      <alignment horizontal="center" vertical="center" wrapText="1"/>
    </xf>
    <xf numFmtId="3" fontId="33" fillId="0" borderId="21"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32" fillId="0" borderId="1" xfId="0" applyFont="1" applyBorder="1" applyAlignment="1">
      <alignment horizontal="center" wrapText="1"/>
    </xf>
    <xf numFmtId="0" fontId="32"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xf>
    <xf numFmtId="1" fontId="31" fillId="0" borderId="2" xfId="0" applyNumberFormat="1" applyFont="1" applyBorder="1" applyAlignment="1">
      <alignment horizontal="center" vertical="center"/>
    </xf>
    <xf numFmtId="2" fontId="31" fillId="0" borderId="1" xfId="0" applyNumberFormat="1" applyFont="1" applyBorder="1" applyAlignment="1">
      <alignment horizontal="center" vertical="center"/>
    </xf>
    <xf numFmtId="0" fontId="3" fillId="0" borderId="21"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8">
    <cellStyle name="BodyStyle" xfId="2"/>
    <cellStyle name="HeaderStyle" xfId="1"/>
    <cellStyle name="Moneda" xfId="5" builtinId="4"/>
    <cellStyle name="Normal" xfId="0" builtinId="0"/>
    <cellStyle name="Normal 2" xfId="4"/>
    <cellStyle name="Normal 5"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83"/>
  <sheetViews>
    <sheetView tabSelected="1" topLeftCell="BC7" zoomScale="90" zoomScaleNormal="90" workbookViewId="0">
      <pane ySplit="1" topLeftCell="A8" activePane="bottomLeft" state="frozen"/>
      <selection activeCell="Q7" sqref="Q7"/>
      <selection pane="bottomLeft" activeCell="Y7" sqref="Y7:BH8"/>
    </sheetView>
  </sheetViews>
  <sheetFormatPr baseColWidth="10" defaultColWidth="11.42578125" defaultRowHeight="18.75" x14ac:dyDescent="0.25"/>
  <cols>
    <col min="1" max="1" width="25.7109375" style="191" customWidth="1"/>
    <col min="2" max="2" width="16.5703125" style="191" customWidth="1"/>
    <col min="3" max="3" width="22.28515625" customWidth="1"/>
    <col min="4" max="4" width="20.28515625" customWidth="1"/>
    <col min="5" max="5" width="23.28515625" style="191" customWidth="1"/>
    <col min="6" max="6" width="21" customWidth="1"/>
    <col min="7" max="7" width="17.5703125" customWidth="1"/>
    <col min="8" max="8" width="21.7109375" customWidth="1"/>
    <col min="9" max="10" width="28.85546875" customWidth="1"/>
    <col min="11" max="11" width="19.7109375" style="191" customWidth="1"/>
    <col min="12" max="12" width="21.85546875" customWidth="1"/>
    <col min="13" max="13" width="17.28515625" style="191" customWidth="1"/>
    <col min="14" max="14" width="17.85546875" customWidth="1"/>
    <col min="15" max="15" width="23.28515625" style="202" customWidth="1"/>
    <col min="16" max="16" width="15.5703125" style="1" customWidth="1"/>
    <col min="17" max="17" width="17.7109375" style="1" customWidth="1"/>
    <col min="18" max="18" width="22" style="1" customWidth="1"/>
    <col min="19" max="19" width="19.140625" style="204" customWidth="1"/>
    <col min="20" max="20" width="25.5703125" style="137" customWidth="1"/>
    <col min="21" max="24" width="20.28515625" style="2" customWidth="1"/>
    <col min="25" max="25" width="23.28515625" style="3" customWidth="1"/>
    <col min="26" max="26" width="24.7109375" style="4" customWidth="1"/>
    <col min="27" max="27" width="21.7109375" style="5" customWidth="1"/>
    <col min="28" max="28" width="29.42578125" style="6" customWidth="1"/>
    <col min="29" max="29" width="27.85546875" style="6" customWidth="1"/>
    <col min="30" max="30" width="25.140625" style="7" customWidth="1"/>
    <col min="31" max="31" width="22.7109375" style="7" customWidth="1"/>
    <col min="32" max="32" width="22.28515625" customWidth="1"/>
    <col min="33" max="33" width="27.42578125" customWidth="1"/>
    <col min="34" max="36" width="26.85546875" customWidth="1"/>
    <col min="37" max="37" width="25.28515625" style="8" customWidth="1"/>
    <col min="38" max="38" width="20.28515625" style="9" customWidth="1"/>
    <col min="39" max="39" width="25.7109375" style="10" customWidth="1"/>
    <col min="40" max="40" width="22.5703125" customWidth="1"/>
    <col min="41" max="41" width="24.140625" customWidth="1"/>
    <col min="42" max="42" width="22" customWidth="1"/>
    <col min="43" max="43" width="23" customWidth="1"/>
    <col min="44" max="44" width="23.42578125" customWidth="1"/>
    <col min="45" max="45" width="24.5703125" customWidth="1"/>
    <col min="46" max="49" width="28.42578125" customWidth="1"/>
    <col min="50" max="50" width="25" customWidth="1"/>
    <col min="51" max="51" width="31.7109375" customWidth="1"/>
    <col min="52" max="52" width="28.5703125" customWidth="1"/>
    <col min="53" max="53" width="28.28515625" customWidth="1"/>
    <col min="54" max="54" width="54.7109375" customWidth="1"/>
    <col min="55" max="55" width="19.42578125" customWidth="1"/>
    <col min="56" max="56" width="23.5703125" customWidth="1"/>
    <col min="57" max="57" width="25.5703125" customWidth="1"/>
    <col min="58" max="58" width="60" customWidth="1"/>
    <col min="59" max="59" width="19.85546875" customWidth="1"/>
    <col min="60" max="60" width="27" customWidth="1"/>
  </cols>
  <sheetData>
    <row r="1" spans="1:60" ht="29.25" customHeight="1" x14ac:dyDescent="0.25">
      <c r="B1" s="314" t="s">
        <v>49</v>
      </c>
      <c r="C1" s="314"/>
      <c r="D1" s="311" t="s">
        <v>50</v>
      </c>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3"/>
      <c r="BB1" s="11" t="s">
        <v>55</v>
      </c>
    </row>
    <row r="2" spans="1:60" ht="30" customHeight="1" x14ac:dyDescent="0.25">
      <c r="B2" s="314"/>
      <c r="C2" s="314"/>
      <c r="D2" s="311" t="s">
        <v>51</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3"/>
      <c r="BB2" s="11" t="s">
        <v>53</v>
      </c>
    </row>
    <row r="3" spans="1:60" ht="30.75" customHeight="1" x14ac:dyDescent="0.25">
      <c r="B3" s="314"/>
      <c r="C3" s="314"/>
      <c r="D3" s="311" t="s">
        <v>52</v>
      </c>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3"/>
      <c r="BB3" s="11" t="s">
        <v>56</v>
      </c>
    </row>
    <row r="4" spans="1:60" ht="24.75" customHeight="1" x14ac:dyDescent="0.25">
      <c r="B4" s="314"/>
      <c r="C4" s="314"/>
      <c r="D4" s="311" t="s">
        <v>314</v>
      </c>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3"/>
      <c r="BB4" s="11" t="s">
        <v>54</v>
      </c>
    </row>
    <row r="5" spans="1:60" ht="44.25" customHeight="1" x14ac:dyDescent="0.25">
      <c r="B5" s="310" t="s">
        <v>0</v>
      </c>
      <c r="C5" s="310"/>
      <c r="D5" s="319" t="s">
        <v>315</v>
      </c>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1"/>
      <c r="BB5" s="84"/>
    </row>
    <row r="6" spans="1:60" ht="30.75" customHeight="1" thickBot="1" x14ac:dyDescent="0.3">
      <c r="A6" s="415" t="s">
        <v>46</v>
      </c>
      <c r="B6" s="416"/>
      <c r="C6" s="416"/>
      <c r="D6" s="416"/>
      <c r="E6" s="416"/>
      <c r="F6" s="416"/>
      <c r="G6" s="416"/>
      <c r="H6" s="416"/>
      <c r="I6" s="416"/>
      <c r="J6" s="416"/>
      <c r="K6" s="416"/>
      <c r="L6" s="416"/>
      <c r="M6" s="416"/>
      <c r="N6" s="416"/>
      <c r="O6" s="416"/>
      <c r="P6" s="416"/>
      <c r="Q6" s="416"/>
      <c r="R6" s="416"/>
      <c r="S6" s="416"/>
      <c r="T6" s="416"/>
      <c r="U6" s="416"/>
      <c r="V6" s="416"/>
      <c r="W6" s="138"/>
      <c r="X6" s="138"/>
      <c r="Y6" s="325" t="s">
        <v>57</v>
      </c>
      <c r="Z6" s="325"/>
      <c r="AA6" s="325"/>
      <c r="AB6" s="326"/>
      <c r="AC6" s="329" t="s">
        <v>58</v>
      </c>
      <c r="AD6" s="330"/>
      <c r="AE6" s="330"/>
      <c r="AF6" s="330"/>
      <c r="AG6" s="330"/>
      <c r="AH6" s="330"/>
      <c r="AI6" s="330"/>
      <c r="AJ6" s="330"/>
      <c r="AK6" s="330"/>
      <c r="AL6" s="330"/>
      <c r="AM6" s="330"/>
      <c r="AN6" s="331"/>
      <c r="AO6" s="327" t="s">
        <v>47</v>
      </c>
      <c r="AP6" s="328"/>
      <c r="AQ6" s="328"/>
      <c r="AR6" s="328"/>
      <c r="AS6" s="328"/>
      <c r="AT6" s="332" t="s">
        <v>1</v>
      </c>
      <c r="AU6" s="332"/>
      <c r="AV6" s="332"/>
      <c r="AW6" s="332"/>
      <c r="AX6" s="332"/>
      <c r="AY6" s="332"/>
      <c r="AZ6" s="332"/>
      <c r="BA6" s="332"/>
      <c r="BB6" s="332"/>
      <c r="BC6" s="332"/>
      <c r="BD6" s="332"/>
      <c r="BE6" s="332"/>
      <c r="BF6" s="332"/>
      <c r="BG6" s="324" t="s">
        <v>310</v>
      </c>
      <c r="BH6" s="324"/>
    </row>
    <row r="7" spans="1:60" s="189" customFormat="1" ht="105.75" customHeight="1" x14ac:dyDescent="0.2">
      <c r="A7" s="302" t="s">
        <v>320</v>
      </c>
      <c r="B7" s="302" t="s">
        <v>2</v>
      </c>
      <c r="C7" s="302" t="s">
        <v>3</v>
      </c>
      <c r="D7" s="302" t="s">
        <v>4</v>
      </c>
      <c r="E7" s="302" t="s">
        <v>5</v>
      </c>
      <c r="F7" s="302" t="s">
        <v>43</v>
      </c>
      <c r="G7" s="302" t="s">
        <v>45</v>
      </c>
      <c r="H7" s="302" t="s">
        <v>44</v>
      </c>
      <c r="I7" s="302" t="s">
        <v>6</v>
      </c>
      <c r="J7" s="307" t="s">
        <v>321</v>
      </c>
      <c r="K7" s="304" t="s">
        <v>7</v>
      </c>
      <c r="L7" s="304" t="s">
        <v>8</v>
      </c>
      <c r="M7" s="304" t="s">
        <v>9</v>
      </c>
      <c r="N7" s="304" t="s">
        <v>10</v>
      </c>
      <c r="O7" s="304" t="s">
        <v>11</v>
      </c>
      <c r="P7" s="305" t="s">
        <v>12</v>
      </c>
      <c r="Q7" s="306"/>
      <c r="R7" s="302" t="s">
        <v>13</v>
      </c>
      <c r="S7" s="303" t="s">
        <v>14</v>
      </c>
      <c r="T7" s="316" t="s">
        <v>15</v>
      </c>
      <c r="U7" s="303" t="s">
        <v>16</v>
      </c>
      <c r="V7" s="302" t="s">
        <v>322</v>
      </c>
      <c r="W7" s="308" t="s">
        <v>357</v>
      </c>
      <c r="X7" s="308" t="s">
        <v>358</v>
      </c>
      <c r="Y7" s="302" t="s">
        <v>316</v>
      </c>
      <c r="Z7" s="302" t="s">
        <v>317</v>
      </c>
      <c r="AA7" s="302" t="s">
        <v>318</v>
      </c>
      <c r="AB7" s="302" t="s">
        <v>319</v>
      </c>
      <c r="AC7" s="303" t="s">
        <v>17</v>
      </c>
      <c r="AD7" s="303" t="s">
        <v>18</v>
      </c>
      <c r="AE7" s="303" t="s">
        <v>19</v>
      </c>
      <c r="AF7" s="315" t="s">
        <v>20</v>
      </c>
      <c r="AG7" s="315" t="s">
        <v>21</v>
      </c>
      <c r="AH7" s="315" t="s">
        <v>22</v>
      </c>
      <c r="AI7" s="261" t="s">
        <v>323</v>
      </c>
      <c r="AJ7" s="261" t="s">
        <v>361</v>
      </c>
      <c r="AK7" s="315" t="s">
        <v>48</v>
      </c>
      <c r="AL7" s="315" t="s">
        <v>23</v>
      </c>
      <c r="AM7" s="315" t="s">
        <v>24</v>
      </c>
      <c r="AN7" s="275" t="s">
        <v>25</v>
      </c>
      <c r="AO7" s="275" t="s">
        <v>26</v>
      </c>
      <c r="AP7" s="275" t="s">
        <v>27</v>
      </c>
      <c r="AQ7" s="275" t="s">
        <v>28</v>
      </c>
      <c r="AR7" s="275" t="s">
        <v>29</v>
      </c>
      <c r="AS7" s="275" t="s">
        <v>30</v>
      </c>
      <c r="AT7" s="275" t="s">
        <v>31</v>
      </c>
      <c r="AU7" s="423" t="s">
        <v>324</v>
      </c>
      <c r="AV7" s="423" t="s">
        <v>363</v>
      </c>
      <c r="AW7" s="188" t="s">
        <v>364</v>
      </c>
      <c r="AX7" s="275" t="s">
        <v>32</v>
      </c>
      <c r="AY7" s="275" t="s">
        <v>33</v>
      </c>
      <c r="AZ7" s="318" t="s">
        <v>34</v>
      </c>
      <c r="BA7" s="322" t="s">
        <v>35</v>
      </c>
      <c r="BB7" s="333" t="s">
        <v>36</v>
      </c>
      <c r="BC7" s="335" t="s">
        <v>37</v>
      </c>
      <c r="BD7" s="333" t="s">
        <v>38</v>
      </c>
      <c r="BE7" s="338" t="s">
        <v>39</v>
      </c>
      <c r="BF7" s="340" t="s">
        <v>40</v>
      </c>
      <c r="BG7" s="302" t="s">
        <v>59</v>
      </c>
      <c r="BH7" s="302" t="s">
        <v>60</v>
      </c>
    </row>
    <row r="8" spans="1:60" s="189" customFormat="1" ht="39.75" customHeight="1" thickBot="1" x14ac:dyDescent="0.25">
      <c r="A8" s="302"/>
      <c r="B8" s="302"/>
      <c r="C8" s="302"/>
      <c r="D8" s="302"/>
      <c r="E8" s="302"/>
      <c r="F8" s="302"/>
      <c r="G8" s="302"/>
      <c r="H8" s="302"/>
      <c r="I8" s="302"/>
      <c r="J8" s="304"/>
      <c r="K8" s="302"/>
      <c r="L8" s="302"/>
      <c r="M8" s="302"/>
      <c r="N8" s="302"/>
      <c r="O8" s="302"/>
      <c r="P8" s="190" t="s">
        <v>41</v>
      </c>
      <c r="Q8" s="190" t="s">
        <v>42</v>
      </c>
      <c r="R8" s="302"/>
      <c r="S8" s="304"/>
      <c r="T8" s="317"/>
      <c r="U8" s="304"/>
      <c r="V8" s="302"/>
      <c r="W8" s="309"/>
      <c r="X8" s="309"/>
      <c r="Y8" s="302"/>
      <c r="Z8" s="302"/>
      <c r="AA8" s="302"/>
      <c r="AB8" s="302"/>
      <c r="AC8" s="304"/>
      <c r="AD8" s="304"/>
      <c r="AE8" s="304"/>
      <c r="AF8" s="262"/>
      <c r="AG8" s="262"/>
      <c r="AH8" s="262"/>
      <c r="AI8" s="262"/>
      <c r="AJ8" s="262"/>
      <c r="AK8" s="262"/>
      <c r="AL8" s="262"/>
      <c r="AM8" s="262"/>
      <c r="AN8" s="275"/>
      <c r="AO8" s="275"/>
      <c r="AP8" s="275"/>
      <c r="AQ8" s="275"/>
      <c r="AR8" s="275"/>
      <c r="AS8" s="275"/>
      <c r="AT8" s="275"/>
      <c r="AU8" s="424"/>
      <c r="AV8" s="424"/>
      <c r="AW8" s="188"/>
      <c r="AX8" s="275"/>
      <c r="AY8" s="275"/>
      <c r="AZ8" s="318"/>
      <c r="BA8" s="323"/>
      <c r="BB8" s="334"/>
      <c r="BC8" s="336"/>
      <c r="BD8" s="337"/>
      <c r="BE8" s="339"/>
      <c r="BF8" s="340"/>
      <c r="BG8" s="307"/>
      <c r="BH8" s="307"/>
    </row>
    <row r="9" spans="1:60" ht="159.75" customHeight="1" x14ac:dyDescent="0.25">
      <c r="A9" s="402" t="s">
        <v>305</v>
      </c>
      <c r="B9" s="216" t="s">
        <v>302</v>
      </c>
      <c r="C9" s="405" t="s">
        <v>301</v>
      </c>
      <c r="D9" s="399" t="s">
        <v>298</v>
      </c>
      <c r="E9" s="402" t="s">
        <v>299</v>
      </c>
      <c r="F9" s="399" t="s">
        <v>300</v>
      </c>
      <c r="G9" s="399" t="s">
        <v>303</v>
      </c>
      <c r="H9" s="398" t="s">
        <v>304</v>
      </c>
      <c r="I9" s="398" t="s">
        <v>306</v>
      </c>
      <c r="J9" s="399" t="s">
        <v>356</v>
      </c>
      <c r="K9" s="216" t="s">
        <v>199</v>
      </c>
      <c r="L9" s="13" t="s">
        <v>200</v>
      </c>
      <c r="M9" s="194" t="s">
        <v>264</v>
      </c>
      <c r="N9" s="13" t="s">
        <v>225</v>
      </c>
      <c r="O9" s="197" t="s">
        <v>201</v>
      </c>
      <c r="P9" s="80"/>
      <c r="Q9" s="75" t="s">
        <v>277</v>
      </c>
      <c r="R9" s="285" t="s">
        <v>268</v>
      </c>
      <c r="S9" s="203">
        <v>60000</v>
      </c>
      <c r="T9" s="134">
        <v>10000</v>
      </c>
      <c r="U9" s="52">
        <v>54613</v>
      </c>
      <c r="V9" s="87">
        <v>3758</v>
      </c>
      <c r="W9" s="140">
        <f>+V9/T9</f>
        <v>0.37580000000000002</v>
      </c>
      <c r="X9" s="140">
        <f>+(U9+V9)/S9</f>
        <v>0.97284999999999999</v>
      </c>
      <c r="Y9" s="369" t="s">
        <v>278</v>
      </c>
      <c r="Z9" s="369" t="s">
        <v>279</v>
      </c>
      <c r="AA9" s="232" t="s">
        <v>280</v>
      </c>
      <c r="AB9" s="238" t="s">
        <v>282</v>
      </c>
      <c r="AC9" s="222" t="s">
        <v>72</v>
      </c>
      <c r="AD9" s="282">
        <v>2021130010246</v>
      </c>
      <c r="AE9" s="222" t="s">
        <v>75</v>
      </c>
      <c r="AF9" s="13" t="s">
        <v>61</v>
      </c>
      <c r="AG9" s="13" t="s">
        <v>62</v>
      </c>
      <c r="AH9" s="13">
        <v>10000</v>
      </c>
      <c r="AI9" s="90">
        <v>3758</v>
      </c>
      <c r="AJ9" s="147">
        <f>+AI9/AH9</f>
        <v>0.37580000000000002</v>
      </c>
      <c r="AK9" s="14">
        <v>0.4</v>
      </c>
      <c r="AL9" s="78">
        <v>44986</v>
      </c>
      <c r="AM9" s="78">
        <v>45291</v>
      </c>
      <c r="AN9" s="79">
        <f t="shared" ref="AN9:AN22" si="0">(AM9-AL9)+1</f>
        <v>306</v>
      </c>
      <c r="AO9" s="81">
        <v>10000</v>
      </c>
      <c r="AP9" s="21">
        <v>3758</v>
      </c>
      <c r="AQ9" s="20" t="s">
        <v>74</v>
      </c>
      <c r="AR9" s="20" t="s">
        <v>73</v>
      </c>
      <c r="AS9" s="280" t="s">
        <v>70</v>
      </c>
      <c r="AT9" s="287">
        <v>1865844426</v>
      </c>
      <c r="AU9" s="287">
        <v>274710000</v>
      </c>
      <c r="AV9" s="287">
        <v>43520000</v>
      </c>
      <c r="AW9" s="263">
        <f>+AV9/AT9</f>
        <v>2.3324559858025378E-2</v>
      </c>
      <c r="AX9" s="207" t="s">
        <v>71</v>
      </c>
      <c r="AY9" s="222" t="s">
        <v>72</v>
      </c>
      <c r="AZ9" s="207" t="s">
        <v>69</v>
      </c>
      <c r="BA9" s="21" t="s">
        <v>176</v>
      </c>
      <c r="BB9" s="19" t="s">
        <v>66</v>
      </c>
      <c r="BC9" s="20" t="s">
        <v>307</v>
      </c>
      <c r="BD9" s="286" t="s">
        <v>71</v>
      </c>
      <c r="BE9" s="82">
        <v>44958</v>
      </c>
      <c r="BF9" s="98" t="s">
        <v>326</v>
      </c>
      <c r="BG9" s="207" t="s">
        <v>283</v>
      </c>
      <c r="BH9" s="207" t="s">
        <v>284</v>
      </c>
    </row>
    <row r="10" spans="1:60" ht="160.5" customHeight="1" x14ac:dyDescent="0.25">
      <c r="A10" s="403"/>
      <c r="B10" s="217"/>
      <c r="C10" s="406"/>
      <c r="D10" s="400"/>
      <c r="E10" s="403"/>
      <c r="F10" s="400"/>
      <c r="G10" s="400"/>
      <c r="H10" s="398"/>
      <c r="I10" s="398"/>
      <c r="J10" s="400"/>
      <c r="K10" s="217"/>
      <c r="L10" s="238" t="s">
        <v>239</v>
      </c>
      <c r="M10" s="239" t="s">
        <v>264</v>
      </c>
      <c r="N10" s="238" t="s">
        <v>226</v>
      </c>
      <c r="O10" s="240" t="s">
        <v>202</v>
      </c>
      <c r="P10" s="256"/>
      <c r="Q10" s="256" t="s">
        <v>277</v>
      </c>
      <c r="R10" s="285"/>
      <c r="S10" s="240">
        <v>9</v>
      </c>
      <c r="T10" s="258">
        <v>2</v>
      </c>
      <c r="U10" s="260">
        <v>8</v>
      </c>
      <c r="V10" s="421">
        <v>1</v>
      </c>
      <c r="W10" s="291">
        <f>+V10/T10</f>
        <v>0.5</v>
      </c>
      <c r="X10" s="291">
        <f>+(U10+V10)/S10</f>
        <v>1</v>
      </c>
      <c r="Y10" s="370"/>
      <c r="Z10" s="370"/>
      <c r="AA10" s="233"/>
      <c r="AB10" s="238"/>
      <c r="AC10" s="223"/>
      <c r="AD10" s="283"/>
      <c r="AE10" s="223"/>
      <c r="AF10" s="238" t="s">
        <v>63</v>
      </c>
      <c r="AG10" s="13" t="s">
        <v>64</v>
      </c>
      <c r="AH10" s="13">
        <v>2</v>
      </c>
      <c r="AI10" s="90">
        <v>1</v>
      </c>
      <c r="AJ10" s="147">
        <f>+AI10/AH10</f>
        <v>0.5</v>
      </c>
      <c r="AK10" s="14">
        <v>0.4</v>
      </c>
      <c r="AL10" s="15">
        <v>44986</v>
      </c>
      <c r="AM10" s="15">
        <v>45291</v>
      </c>
      <c r="AN10" s="79">
        <f t="shared" si="0"/>
        <v>306</v>
      </c>
      <c r="AO10" s="81">
        <v>50000</v>
      </c>
      <c r="AP10" s="21">
        <v>5124</v>
      </c>
      <c r="AQ10" s="20" t="s">
        <v>74</v>
      </c>
      <c r="AR10" s="20" t="s">
        <v>73</v>
      </c>
      <c r="AS10" s="290"/>
      <c r="AT10" s="288"/>
      <c r="AU10" s="288"/>
      <c r="AV10" s="288"/>
      <c r="AW10" s="264"/>
      <c r="AX10" s="212"/>
      <c r="AY10" s="223"/>
      <c r="AZ10" s="212"/>
      <c r="BA10" s="21" t="s">
        <v>176</v>
      </c>
      <c r="BB10" s="17" t="s">
        <v>67</v>
      </c>
      <c r="BC10" s="20" t="s">
        <v>311</v>
      </c>
      <c r="BD10" s="212"/>
      <c r="BE10" s="12">
        <v>44986</v>
      </c>
      <c r="BF10" s="98" t="s">
        <v>327</v>
      </c>
      <c r="BG10" s="212"/>
      <c r="BH10" s="212"/>
    </row>
    <row r="11" spans="1:60" ht="126" customHeight="1" x14ac:dyDescent="0.25">
      <c r="A11" s="403"/>
      <c r="B11" s="217"/>
      <c r="C11" s="406"/>
      <c r="D11" s="400"/>
      <c r="E11" s="403"/>
      <c r="F11" s="400"/>
      <c r="G11" s="400"/>
      <c r="H11" s="398"/>
      <c r="I11" s="398"/>
      <c r="J11" s="400"/>
      <c r="K11" s="217"/>
      <c r="L11" s="238"/>
      <c r="M11" s="239"/>
      <c r="N11" s="238"/>
      <c r="O11" s="240"/>
      <c r="P11" s="365"/>
      <c r="Q11" s="365"/>
      <c r="R11" s="285"/>
      <c r="S11" s="240"/>
      <c r="T11" s="258"/>
      <c r="U11" s="260"/>
      <c r="V11" s="382"/>
      <c r="W11" s="292"/>
      <c r="X11" s="292"/>
      <c r="Y11" s="370"/>
      <c r="Z11" s="370"/>
      <c r="AA11" s="234"/>
      <c r="AB11" s="238"/>
      <c r="AC11" s="223"/>
      <c r="AD11" s="284"/>
      <c r="AE11" s="224"/>
      <c r="AF11" s="238"/>
      <c r="AG11" s="13" t="s">
        <v>65</v>
      </c>
      <c r="AH11" s="13">
        <v>50000</v>
      </c>
      <c r="AI11" s="90">
        <v>5124</v>
      </c>
      <c r="AJ11" s="147">
        <f>+AI11/AH11</f>
        <v>0.10248</v>
      </c>
      <c r="AK11" s="14">
        <v>0.2</v>
      </c>
      <c r="AL11" s="15">
        <v>44958</v>
      </c>
      <c r="AM11" s="15">
        <v>45291</v>
      </c>
      <c r="AN11" s="79">
        <f t="shared" si="0"/>
        <v>334</v>
      </c>
      <c r="AO11" s="81">
        <v>50000</v>
      </c>
      <c r="AP11" s="21">
        <v>5124</v>
      </c>
      <c r="AQ11" s="64" t="s">
        <v>74</v>
      </c>
      <c r="AR11" s="20" t="s">
        <v>73</v>
      </c>
      <c r="AS11" s="281"/>
      <c r="AT11" s="289"/>
      <c r="AU11" s="289"/>
      <c r="AV11" s="289"/>
      <c r="AW11" s="265"/>
      <c r="AX11" s="208"/>
      <c r="AY11" s="224"/>
      <c r="AZ11" s="208"/>
      <c r="BA11" s="21" t="s">
        <v>176</v>
      </c>
      <c r="BB11" s="18" t="s">
        <v>68</v>
      </c>
      <c r="BC11" s="20" t="s">
        <v>311</v>
      </c>
      <c r="BD11" s="208"/>
      <c r="BE11" s="12">
        <v>44986</v>
      </c>
      <c r="BF11" s="98" t="s">
        <v>328</v>
      </c>
      <c r="BG11" s="208"/>
      <c r="BH11" s="208"/>
    </row>
    <row r="12" spans="1:60" ht="126" customHeight="1" x14ac:dyDescent="0.25">
      <c r="A12" s="403"/>
      <c r="B12" s="217"/>
      <c r="C12" s="406"/>
      <c r="D12" s="400"/>
      <c r="E12" s="403"/>
      <c r="F12" s="400"/>
      <c r="G12" s="400"/>
      <c r="H12" s="398"/>
      <c r="I12" s="398"/>
      <c r="J12" s="400"/>
      <c r="K12" s="217"/>
      <c r="L12" s="13"/>
      <c r="M12" s="194"/>
      <c r="N12" s="13"/>
      <c r="O12" s="197"/>
      <c r="P12" s="124"/>
      <c r="Q12" s="124"/>
      <c r="R12" s="69"/>
      <c r="S12" s="197"/>
      <c r="T12" s="134"/>
      <c r="U12" s="52"/>
      <c r="V12" s="146"/>
      <c r="W12" s="140"/>
      <c r="X12" s="140"/>
      <c r="Y12" s="370"/>
      <c r="Z12" s="370"/>
      <c r="AA12" s="105"/>
      <c r="AB12" s="40"/>
      <c r="AC12" s="224"/>
      <c r="AD12" s="252" t="s">
        <v>360</v>
      </c>
      <c r="AE12" s="252"/>
      <c r="AF12" s="252"/>
      <c r="AG12" s="252"/>
      <c r="AH12" s="252"/>
      <c r="AI12" s="252"/>
      <c r="AJ12" s="148">
        <f>AVERAGE(AJ9:AJ11)</f>
        <v>0.32609333333333335</v>
      </c>
      <c r="AK12" s="14"/>
      <c r="AL12" s="15"/>
      <c r="AM12" s="15"/>
      <c r="AN12" s="79"/>
      <c r="AO12" s="81"/>
      <c r="AP12" s="21"/>
      <c r="AQ12" s="20"/>
      <c r="AR12" s="20"/>
      <c r="AS12" s="149" t="s">
        <v>362</v>
      </c>
      <c r="AT12" s="113">
        <f>SUM(AT9)</f>
        <v>1865844426</v>
      </c>
      <c r="AU12" s="113">
        <f t="shared" ref="AU12:AV12" si="1">SUM(AU9)</f>
        <v>274710000</v>
      </c>
      <c r="AV12" s="113">
        <f t="shared" si="1"/>
        <v>43520000</v>
      </c>
      <c r="AW12" s="154">
        <f>+AV12/AT12</f>
        <v>2.3324559858025378E-2</v>
      </c>
      <c r="AX12" s="20"/>
      <c r="AY12" s="109"/>
      <c r="AZ12" s="70"/>
      <c r="BA12" s="21"/>
      <c r="BB12" s="18"/>
      <c r="BC12" s="20"/>
      <c r="BD12" s="107"/>
      <c r="BE12" s="12"/>
      <c r="BF12" s="98"/>
      <c r="BG12" s="107"/>
      <c r="BH12" s="107"/>
    </row>
    <row r="13" spans="1:60" ht="150" customHeight="1" x14ac:dyDescent="0.25">
      <c r="A13" s="403"/>
      <c r="B13" s="217"/>
      <c r="C13" s="406"/>
      <c r="D13" s="400"/>
      <c r="E13" s="403"/>
      <c r="F13" s="400"/>
      <c r="G13" s="400"/>
      <c r="H13" s="398"/>
      <c r="I13" s="398"/>
      <c r="J13" s="400"/>
      <c r="K13" s="217"/>
      <c r="L13" s="13" t="s">
        <v>240</v>
      </c>
      <c r="M13" s="194" t="s">
        <v>264</v>
      </c>
      <c r="N13" s="13" t="s">
        <v>227</v>
      </c>
      <c r="O13" s="197" t="s">
        <v>203</v>
      </c>
      <c r="P13" s="75" t="s">
        <v>277</v>
      </c>
      <c r="Q13" s="75"/>
      <c r="R13" s="207" t="s">
        <v>269</v>
      </c>
      <c r="S13" s="197">
        <v>1000</v>
      </c>
      <c r="T13" s="134">
        <v>630</v>
      </c>
      <c r="U13" s="52">
        <v>370</v>
      </c>
      <c r="V13" s="85">
        <v>86</v>
      </c>
      <c r="W13" s="142">
        <f>+V13/T13</f>
        <v>0.13650793650793649</v>
      </c>
      <c r="X13" s="142">
        <f>+(U13+V13)/S13</f>
        <v>0.45600000000000002</v>
      </c>
      <c r="Y13" s="370"/>
      <c r="Z13" s="370"/>
      <c r="AA13" s="232" t="s">
        <v>281</v>
      </c>
      <c r="AB13" s="222" t="s">
        <v>285</v>
      </c>
      <c r="AC13" s="207" t="s">
        <v>89</v>
      </c>
      <c r="AD13" s="282">
        <v>2021130010247</v>
      </c>
      <c r="AE13" s="222" t="s">
        <v>91</v>
      </c>
      <c r="AF13" s="285" t="s">
        <v>76</v>
      </c>
      <c r="AG13" s="13" t="s">
        <v>77</v>
      </c>
      <c r="AH13" s="27">
        <v>630</v>
      </c>
      <c r="AI13" s="91">
        <v>86</v>
      </c>
      <c r="AJ13" s="150">
        <f t="shared" ref="AJ13:AJ20" si="2">+AI13/AH13</f>
        <v>0.13650793650793649</v>
      </c>
      <c r="AK13" s="28">
        <v>0.1</v>
      </c>
      <c r="AL13" s="29">
        <v>44958</v>
      </c>
      <c r="AM13" s="15">
        <v>45291</v>
      </c>
      <c r="AN13" s="79">
        <f t="shared" si="0"/>
        <v>334</v>
      </c>
      <c r="AO13" s="81">
        <v>943502</v>
      </c>
      <c r="AP13" s="21"/>
      <c r="AQ13" s="30" t="s">
        <v>82</v>
      </c>
      <c r="AR13" s="27" t="s">
        <v>83</v>
      </c>
      <c r="AS13" s="346" t="s">
        <v>70</v>
      </c>
      <c r="AT13" s="345">
        <v>2335000000</v>
      </c>
      <c r="AU13" s="349">
        <v>278240360</v>
      </c>
      <c r="AV13" s="349">
        <v>19000000</v>
      </c>
      <c r="AW13" s="267">
        <f>+AV13/AT13</f>
        <v>8.1370449678800864E-3</v>
      </c>
      <c r="AX13" s="344" t="s">
        <v>88</v>
      </c>
      <c r="AY13" s="285" t="s">
        <v>89</v>
      </c>
      <c r="AZ13" s="344" t="s">
        <v>90</v>
      </c>
      <c r="BA13" s="21" t="s">
        <v>176</v>
      </c>
      <c r="BB13" s="39" t="s">
        <v>92</v>
      </c>
      <c r="BC13" s="20" t="s">
        <v>307</v>
      </c>
      <c r="BD13" s="207" t="s">
        <v>135</v>
      </c>
      <c r="BE13" s="12">
        <f>AL13</f>
        <v>44958</v>
      </c>
      <c r="BF13" s="99" t="s">
        <v>329</v>
      </c>
      <c r="BG13" s="207" t="s">
        <v>286</v>
      </c>
      <c r="BH13" s="207" t="s">
        <v>287</v>
      </c>
    </row>
    <row r="14" spans="1:60" ht="117" customHeight="1" x14ac:dyDescent="0.25">
      <c r="A14" s="403"/>
      <c r="B14" s="217"/>
      <c r="C14" s="406"/>
      <c r="D14" s="400"/>
      <c r="E14" s="403"/>
      <c r="F14" s="400"/>
      <c r="G14" s="400"/>
      <c r="H14" s="398"/>
      <c r="I14" s="398"/>
      <c r="J14" s="400"/>
      <c r="K14" s="217"/>
      <c r="L14" s="13" t="s">
        <v>241</v>
      </c>
      <c r="M14" s="194" t="s">
        <v>265</v>
      </c>
      <c r="N14" s="13" t="s">
        <v>228</v>
      </c>
      <c r="O14" s="197" t="s">
        <v>204</v>
      </c>
      <c r="P14" s="75" t="s">
        <v>277</v>
      </c>
      <c r="Q14" s="75"/>
      <c r="R14" s="212"/>
      <c r="S14" s="197">
        <v>150000</v>
      </c>
      <c r="T14" s="134">
        <v>90565</v>
      </c>
      <c r="U14" s="52">
        <v>59435</v>
      </c>
      <c r="V14" s="86">
        <v>5278</v>
      </c>
      <c r="W14" s="142">
        <f>+V14/T14</f>
        <v>5.8278584442113396E-2</v>
      </c>
      <c r="X14" s="142">
        <f>+(U14+V14)/S14</f>
        <v>0.43142000000000003</v>
      </c>
      <c r="Y14" s="370"/>
      <c r="Z14" s="370"/>
      <c r="AA14" s="233"/>
      <c r="AB14" s="223"/>
      <c r="AC14" s="212"/>
      <c r="AD14" s="283"/>
      <c r="AE14" s="223"/>
      <c r="AF14" s="285"/>
      <c r="AG14" s="13" t="s">
        <v>78</v>
      </c>
      <c r="AH14" s="30">
        <v>90565</v>
      </c>
      <c r="AI14" s="92">
        <v>5278</v>
      </c>
      <c r="AJ14" s="147">
        <f t="shared" si="2"/>
        <v>5.8278584442113396E-2</v>
      </c>
      <c r="AK14" s="31">
        <v>0.1</v>
      </c>
      <c r="AL14" s="29">
        <v>44958</v>
      </c>
      <c r="AM14" s="15">
        <v>45291</v>
      </c>
      <c r="AN14" s="79">
        <f t="shared" si="0"/>
        <v>334</v>
      </c>
      <c r="AO14" s="81">
        <v>943502</v>
      </c>
      <c r="AP14" s="21"/>
      <c r="AQ14" s="30" t="s">
        <v>82</v>
      </c>
      <c r="AR14" s="27" t="s">
        <v>83</v>
      </c>
      <c r="AS14" s="347"/>
      <c r="AT14" s="345"/>
      <c r="AU14" s="350"/>
      <c r="AV14" s="350"/>
      <c r="AW14" s="268"/>
      <c r="AX14" s="344"/>
      <c r="AY14" s="285"/>
      <c r="AZ14" s="344"/>
      <c r="BA14" s="280" t="s">
        <v>176</v>
      </c>
      <c r="BB14" s="341" t="s">
        <v>93</v>
      </c>
      <c r="BC14" s="207" t="s">
        <v>308</v>
      </c>
      <c r="BD14" s="212"/>
      <c r="BE14" s="355">
        <v>44986</v>
      </c>
      <c r="BF14" s="99" t="s">
        <v>329</v>
      </c>
      <c r="BG14" s="212"/>
      <c r="BH14" s="212"/>
    </row>
    <row r="15" spans="1:60" ht="91.5" customHeight="1" x14ac:dyDescent="0.25">
      <c r="A15" s="403"/>
      <c r="B15" s="217"/>
      <c r="C15" s="406"/>
      <c r="D15" s="400"/>
      <c r="E15" s="403"/>
      <c r="F15" s="400"/>
      <c r="G15" s="400"/>
      <c r="H15" s="398"/>
      <c r="I15" s="398"/>
      <c r="J15" s="400"/>
      <c r="K15" s="217"/>
      <c r="L15" s="13" t="s">
        <v>242</v>
      </c>
      <c r="M15" s="194" t="s">
        <v>264</v>
      </c>
      <c r="N15" s="13" t="s">
        <v>229</v>
      </c>
      <c r="O15" s="197" t="s">
        <v>205</v>
      </c>
      <c r="P15" s="75" t="s">
        <v>277</v>
      </c>
      <c r="Q15" s="75"/>
      <c r="R15" s="212"/>
      <c r="S15" s="197">
        <v>400</v>
      </c>
      <c r="T15" s="134">
        <v>240</v>
      </c>
      <c r="U15" s="52">
        <v>160</v>
      </c>
      <c r="V15" s="86">
        <v>42</v>
      </c>
      <c r="W15" s="142">
        <f>+V15/T15</f>
        <v>0.17499999999999999</v>
      </c>
      <c r="X15" s="142">
        <f>+(U15+V15)/S15</f>
        <v>0.505</v>
      </c>
      <c r="Y15" s="370"/>
      <c r="Z15" s="370"/>
      <c r="AA15" s="233"/>
      <c r="AB15" s="223"/>
      <c r="AC15" s="212"/>
      <c r="AD15" s="283"/>
      <c r="AE15" s="223"/>
      <c r="AF15" s="285"/>
      <c r="AG15" s="13" t="s">
        <v>79</v>
      </c>
      <c r="AH15" s="32">
        <v>240</v>
      </c>
      <c r="AI15" s="92">
        <v>42</v>
      </c>
      <c r="AJ15" s="147">
        <f t="shared" si="2"/>
        <v>0.17499999999999999</v>
      </c>
      <c r="AK15" s="151">
        <v>0.1</v>
      </c>
      <c r="AL15" s="29">
        <v>44958</v>
      </c>
      <c r="AM15" s="15">
        <v>45291</v>
      </c>
      <c r="AN15" s="79">
        <f t="shared" si="0"/>
        <v>334</v>
      </c>
      <c r="AO15" s="81">
        <v>943502</v>
      </c>
      <c r="AP15" s="21"/>
      <c r="AQ15" s="30" t="s">
        <v>82</v>
      </c>
      <c r="AR15" s="32" t="s">
        <v>83</v>
      </c>
      <c r="AS15" s="347"/>
      <c r="AT15" s="345"/>
      <c r="AU15" s="350"/>
      <c r="AV15" s="350"/>
      <c r="AW15" s="268"/>
      <c r="AX15" s="344"/>
      <c r="AY15" s="285"/>
      <c r="AZ15" s="344"/>
      <c r="BA15" s="281"/>
      <c r="BB15" s="342"/>
      <c r="BC15" s="208"/>
      <c r="BD15" s="212"/>
      <c r="BE15" s="281"/>
      <c r="BF15" s="99" t="s">
        <v>329</v>
      </c>
      <c r="BG15" s="212"/>
      <c r="BH15" s="212"/>
    </row>
    <row r="16" spans="1:60" ht="86.25" customHeight="1" x14ac:dyDescent="0.25">
      <c r="A16" s="403"/>
      <c r="B16" s="217"/>
      <c r="C16" s="406"/>
      <c r="D16" s="400"/>
      <c r="E16" s="403"/>
      <c r="F16" s="400"/>
      <c r="G16" s="400"/>
      <c r="H16" s="398"/>
      <c r="I16" s="398"/>
      <c r="J16" s="400"/>
      <c r="K16" s="217"/>
      <c r="L16" s="40" t="s">
        <v>243</v>
      </c>
      <c r="M16" s="195" t="s">
        <v>264</v>
      </c>
      <c r="N16" s="40" t="s">
        <v>229</v>
      </c>
      <c r="O16" s="198" t="s">
        <v>206</v>
      </c>
      <c r="P16" s="76" t="s">
        <v>277</v>
      </c>
      <c r="Q16" s="76"/>
      <c r="R16" s="212"/>
      <c r="S16" s="198">
        <v>80</v>
      </c>
      <c r="T16" s="135">
        <v>42</v>
      </c>
      <c r="U16" s="74">
        <v>38</v>
      </c>
      <c r="V16" s="86">
        <v>15</v>
      </c>
      <c r="W16" s="142">
        <f>+V16/T16</f>
        <v>0.35714285714285715</v>
      </c>
      <c r="X16" s="142">
        <f>+(U16+V16)/S16</f>
        <v>0.66249999999999998</v>
      </c>
      <c r="Y16" s="370"/>
      <c r="Z16" s="370"/>
      <c r="AA16" s="233"/>
      <c r="AB16" s="223"/>
      <c r="AC16" s="212"/>
      <c r="AD16" s="283"/>
      <c r="AE16" s="223"/>
      <c r="AF16" s="285"/>
      <c r="AG16" s="13" t="s">
        <v>80</v>
      </c>
      <c r="AH16" s="33">
        <v>42</v>
      </c>
      <c r="AI16" s="92">
        <v>15</v>
      </c>
      <c r="AJ16" s="147">
        <f t="shared" si="2"/>
        <v>0.35714285714285715</v>
      </c>
      <c r="AK16" s="34">
        <v>0.1</v>
      </c>
      <c r="AL16" s="29">
        <v>44958</v>
      </c>
      <c r="AM16" s="15">
        <v>45291</v>
      </c>
      <c r="AN16" s="79">
        <f t="shared" si="0"/>
        <v>334</v>
      </c>
      <c r="AO16" s="81">
        <v>943502</v>
      </c>
      <c r="AP16" s="21"/>
      <c r="AQ16" s="30" t="s">
        <v>82</v>
      </c>
      <c r="AR16" s="13" t="s">
        <v>83</v>
      </c>
      <c r="AS16" s="348"/>
      <c r="AT16" s="345"/>
      <c r="AU16" s="351"/>
      <c r="AV16" s="351"/>
      <c r="AW16" s="269"/>
      <c r="AX16" s="344"/>
      <c r="AY16" s="285"/>
      <c r="AZ16" s="344"/>
      <c r="BA16" s="21" t="s">
        <v>176</v>
      </c>
      <c r="BB16" s="17" t="s">
        <v>94</v>
      </c>
      <c r="BC16" s="20" t="s">
        <v>312</v>
      </c>
      <c r="BD16" s="212"/>
      <c r="BE16" s="12">
        <v>44986</v>
      </c>
      <c r="BF16" s="99" t="s">
        <v>329</v>
      </c>
      <c r="BG16" s="212"/>
      <c r="BH16" s="212"/>
    </row>
    <row r="17" spans="1:60" ht="83.25" customHeight="1" x14ac:dyDescent="0.25">
      <c r="A17" s="403"/>
      <c r="B17" s="217"/>
      <c r="C17" s="406"/>
      <c r="D17" s="400"/>
      <c r="E17" s="403"/>
      <c r="F17" s="400"/>
      <c r="G17" s="400"/>
      <c r="H17" s="398"/>
      <c r="I17" s="398"/>
      <c r="J17" s="400"/>
      <c r="K17" s="217"/>
      <c r="L17" s="222" t="s">
        <v>244</v>
      </c>
      <c r="M17" s="253" t="s">
        <v>264</v>
      </c>
      <c r="N17" s="222" t="s">
        <v>229</v>
      </c>
      <c r="O17" s="257" t="s">
        <v>207</v>
      </c>
      <c r="P17" s="256" t="s">
        <v>277</v>
      </c>
      <c r="Q17" s="256"/>
      <c r="R17" s="212"/>
      <c r="S17" s="240">
        <v>1000</v>
      </c>
      <c r="T17" s="258">
        <v>961</v>
      </c>
      <c r="U17" s="260">
        <v>39</v>
      </c>
      <c r="V17" s="382">
        <v>22</v>
      </c>
      <c r="W17" s="379">
        <f t="shared" ref="W17" si="3">+V17/T17</f>
        <v>2.2892819979188347E-2</v>
      </c>
      <c r="X17" s="379">
        <f t="shared" ref="X17:X20" si="4">+(U17+V17)/S17</f>
        <v>6.0999999999999999E-2</v>
      </c>
      <c r="Y17" s="370"/>
      <c r="Z17" s="370"/>
      <c r="AA17" s="233"/>
      <c r="AB17" s="223"/>
      <c r="AC17" s="212"/>
      <c r="AD17" s="283"/>
      <c r="AE17" s="223"/>
      <c r="AF17" s="285"/>
      <c r="AG17" s="13" t="s">
        <v>81</v>
      </c>
      <c r="AH17" s="35">
        <v>961</v>
      </c>
      <c r="AI17" s="92">
        <v>22</v>
      </c>
      <c r="AJ17" s="147">
        <f t="shared" si="2"/>
        <v>2.2892819979188347E-2</v>
      </c>
      <c r="AK17" s="36">
        <v>0.1</v>
      </c>
      <c r="AL17" s="29">
        <v>44958</v>
      </c>
      <c r="AM17" s="15">
        <v>45291</v>
      </c>
      <c r="AN17" s="79">
        <f t="shared" si="0"/>
        <v>334</v>
      </c>
      <c r="AO17" s="81">
        <v>943502</v>
      </c>
      <c r="AP17" s="21"/>
      <c r="AQ17" s="37" t="s">
        <v>82</v>
      </c>
      <c r="AR17" s="13" t="s">
        <v>83</v>
      </c>
      <c r="AS17" s="344" t="s">
        <v>70</v>
      </c>
      <c r="AT17" s="266">
        <v>1496946384</v>
      </c>
      <c r="AU17" s="287">
        <v>0</v>
      </c>
      <c r="AV17" s="266">
        <v>0</v>
      </c>
      <c r="AW17" s="266">
        <v>0</v>
      </c>
      <c r="AX17" s="207" t="s">
        <v>71</v>
      </c>
      <c r="AY17" s="207" t="s">
        <v>89</v>
      </c>
      <c r="AZ17" s="207" t="s">
        <v>90</v>
      </c>
      <c r="BA17" s="280" t="s">
        <v>176</v>
      </c>
      <c r="BB17" s="343" t="s">
        <v>95</v>
      </c>
      <c r="BC17" s="207" t="s">
        <v>308</v>
      </c>
      <c r="BD17" s="212"/>
      <c r="BE17" s="355">
        <v>44986</v>
      </c>
      <c r="BF17" s="99" t="s">
        <v>329</v>
      </c>
      <c r="BG17" s="212"/>
      <c r="BH17" s="212"/>
    </row>
    <row r="18" spans="1:60" ht="128.25" customHeight="1" x14ac:dyDescent="0.25">
      <c r="A18" s="403"/>
      <c r="B18" s="217"/>
      <c r="C18" s="406"/>
      <c r="D18" s="400"/>
      <c r="E18" s="403"/>
      <c r="F18" s="400"/>
      <c r="G18" s="400"/>
      <c r="H18" s="398"/>
      <c r="I18" s="398"/>
      <c r="J18" s="400"/>
      <c r="K18" s="217"/>
      <c r="L18" s="223"/>
      <c r="M18" s="384"/>
      <c r="N18" s="223"/>
      <c r="O18" s="372"/>
      <c r="P18" s="385"/>
      <c r="Q18" s="385"/>
      <c r="R18" s="212"/>
      <c r="S18" s="240"/>
      <c r="T18" s="258"/>
      <c r="U18" s="260"/>
      <c r="V18" s="382"/>
      <c r="W18" s="380"/>
      <c r="X18" s="380" t="e">
        <f t="shared" si="4"/>
        <v>#DIV/0!</v>
      </c>
      <c r="Y18" s="370"/>
      <c r="Z18" s="370"/>
      <c r="AA18" s="233"/>
      <c r="AB18" s="223"/>
      <c r="AC18" s="212"/>
      <c r="AD18" s="283"/>
      <c r="AE18" s="223"/>
      <c r="AF18" s="207" t="s">
        <v>84</v>
      </c>
      <c r="AG18" s="13" t="s">
        <v>85</v>
      </c>
      <c r="AH18" s="35">
        <v>2</v>
      </c>
      <c r="AI18" s="93">
        <v>1</v>
      </c>
      <c r="AJ18" s="152">
        <f t="shared" si="2"/>
        <v>0.5</v>
      </c>
      <c r="AK18" s="36">
        <v>0.2</v>
      </c>
      <c r="AL18" s="38">
        <v>44958</v>
      </c>
      <c r="AM18" s="15">
        <v>45291</v>
      </c>
      <c r="AN18" s="79">
        <f t="shared" si="0"/>
        <v>334</v>
      </c>
      <c r="AO18" s="81">
        <v>943502</v>
      </c>
      <c r="AP18" s="21"/>
      <c r="AQ18" s="37" t="s">
        <v>82</v>
      </c>
      <c r="AR18" s="13" t="s">
        <v>83</v>
      </c>
      <c r="AS18" s="344"/>
      <c r="AT18" s="266"/>
      <c r="AU18" s="288"/>
      <c r="AV18" s="266"/>
      <c r="AW18" s="266"/>
      <c r="AX18" s="212"/>
      <c r="AY18" s="212"/>
      <c r="AZ18" s="212"/>
      <c r="BA18" s="290"/>
      <c r="BB18" s="343"/>
      <c r="BC18" s="212"/>
      <c r="BD18" s="212"/>
      <c r="BE18" s="290"/>
      <c r="BF18" s="98" t="s">
        <v>330</v>
      </c>
      <c r="BG18" s="212"/>
      <c r="BH18" s="212"/>
    </row>
    <row r="19" spans="1:60" ht="86.25" customHeight="1" x14ac:dyDescent="0.25">
      <c r="A19" s="403"/>
      <c r="B19" s="217"/>
      <c r="C19" s="406"/>
      <c r="D19" s="400"/>
      <c r="E19" s="403"/>
      <c r="F19" s="400"/>
      <c r="G19" s="400"/>
      <c r="H19" s="398"/>
      <c r="I19" s="398"/>
      <c r="J19" s="400"/>
      <c r="K19" s="217"/>
      <c r="L19" s="223"/>
      <c r="M19" s="384"/>
      <c r="N19" s="223"/>
      <c r="O19" s="372"/>
      <c r="P19" s="385"/>
      <c r="Q19" s="385"/>
      <c r="R19" s="212"/>
      <c r="S19" s="240"/>
      <c r="T19" s="258"/>
      <c r="U19" s="260"/>
      <c r="V19" s="382"/>
      <c r="W19" s="380"/>
      <c r="X19" s="380" t="e">
        <f t="shared" si="4"/>
        <v>#DIV/0!</v>
      </c>
      <c r="Y19" s="370"/>
      <c r="Z19" s="370"/>
      <c r="AA19" s="233"/>
      <c r="AB19" s="223"/>
      <c r="AC19" s="212"/>
      <c r="AD19" s="283"/>
      <c r="AE19" s="223"/>
      <c r="AF19" s="212"/>
      <c r="AG19" s="13" t="s">
        <v>86</v>
      </c>
      <c r="AH19" s="35">
        <v>88</v>
      </c>
      <c r="AI19" s="93">
        <v>22</v>
      </c>
      <c r="AJ19" s="152">
        <f t="shared" si="2"/>
        <v>0.25</v>
      </c>
      <c r="AK19" s="36">
        <v>0.2</v>
      </c>
      <c r="AL19" s="38">
        <v>44986</v>
      </c>
      <c r="AM19" s="15">
        <v>45291</v>
      </c>
      <c r="AN19" s="79">
        <f t="shared" si="0"/>
        <v>306</v>
      </c>
      <c r="AO19" s="81">
        <v>943502</v>
      </c>
      <c r="AP19" s="21"/>
      <c r="AQ19" s="37" t="s">
        <v>82</v>
      </c>
      <c r="AR19" s="13" t="s">
        <v>83</v>
      </c>
      <c r="AS19" s="344"/>
      <c r="AT19" s="266"/>
      <c r="AU19" s="288"/>
      <c r="AV19" s="266"/>
      <c r="AW19" s="266"/>
      <c r="AX19" s="212"/>
      <c r="AY19" s="212"/>
      <c r="AZ19" s="212"/>
      <c r="BA19" s="290"/>
      <c r="BB19" s="343"/>
      <c r="BC19" s="212"/>
      <c r="BD19" s="212"/>
      <c r="BE19" s="290"/>
      <c r="BF19" s="98" t="s">
        <v>331</v>
      </c>
      <c r="BG19" s="212"/>
      <c r="BH19" s="212"/>
    </row>
    <row r="20" spans="1:60" ht="96.75" customHeight="1" x14ac:dyDescent="0.25">
      <c r="A20" s="403"/>
      <c r="B20" s="217"/>
      <c r="C20" s="406"/>
      <c r="D20" s="400"/>
      <c r="E20" s="403"/>
      <c r="F20" s="400"/>
      <c r="G20" s="400"/>
      <c r="H20" s="398"/>
      <c r="I20" s="398"/>
      <c r="J20" s="400"/>
      <c r="K20" s="217"/>
      <c r="L20" s="224"/>
      <c r="M20" s="366"/>
      <c r="N20" s="224"/>
      <c r="O20" s="367"/>
      <c r="P20" s="365"/>
      <c r="Q20" s="365"/>
      <c r="R20" s="208"/>
      <c r="S20" s="240"/>
      <c r="T20" s="258"/>
      <c r="U20" s="260"/>
      <c r="V20" s="382"/>
      <c r="W20" s="381"/>
      <c r="X20" s="381" t="e">
        <f t="shared" si="4"/>
        <v>#DIV/0!</v>
      </c>
      <c r="Y20" s="370"/>
      <c r="Z20" s="370"/>
      <c r="AA20" s="234"/>
      <c r="AB20" s="224"/>
      <c r="AC20" s="212"/>
      <c r="AD20" s="283"/>
      <c r="AE20" s="223"/>
      <c r="AF20" s="212"/>
      <c r="AG20" s="40" t="s">
        <v>87</v>
      </c>
      <c r="AH20" s="41">
        <v>1</v>
      </c>
      <c r="AI20" s="94">
        <v>0</v>
      </c>
      <c r="AJ20" s="153">
        <f t="shared" si="2"/>
        <v>0</v>
      </c>
      <c r="AK20" s="42">
        <v>0.1</v>
      </c>
      <c r="AL20" s="43">
        <v>44958</v>
      </c>
      <c r="AM20" s="15">
        <v>45291</v>
      </c>
      <c r="AN20" s="79">
        <f t="shared" si="0"/>
        <v>334</v>
      </c>
      <c r="AO20" s="81">
        <v>943502</v>
      </c>
      <c r="AP20" s="21">
        <v>0</v>
      </c>
      <c r="AQ20" s="65" t="s">
        <v>82</v>
      </c>
      <c r="AR20" s="40" t="s">
        <v>83</v>
      </c>
      <c r="AS20" s="344"/>
      <c r="AT20" s="266"/>
      <c r="AU20" s="289"/>
      <c r="AV20" s="266"/>
      <c r="AW20" s="266"/>
      <c r="AX20" s="212"/>
      <c r="AY20" s="212"/>
      <c r="AZ20" s="212"/>
      <c r="BA20" s="290"/>
      <c r="BB20" s="341"/>
      <c r="BC20" s="208"/>
      <c r="BD20" s="208"/>
      <c r="BE20" s="281"/>
      <c r="BF20" s="98" t="s">
        <v>332</v>
      </c>
      <c r="BG20" s="208"/>
      <c r="BH20" s="208"/>
    </row>
    <row r="21" spans="1:60" ht="96.75" customHeight="1" x14ac:dyDescent="0.25">
      <c r="A21" s="403"/>
      <c r="B21" s="217"/>
      <c r="C21" s="406"/>
      <c r="D21" s="400"/>
      <c r="E21" s="403"/>
      <c r="F21" s="400"/>
      <c r="G21" s="400"/>
      <c r="H21" s="398"/>
      <c r="I21" s="398"/>
      <c r="J21" s="400"/>
      <c r="K21" s="217"/>
      <c r="L21" s="108"/>
      <c r="M21" s="196"/>
      <c r="N21" s="108"/>
      <c r="O21" s="199"/>
      <c r="P21" s="127"/>
      <c r="Q21" s="127"/>
      <c r="R21" s="107"/>
      <c r="S21" s="198"/>
      <c r="T21" s="135"/>
      <c r="U21" s="74"/>
      <c r="V21" s="87"/>
      <c r="W21" s="143"/>
      <c r="X21" s="143"/>
      <c r="Y21" s="370"/>
      <c r="Z21" s="370"/>
      <c r="AA21" s="105"/>
      <c r="AB21" s="108"/>
      <c r="AC21" s="212"/>
      <c r="AD21" s="213" t="s">
        <v>365</v>
      </c>
      <c r="AE21" s="214"/>
      <c r="AF21" s="214"/>
      <c r="AG21" s="214"/>
      <c r="AH21" s="214"/>
      <c r="AI21" s="215"/>
      <c r="AJ21" s="155">
        <f>AVERAGE(AJ13:AJ20)</f>
        <v>0.18747777475901192</v>
      </c>
      <c r="AK21" s="42"/>
      <c r="AL21" s="43"/>
      <c r="AM21" s="44"/>
      <c r="AN21" s="128"/>
      <c r="AO21" s="130"/>
      <c r="AP21" s="68"/>
      <c r="AQ21" s="65"/>
      <c r="AR21" s="40"/>
      <c r="AS21" s="149" t="s">
        <v>362</v>
      </c>
      <c r="AT21" s="112">
        <f>SUM(AT13:AT20)</f>
        <v>3831946384</v>
      </c>
      <c r="AU21" s="112">
        <f t="shared" ref="AU21:AV21" si="5">SUM(AU13:AU20)</f>
        <v>278240360</v>
      </c>
      <c r="AV21" s="112">
        <f t="shared" si="5"/>
        <v>19000000</v>
      </c>
      <c r="AW21" s="158">
        <f>+AV21/AT21</f>
        <v>4.958315721569866E-3</v>
      </c>
      <c r="AX21" s="107"/>
      <c r="AY21" s="107"/>
      <c r="AZ21" s="107"/>
      <c r="BA21" s="114"/>
      <c r="BB21" s="120"/>
      <c r="BC21" s="70"/>
      <c r="BD21" s="107"/>
      <c r="BE21" s="115"/>
      <c r="BF21" s="98"/>
      <c r="BG21" s="107"/>
      <c r="BH21" s="107"/>
    </row>
    <row r="22" spans="1:60" ht="135" customHeight="1" x14ac:dyDescent="0.25">
      <c r="A22" s="403"/>
      <c r="B22" s="217"/>
      <c r="C22" s="406"/>
      <c r="D22" s="400"/>
      <c r="E22" s="403"/>
      <c r="F22" s="400"/>
      <c r="G22" s="400"/>
      <c r="H22" s="398"/>
      <c r="I22" s="398"/>
      <c r="J22" s="400"/>
      <c r="K22" s="217"/>
      <c r="L22" s="222" t="s">
        <v>245</v>
      </c>
      <c r="M22" s="253" t="s">
        <v>264</v>
      </c>
      <c r="N22" s="222">
        <v>0</v>
      </c>
      <c r="O22" s="257" t="s">
        <v>208</v>
      </c>
      <c r="P22" s="256"/>
      <c r="Q22" s="256" t="s">
        <v>277</v>
      </c>
      <c r="R22" s="207" t="s">
        <v>270</v>
      </c>
      <c r="S22" s="257">
        <v>1</v>
      </c>
      <c r="T22" s="259">
        <v>0</v>
      </c>
      <c r="U22" s="299">
        <v>1</v>
      </c>
      <c r="V22" s="382" t="s">
        <v>325</v>
      </c>
      <c r="W22" s="382" t="s">
        <v>325</v>
      </c>
      <c r="X22" s="292">
        <v>1</v>
      </c>
      <c r="Y22" s="370"/>
      <c r="Z22" s="370"/>
      <c r="AA22" s="232" t="s">
        <v>288</v>
      </c>
      <c r="AB22" s="222" t="s">
        <v>285</v>
      </c>
      <c r="AC22" s="207" t="s">
        <v>100</v>
      </c>
      <c r="AD22" s="282">
        <v>2021130010251</v>
      </c>
      <c r="AE22" s="222" t="s">
        <v>104</v>
      </c>
      <c r="AF22" s="222" t="s">
        <v>96</v>
      </c>
      <c r="AG22" s="222" t="s">
        <v>97</v>
      </c>
      <c r="AH22" s="222">
        <v>20</v>
      </c>
      <c r="AI22" s="361">
        <v>3.34</v>
      </c>
      <c r="AJ22" s="273">
        <f>+AI22/AH22</f>
        <v>0.16699999999999998</v>
      </c>
      <c r="AK22" s="276">
        <v>1</v>
      </c>
      <c r="AL22" s="278">
        <v>44986</v>
      </c>
      <c r="AM22" s="278">
        <v>45291</v>
      </c>
      <c r="AN22" s="389">
        <f t="shared" si="0"/>
        <v>306</v>
      </c>
      <c r="AO22" s="391">
        <v>1065570</v>
      </c>
      <c r="AP22" s="280"/>
      <c r="AQ22" s="297" t="s">
        <v>98</v>
      </c>
      <c r="AR22" s="222" t="s">
        <v>99</v>
      </c>
      <c r="AS22" s="280" t="s">
        <v>70</v>
      </c>
      <c r="AT22" s="287">
        <v>108581000</v>
      </c>
      <c r="AU22" s="287">
        <v>90400000</v>
      </c>
      <c r="AV22" s="287">
        <v>11300000</v>
      </c>
      <c r="AW22" s="263">
        <f>+AV22/AT22</f>
        <v>0.10406977279634559</v>
      </c>
      <c r="AX22" s="207" t="s">
        <v>71</v>
      </c>
      <c r="AY22" s="207" t="s">
        <v>100</v>
      </c>
      <c r="AZ22" s="359" t="s">
        <v>101</v>
      </c>
      <c r="BA22" s="21" t="s">
        <v>176</v>
      </c>
      <c r="BB22" s="39" t="s">
        <v>102</v>
      </c>
      <c r="BC22" s="20" t="s">
        <v>307</v>
      </c>
      <c r="BD22" s="207" t="s">
        <v>71</v>
      </c>
      <c r="BE22" s="12">
        <v>44986</v>
      </c>
      <c r="BF22" s="417" t="s">
        <v>333</v>
      </c>
      <c r="BG22" s="207" t="s">
        <v>289</v>
      </c>
      <c r="BH22" s="207" t="s">
        <v>289</v>
      </c>
    </row>
    <row r="23" spans="1:60" ht="75" customHeight="1" x14ac:dyDescent="0.25">
      <c r="A23" s="403"/>
      <c r="B23" s="217"/>
      <c r="C23" s="406"/>
      <c r="D23" s="400"/>
      <c r="E23" s="403"/>
      <c r="F23" s="400"/>
      <c r="G23" s="400"/>
      <c r="H23" s="398"/>
      <c r="I23" s="398"/>
      <c r="J23" s="400"/>
      <c r="K23" s="217"/>
      <c r="L23" s="224"/>
      <c r="M23" s="366"/>
      <c r="N23" s="224"/>
      <c r="O23" s="367"/>
      <c r="P23" s="365"/>
      <c r="Q23" s="365"/>
      <c r="R23" s="208"/>
      <c r="S23" s="367"/>
      <c r="T23" s="368"/>
      <c r="U23" s="301"/>
      <c r="V23" s="382"/>
      <c r="W23" s="382"/>
      <c r="X23" s="292"/>
      <c r="Y23" s="371"/>
      <c r="Z23" s="371"/>
      <c r="AA23" s="234"/>
      <c r="AB23" s="224"/>
      <c r="AC23" s="212"/>
      <c r="AD23" s="284"/>
      <c r="AE23" s="224"/>
      <c r="AF23" s="224"/>
      <c r="AG23" s="224"/>
      <c r="AH23" s="224"/>
      <c r="AI23" s="248"/>
      <c r="AJ23" s="274"/>
      <c r="AK23" s="277"/>
      <c r="AL23" s="279"/>
      <c r="AM23" s="279"/>
      <c r="AN23" s="390"/>
      <c r="AO23" s="392"/>
      <c r="AP23" s="281"/>
      <c r="AQ23" s="298"/>
      <c r="AR23" s="224"/>
      <c r="AS23" s="281"/>
      <c r="AT23" s="289"/>
      <c r="AU23" s="289"/>
      <c r="AV23" s="289"/>
      <c r="AW23" s="265"/>
      <c r="AX23" s="208"/>
      <c r="AY23" s="208"/>
      <c r="AZ23" s="360"/>
      <c r="BA23" s="21" t="s">
        <v>176</v>
      </c>
      <c r="BB23" s="39" t="s">
        <v>103</v>
      </c>
      <c r="BC23" s="20" t="s">
        <v>307</v>
      </c>
      <c r="BD23" s="208"/>
      <c r="BE23" s="12">
        <v>44958</v>
      </c>
      <c r="BF23" s="417"/>
      <c r="BG23" s="208"/>
      <c r="BH23" s="208"/>
    </row>
    <row r="24" spans="1:60" ht="75" customHeight="1" x14ac:dyDescent="0.25">
      <c r="A24" s="403"/>
      <c r="B24" s="217"/>
      <c r="C24" s="406"/>
      <c r="D24" s="400"/>
      <c r="E24" s="403"/>
      <c r="F24" s="400"/>
      <c r="G24" s="400"/>
      <c r="H24" s="398"/>
      <c r="I24" s="398"/>
      <c r="J24" s="400"/>
      <c r="K24" s="218"/>
      <c r="L24" s="249" t="s">
        <v>359</v>
      </c>
      <c r="M24" s="250"/>
      <c r="N24" s="250"/>
      <c r="O24" s="250"/>
      <c r="P24" s="250"/>
      <c r="Q24" s="250"/>
      <c r="R24" s="250"/>
      <c r="S24" s="250"/>
      <c r="T24" s="250"/>
      <c r="U24" s="250"/>
      <c r="V24" s="251"/>
      <c r="W24" s="145">
        <f>AVERAGE(W9:W23)</f>
        <v>0.23223174258172793</v>
      </c>
      <c r="X24" s="140">
        <f>+(X9+X10+X13+X14+X15+X16+X17+X22)/8</f>
        <v>0.63609625000000003</v>
      </c>
      <c r="Y24" s="126"/>
      <c r="Z24" s="126"/>
      <c r="AA24" s="105"/>
      <c r="AB24" s="108"/>
      <c r="AC24" s="208"/>
      <c r="AD24" s="270" t="s">
        <v>366</v>
      </c>
      <c r="AE24" s="271"/>
      <c r="AF24" s="271"/>
      <c r="AG24" s="271"/>
      <c r="AH24" s="271"/>
      <c r="AI24" s="272"/>
      <c r="AJ24" s="157">
        <f>AVERAGE(AJ22)</f>
        <v>0.16699999999999998</v>
      </c>
      <c r="AK24" s="116"/>
      <c r="AL24" s="118"/>
      <c r="AM24" s="118"/>
      <c r="AN24" s="129"/>
      <c r="AO24" s="131"/>
      <c r="AP24" s="115"/>
      <c r="AQ24" s="117"/>
      <c r="AR24" s="109"/>
      <c r="AS24" s="149" t="s">
        <v>362</v>
      </c>
      <c r="AT24" s="112">
        <f>SUM(AT22)</f>
        <v>108581000</v>
      </c>
      <c r="AU24" s="112">
        <f t="shared" ref="AU24:AV24" si="6">SUM(AU22)</f>
        <v>90400000</v>
      </c>
      <c r="AV24" s="112">
        <f t="shared" si="6"/>
        <v>11300000</v>
      </c>
      <c r="AW24" s="156">
        <f>+AV24/AT24</f>
        <v>0.10406977279634559</v>
      </c>
      <c r="AX24" s="107"/>
      <c r="AY24" s="107"/>
      <c r="AZ24" s="144"/>
      <c r="BA24" s="21"/>
      <c r="BB24" s="39"/>
      <c r="BC24" s="20"/>
      <c r="BD24" s="107"/>
      <c r="BE24" s="12"/>
      <c r="BF24" s="133"/>
      <c r="BG24" s="107"/>
      <c r="BH24" s="107"/>
    </row>
    <row r="25" spans="1:60" ht="210" customHeight="1" x14ac:dyDescent="0.25">
      <c r="A25" s="403"/>
      <c r="B25" s="217"/>
      <c r="C25" s="406"/>
      <c r="D25" s="400"/>
      <c r="E25" s="403"/>
      <c r="F25" s="400"/>
      <c r="G25" s="400"/>
      <c r="H25" s="398"/>
      <c r="I25" s="398"/>
      <c r="J25" s="400"/>
      <c r="K25" s="216" t="s">
        <v>261</v>
      </c>
      <c r="L25" s="13" t="s">
        <v>246</v>
      </c>
      <c r="M25" s="194" t="s">
        <v>264</v>
      </c>
      <c r="N25" s="13" t="s">
        <v>230</v>
      </c>
      <c r="O25" s="200" t="s">
        <v>209</v>
      </c>
      <c r="P25" s="75"/>
      <c r="Q25" s="75" t="s">
        <v>277</v>
      </c>
      <c r="R25" s="207" t="s">
        <v>271</v>
      </c>
      <c r="S25" s="197">
        <v>201</v>
      </c>
      <c r="T25" s="134">
        <v>180</v>
      </c>
      <c r="U25" s="74">
        <v>201</v>
      </c>
      <c r="V25" s="87">
        <v>0</v>
      </c>
      <c r="W25" s="142">
        <f>+V25/T25</f>
        <v>0</v>
      </c>
      <c r="X25" s="142">
        <f>+(U25+V25)/S25</f>
        <v>1</v>
      </c>
      <c r="Y25" s="408" t="s">
        <v>278</v>
      </c>
      <c r="Z25" s="409" t="s">
        <v>279</v>
      </c>
      <c r="AA25" s="232" t="s">
        <v>290</v>
      </c>
      <c r="AB25" s="222" t="s">
        <v>291</v>
      </c>
      <c r="AC25" s="222" t="s">
        <v>119</v>
      </c>
      <c r="AD25" s="235">
        <v>2021130010248</v>
      </c>
      <c r="AE25" s="238" t="s">
        <v>120</v>
      </c>
      <c r="AF25" s="13" t="s">
        <v>105</v>
      </c>
      <c r="AG25" s="13" t="s">
        <v>106</v>
      </c>
      <c r="AH25" s="13">
        <v>180</v>
      </c>
      <c r="AI25" s="90">
        <v>0</v>
      </c>
      <c r="AJ25" s="161">
        <v>0</v>
      </c>
      <c r="AK25" s="14">
        <v>0.1</v>
      </c>
      <c r="AL25" s="15">
        <v>45108</v>
      </c>
      <c r="AM25" s="15">
        <v>45291</v>
      </c>
      <c r="AN25" s="79">
        <f>(AM25-AL25)+1</f>
        <v>184</v>
      </c>
      <c r="AO25" s="81">
        <v>180</v>
      </c>
      <c r="AP25" s="21">
        <v>0</v>
      </c>
      <c r="AQ25" s="66" t="s">
        <v>121</v>
      </c>
      <c r="AR25" s="13" t="s">
        <v>122</v>
      </c>
      <c r="AS25" s="280" t="s">
        <v>70</v>
      </c>
      <c r="AT25" s="362">
        <v>2354996397</v>
      </c>
      <c r="AU25" s="362">
        <v>727545379</v>
      </c>
      <c r="AV25" s="362">
        <v>102050000</v>
      </c>
      <c r="AW25" s="50"/>
      <c r="AX25" s="207" t="s">
        <v>88</v>
      </c>
      <c r="AY25" s="222" t="s">
        <v>119</v>
      </c>
      <c r="AZ25" s="222" t="s">
        <v>124</v>
      </c>
      <c r="BA25" s="21" t="s">
        <v>176</v>
      </c>
      <c r="BB25" s="17" t="s">
        <v>125</v>
      </c>
      <c r="BC25" s="20" t="s">
        <v>312</v>
      </c>
      <c r="BD25" s="207" t="s">
        <v>136</v>
      </c>
      <c r="BE25" s="12">
        <v>44986</v>
      </c>
      <c r="BF25" s="100" t="s">
        <v>334</v>
      </c>
      <c r="BG25" s="207" t="s">
        <v>289</v>
      </c>
      <c r="BH25" s="207" t="s">
        <v>289</v>
      </c>
    </row>
    <row r="26" spans="1:60" ht="120" customHeight="1" x14ac:dyDescent="0.25">
      <c r="A26" s="403"/>
      <c r="B26" s="217"/>
      <c r="C26" s="406"/>
      <c r="D26" s="400"/>
      <c r="E26" s="403"/>
      <c r="F26" s="400"/>
      <c r="G26" s="400"/>
      <c r="H26" s="398"/>
      <c r="I26" s="398"/>
      <c r="J26" s="400"/>
      <c r="K26" s="217"/>
      <c r="L26" s="238" t="s">
        <v>247</v>
      </c>
      <c r="M26" s="239" t="s">
        <v>266</v>
      </c>
      <c r="N26" s="238" t="s">
        <v>231</v>
      </c>
      <c r="O26" s="254" t="s">
        <v>210</v>
      </c>
      <c r="P26" s="241" t="s">
        <v>277</v>
      </c>
      <c r="Q26" s="241"/>
      <c r="R26" s="212"/>
      <c r="S26" s="240">
        <v>70</v>
      </c>
      <c r="T26" s="258">
        <v>14</v>
      </c>
      <c r="U26" s="260">
        <v>56</v>
      </c>
      <c r="V26" s="382">
        <v>0</v>
      </c>
      <c r="W26" s="382">
        <v>0</v>
      </c>
      <c r="X26" s="292">
        <f>+U26/S26</f>
        <v>0.8</v>
      </c>
      <c r="Y26" s="408"/>
      <c r="Z26" s="409"/>
      <c r="AA26" s="233"/>
      <c r="AB26" s="223"/>
      <c r="AC26" s="223"/>
      <c r="AD26" s="236"/>
      <c r="AE26" s="238"/>
      <c r="AF26" s="238" t="s">
        <v>107</v>
      </c>
      <c r="AG26" s="13" t="s">
        <v>108</v>
      </c>
      <c r="AH26" s="13">
        <v>25</v>
      </c>
      <c r="AI26" s="90">
        <v>0</v>
      </c>
      <c r="AJ26" s="161">
        <v>0</v>
      </c>
      <c r="AK26" s="14">
        <v>0.05</v>
      </c>
      <c r="AL26" s="15">
        <v>45047</v>
      </c>
      <c r="AM26" s="15">
        <v>45291</v>
      </c>
      <c r="AN26" s="79">
        <f>(AM26-AL26)+1</f>
        <v>245</v>
      </c>
      <c r="AO26" s="81">
        <v>943502</v>
      </c>
      <c r="AP26" s="21">
        <v>0</v>
      </c>
      <c r="AQ26" s="66" t="s">
        <v>121</v>
      </c>
      <c r="AR26" s="13" t="s">
        <v>122</v>
      </c>
      <c r="AS26" s="290"/>
      <c r="AT26" s="363"/>
      <c r="AU26" s="363"/>
      <c r="AV26" s="363"/>
      <c r="AW26" s="121"/>
      <c r="AX26" s="212"/>
      <c r="AY26" s="223"/>
      <c r="AZ26" s="223"/>
      <c r="BA26" s="21" t="s">
        <v>176</v>
      </c>
      <c r="BB26" s="341" t="s">
        <v>126</v>
      </c>
      <c r="BC26" s="207" t="s">
        <v>313</v>
      </c>
      <c r="BD26" s="290"/>
      <c r="BE26" s="12">
        <v>44986</v>
      </c>
      <c r="BF26" s="101" t="s">
        <v>335</v>
      </c>
      <c r="BG26" s="212"/>
      <c r="BH26" s="212"/>
    </row>
    <row r="27" spans="1:60" ht="120" customHeight="1" x14ac:dyDescent="0.25">
      <c r="A27" s="403"/>
      <c r="B27" s="217"/>
      <c r="C27" s="406"/>
      <c r="D27" s="400"/>
      <c r="E27" s="403"/>
      <c r="F27" s="400"/>
      <c r="G27" s="400"/>
      <c r="H27" s="398"/>
      <c r="I27" s="398"/>
      <c r="J27" s="400"/>
      <c r="K27" s="217"/>
      <c r="L27" s="238"/>
      <c r="M27" s="239"/>
      <c r="N27" s="238"/>
      <c r="O27" s="254"/>
      <c r="P27" s="241"/>
      <c r="Q27" s="241"/>
      <c r="R27" s="212"/>
      <c r="S27" s="240"/>
      <c r="T27" s="258"/>
      <c r="U27" s="260"/>
      <c r="V27" s="382"/>
      <c r="W27" s="382"/>
      <c r="X27" s="292"/>
      <c r="Y27" s="408"/>
      <c r="Z27" s="409"/>
      <c r="AA27" s="233"/>
      <c r="AB27" s="223"/>
      <c r="AC27" s="223"/>
      <c r="AD27" s="236"/>
      <c r="AE27" s="238"/>
      <c r="AF27" s="238"/>
      <c r="AG27" s="13" t="s">
        <v>109</v>
      </c>
      <c r="AH27" s="13">
        <v>5</v>
      </c>
      <c r="AI27" s="90">
        <v>0</v>
      </c>
      <c r="AJ27" s="161">
        <v>0</v>
      </c>
      <c r="AK27" s="14">
        <v>0.05</v>
      </c>
      <c r="AL27" s="15">
        <v>45047</v>
      </c>
      <c r="AM27" s="15">
        <v>45291</v>
      </c>
      <c r="AN27" s="79">
        <f>(AM27-AL27)+1</f>
        <v>245</v>
      </c>
      <c r="AO27" s="81">
        <v>943502</v>
      </c>
      <c r="AP27" s="21">
        <v>0</v>
      </c>
      <c r="AQ27" s="66" t="s">
        <v>121</v>
      </c>
      <c r="AR27" s="13" t="s">
        <v>122</v>
      </c>
      <c r="AS27" s="290"/>
      <c r="AT27" s="363"/>
      <c r="AU27" s="363"/>
      <c r="AV27" s="363"/>
      <c r="AW27" s="121"/>
      <c r="AX27" s="212"/>
      <c r="AY27" s="223"/>
      <c r="AZ27" s="223"/>
      <c r="BA27" s="21" t="s">
        <v>176</v>
      </c>
      <c r="BB27" s="342"/>
      <c r="BC27" s="208"/>
      <c r="BD27" s="290"/>
      <c r="BE27" s="12">
        <v>44986</v>
      </c>
      <c r="BF27" s="101" t="s">
        <v>336</v>
      </c>
      <c r="BG27" s="212"/>
      <c r="BH27" s="212"/>
    </row>
    <row r="28" spans="1:60" ht="102" customHeight="1" x14ac:dyDescent="0.25">
      <c r="A28" s="403"/>
      <c r="B28" s="217"/>
      <c r="C28" s="406"/>
      <c r="D28" s="400"/>
      <c r="E28" s="403"/>
      <c r="F28" s="400"/>
      <c r="G28" s="400"/>
      <c r="H28" s="398"/>
      <c r="I28" s="398"/>
      <c r="J28" s="400"/>
      <c r="K28" s="217"/>
      <c r="L28" s="222"/>
      <c r="M28" s="253"/>
      <c r="N28" s="222"/>
      <c r="O28" s="255"/>
      <c r="P28" s="256"/>
      <c r="Q28" s="256"/>
      <c r="R28" s="212"/>
      <c r="S28" s="257"/>
      <c r="T28" s="259"/>
      <c r="U28" s="260"/>
      <c r="V28" s="382"/>
      <c r="W28" s="382"/>
      <c r="X28" s="292"/>
      <c r="Y28" s="408"/>
      <c r="Z28" s="409"/>
      <c r="AA28" s="233"/>
      <c r="AB28" s="223"/>
      <c r="AC28" s="223"/>
      <c r="AD28" s="236"/>
      <c r="AE28" s="238"/>
      <c r="AF28" s="238"/>
      <c r="AG28" s="13" t="s">
        <v>110</v>
      </c>
      <c r="AH28" s="13">
        <v>15</v>
      </c>
      <c r="AI28" s="90">
        <v>0</v>
      </c>
      <c r="AJ28" s="161">
        <v>0</v>
      </c>
      <c r="AK28" s="14">
        <v>0.1</v>
      </c>
      <c r="AL28" s="15">
        <v>45047</v>
      </c>
      <c r="AM28" s="15">
        <v>45291</v>
      </c>
      <c r="AN28" s="79">
        <f>(AM28-AL28)+1</f>
        <v>245</v>
      </c>
      <c r="AO28" s="81">
        <v>943502</v>
      </c>
      <c r="AP28" s="21">
        <v>0</v>
      </c>
      <c r="AQ28" s="66" t="s">
        <v>121</v>
      </c>
      <c r="AR28" s="13" t="s">
        <v>122</v>
      </c>
      <c r="AS28" s="290"/>
      <c r="AT28" s="364"/>
      <c r="AU28" s="364"/>
      <c r="AV28" s="364"/>
      <c r="AW28" s="122"/>
      <c r="AX28" s="208"/>
      <c r="AY28" s="223"/>
      <c r="AZ28" s="223"/>
      <c r="BA28" s="21" t="s">
        <v>176</v>
      </c>
      <c r="BB28" s="17" t="s">
        <v>127</v>
      </c>
      <c r="BC28" s="20" t="s">
        <v>313</v>
      </c>
      <c r="BD28" s="290"/>
      <c r="BE28" s="12">
        <v>44986</v>
      </c>
      <c r="BF28" s="98" t="s">
        <v>337</v>
      </c>
      <c r="BG28" s="212"/>
      <c r="BH28" s="212"/>
    </row>
    <row r="29" spans="1:60" ht="113.25" customHeight="1" x14ac:dyDescent="0.25">
      <c r="A29" s="403"/>
      <c r="B29" s="217"/>
      <c r="C29" s="406"/>
      <c r="D29" s="400"/>
      <c r="E29" s="403"/>
      <c r="F29" s="400"/>
      <c r="G29" s="400"/>
      <c r="H29" s="398"/>
      <c r="I29" s="398"/>
      <c r="J29" s="400"/>
      <c r="K29" s="217"/>
      <c r="L29" s="238" t="s">
        <v>248</v>
      </c>
      <c r="M29" s="239" t="s">
        <v>266</v>
      </c>
      <c r="N29" s="238" t="s">
        <v>232</v>
      </c>
      <c r="O29" s="254" t="s">
        <v>211</v>
      </c>
      <c r="P29" s="241"/>
      <c r="Q29" s="241" t="s">
        <v>277</v>
      </c>
      <c r="R29" s="212"/>
      <c r="S29" s="257">
        <v>8</v>
      </c>
      <c r="T29" s="373">
        <v>2.73</v>
      </c>
      <c r="U29" s="376">
        <v>5.27</v>
      </c>
      <c r="V29" s="422">
        <v>0.27</v>
      </c>
      <c r="W29" s="383">
        <f>+V29/T29</f>
        <v>9.8901098901098911E-2</v>
      </c>
      <c r="X29" s="383">
        <f>+(U29+V29)/S29</f>
        <v>0.69249999999999989</v>
      </c>
      <c r="Y29" s="408"/>
      <c r="Z29" s="409"/>
      <c r="AA29" s="233"/>
      <c r="AB29" s="223"/>
      <c r="AC29" s="223"/>
      <c r="AD29" s="236"/>
      <c r="AE29" s="238"/>
      <c r="AF29" s="238" t="s">
        <v>111</v>
      </c>
      <c r="AG29" s="238" t="s">
        <v>112</v>
      </c>
      <c r="AH29" s="238">
        <v>2.73</v>
      </c>
      <c r="AI29" s="412">
        <v>0.27</v>
      </c>
      <c r="AJ29" s="273">
        <f>+AI29/AH29</f>
        <v>9.8901098901098911E-2</v>
      </c>
      <c r="AK29" s="276">
        <v>0.2</v>
      </c>
      <c r="AL29" s="278">
        <v>44958</v>
      </c>
      <c r="AM29" s="278">
        <v>45291</v>
      </c>
      <c r="AN29" s="389">
        <v>334</v>
      </c>
      <c r="AO29" s="391">
        <v>150000</v>
      </c>
      <c r="AP29" s="280"/>
      <c r="AQ29" s="297" t="s">
        <v>121</v>
      </c>
      <c r="AR29" s="222" t="s">
        <v>122</v>
      </c>
      <c r="AS29" s="290"/>
      <c r="AT29" s="362">
        <v>319000000</v>
      </c>
      <c r="AU29" s="362">
        <v>80000000</v>
      </c>
      <c r="AV29" s="362">
        <v>0</v>
      </c>
      <c r="AW29" s="50"/>
      <c r="AX29" s="207" t="s">
        <v>71</v>
      </c>
      <c r="AY29" s="223"/>
      <c r="AZ29" s="223"/>
      <c r="BA29" s="280" t="s">
        <v>176</v>
      </c>
      <c r="BB29" s="17" t="s">
        <v>128</v>
      </c>
      <c r="BC29" s="20" t="s">
        <v>307</v>
      </c>
      <c r="BD29" s="290"/>
      <c r="BE29" s="12">
        <v>44958</v>
      </c>
      <c r="BF29" s="418" t="s">
        <v>338</v>
      </c>
      <c r="BG29" s="212"/>
      <c r="BH29" s="212"/>
    </row>
    <row r="30" spans="1:60" ht="114.75" customHeight="1" x14ac:dyDescent="0.25">
      <c r="A30" s="403"/>
      <c r="B30" s="217"/>
      <c r="C30" s="406"/>
      <c r="D30" s="400"/>
      <c r="E30" s="403"/>
      <c r="F30" s="400"/>
      <c r="G30" s="400"/>
      <c r="H30" s="398"/>
      <c r="I30" s="398"/>
      <c r="J30" s="400"/>
      <c r="K30" s="217"/>
      <c r="L30" s="238"/>
      <c r="M30" s="239"/>
      <c r="N30" s="238"/>
      <c r="O30" s="254"/>
      <c r="P30" s="241"/>
      <c r="Q30" s="241"/>
      <c r="R30" s="212"/>
      <c r="S30" s="372"/>
      <c r="T30" s="374"/>
      <c r="U30" s="377"/>
      <c r="V30" s="422"/>
      <c r="W30" s="383"/>
      <c r="X30" s="383"/>
      <c r="Y30" s="408"/>
      <c r="Z30" s="409"/>
      <c r="AA30" s="233"/>
      <c r="AB30" s="223"/>
      <c r="AC30" s="223"/>
      <c r="AD30" s="236"/>
      <c r="AE30" s="238"/>
      <c r="AF30" s="238"/>
      <c r="AG30" s="238"/>
      <c r="AH30" s="238"/>
      <c r="AI30" s="412"/>
      <c r="AJ30" s="356"/>
      <c r="AK30" s="352"/>
      <c r="AL30" s="353"/>
      <c r="AM30" s="353"/>
      <c r="AN30" s="410"/>
      <c r="AO30" s="411"/>
      <c r="AP30" s="290"/>
      <c r="AQ30" s="354"/>
      <c r="AR30" s="223"/>
      <c r="AS30" s="290"/>
      <c r="AT30" s="363"/>
      <c r="AU30" s="363"/>
      <c r="AV30" s="363"/>
      <c r="AW30" s="121"/>
      <c r="AX30" s="212"/>
      <c r="AY30" s="223"/>
      <c r="AZ30" s="223"/>
      <c r="BA30" s="290"/>
      <c r="BB30" s="17" t="s">
        <v>129</v>
      </c>
      <c r="BC30" s="20" t="s">
        <v>313</v>
      </c>
      <c r="BD30" s="290"/>
      <c r="BE30" s="12">
        <v>44986</v>
      </c>
      <c r="BF30" s="418"/>
      <c r="BG30" s="212"/>
      <c r="BH30" s="212"/>
    </row>
    <row r="31" spans="1:60" ht="112.5" customHeight="1" x14ac:dyDescent="0.25">
      <c r="A31" s="403"/>
      <c r="B31" s="217"/>
      <c r="C31" s="406"/>
      <c r="D31" s="400"/>
      <c r="E31" s="403"/>
      <c r="F31" s="400"/>
      <c r="G31" s="400"/>
      <c r="H31" s="398"/>
      <c r="I31" s="398"/>
      <c r="J31" s="400"/>
      <c r="K31" s="217"/>
      <c r="L31" s="238"/>
      <c r="M31" s="239"/>
      <c r="N31" s="238"/>
      <c r="O31" s="254"/>
      <c r="P31" s="241"/>
      <c r="Q31" s="241"/>
      <c r="R31" s="212"/>
      <c r="S31" s="367"/>
      <c r="T31" s="375"/>
      <c r="U31" s="378"/>
      <c r="V31" s="422"/>
      <c r="W31" s="383"/>
      <c r="X31" s="383"/>
      <c r="Y31" s="408"/>
      <c r="Z31" s="409"/>
      <c r="AA31" s="233"/>
      <c r="AB31" s="223"/>
      <c r="AC31" s="223"/>
      <c r="AD31" s="236"/>
      <c r="AE31" s="238"/>
      <c r="AF31" s="238"/>
      <c r="AG31" s="238"/>
      <c r="AH31" s="238"/>
      <c r="AI31" s="412"/>
      <c r="AJ31" s="274"/>
      <c r="AK31" s="277"/>
      <c r="AL31" s="279"/>
      <c r="AM31" s="279"/>
      <c r="AN31" s="390"/>
      <c r="AO31" s="392"/>
      <c r="AP31" s="281"/>
      <c r="AQ31" s="298"/>
      <c r="AR31" s="224"/>
      <c r="AS31" s="290"/>
      <c r="AT31" s="363"/>
      <c r="AU31" s="363"/>
      <c r="AV31" s="363"/>
      <c r="AW31" s="121"/>
      <c r="AX31" s="212"/>
      <c r="AY31" s="223"/>
      <c r="AZ31" s="223"/>
      <c r="BA31" s="281"/>
      <c r="BB31" s="18" t="s">
        <v>130</v>
      </c>
      <c r="BC31" s="20" t="s">
        <v>311</v>
      </c>
      <c r="BD31" s="290"/>
      <c r="BE31" s="12">
        <v>44986</v>
      </c>
      <c r="BF31" s="418"/>
      <c r="BG31" s="212"/>
      <c r="BH31" s="212"/>
    </row>
    <row r="32" spans="1:60" ht="159.75" customHeight="1" x14ac:dyDescent="0.25">
      <c r="A32" s="403"/>
      <c r="B32" s="217"/>
      <c r="C32" s="406"/>
      <c r="D32" s="400"/>
      <c r="E32" s="403"/>
      <c r="F32" s="400"/>
      <c r="G32" s="400"/>
      <c r="H32" s="398"/>
      <c r="I32" s="398"/>
      <c r="J32" s="400"/>
      <c r="K32" s="217"/>
      <c r="L32" s="238" t="s">
        <v>249</v>
      </c>
      <c r="M32" s="239" t="s">
        <v>266</v>
      </c>
      <c r="N32" s="238" t="s">
        <v>233</v>
      </c>
      <c r="O32" s="254" t="s">
        <v>212</v>
      </c>
      <c r="P32" s="241"/>
      <c r="Q32" s="241" t="s">
        <v>277</v>
      </c>
      <c r="R32" s="212"/>
      <c r="S32" s="240">
        <v>100</v>
      </c>
      <c r="T32" s="258">
        <v>40</v>
      </c>
      <c r="U32" s="260">
        <v>60</v>
      </c>
      <c r="V32" s="382">
        <v>10</v>
      </c>
      <c r="W32" s="292">
        <f>+V32/T32</f>
        <v>0.25</v>
      </c>
      <c r="X32" s="292">
        <f>+(U32+V32)/S32</f>
        <v>0.7</v>
      </c>
      <c r="Y32" s="408"/>
      <c r="Z32" s="409"/>
      <c r="AA32" s="233"/>
      <c r="AB32" s="223"/>
      <c r="AC32" s="223"/>
      <c r="AD32" s="236"/>
      <c r="AE32" s="238"/>
      <c r="AF32" s="238" t="s">
        <v>113</v>
      </c>
      <c r="AG32" s="13" t="s">
        <v>114</v>
      </c>
      <c r="AH32" s="13">
        <v>40</v>
      </c>
      <c r="AI32" s="90">
        <v>10</v>
      </c>
      <c r="AJ32" s="147">
        <f>+AI32/AH32</f>
        <v>0.25</v>
      </c>
      <c r="AK32" s="14">
        <v>0.2</v>
      </c>
      <c r="AL32" s="15">
        <v>44986</v>
      </c>
      <c r="AM32" s="15">
        <v>45291</v>
      </c>
      <c r="AN32" s="79">
        <f t="shared" ref="AN32:AN38" si="7">(AM32-AL32)+1</f>
        <v>306</v>
      </c>
      <c r="AO32" s="81">
        <v>150000</v>
      </c>
      <c r="AP32" s="21"/>
      <c r="AQ32" s="66" t="s">
        <v>121</v>
      </c>
      <c r="AR32" s="13" t="s">
        <v>122</v>
      </c>
      <c r="AS32" s="290"/>
      <c r="AT32" s="363"/>
      <c r="AU32" s="363"/>
      <c r="AV32" s="363"/>
      <c r="AW32" s="121"/>
      <c r="AX32" s="212"/>
      <c r="AY32" s="223"/>
      <c r="AZ32" s="223"/>
      <c r="BA32" s="21" t="s">
        <v>176</v>
      </c>
      <c r="BB32" s="16" t="s">
        <v>134</v>
      </c>
      <c r="BC32" s="20" t="s">
        <v>313</v>
      </c>
      <c r="BD32" s="290"/>
      <c r="BE32" s="12">
        <v>45017</v>
      </c>
      <c r="BF32" s="98" t="s">
        <v>339</v>
      </c>
      <c r="BG32" s="212"/>
      <c r="BH32" s="212"/>
    </row>
    <row r="33" spans="1:60" ht="120" customHeight="1" x14ac:dyDescent="0.25">
      <c r="A33" s="403"/>
      <c r="B33" s="217"/>
      <c r="C33" s="406"/>
      <c r="D33" s="400"/>
      <c r="E33" s="403"/>
      <c r="F33" s="400"/>
      <c r="G33" s="400"/>
      <c r="H33" s="398"/>
      <c r="I33" s="398"/>
      <c r="J33" s="400"/>
      <c r="K33" s="217"/>
      <c r="L33" s="238"/>
      <c r="M33" s="239"/>
      <c r="N33" s="238"/>
      <c r="O33" s="254"/>
      <c r="P33" s="241"/>
      <c r="Q33" s="241"/>
      <c r="R33" s="212"/>
      <c r="S33" s="240"/>
      <c r="T33" s="258"/>
      <c r="U33" s="260"/>
      <c r="V33" s="382"/>
      <c r="W33" s="292"/>
      <c r="X33" s="292"/>
      <c r="Y33" s="408"/>
      <c r="Z33" s="409"/>
      <c r="AA33" s="233"/>
      <c r="AB33" s="223"/>
      <c r="AC33" s="223"/>
      <c r="AD33" s="236"/>
      <c r="AE33" s="238"/>
      <c r="AF33" s="238"/>
      <c r="AG33" s="13" t="s">
        <v>115</v>
      </c>
      <c r="AH33" s="24">
        <v>1</v>
      </c>
      <c r="AI33" s="95">
        <v>0.49</v>
      </c>
      <c r="AJ33" s="162">
        <f>+AI33/AH33</f>
        <v>0.49</v>
      </c>
      <c r="AK33" s="46">
        <v>0.15</v>
      </c>
      <c r="AL33" s="15">
        <v>44986</v>
      </c>
      <c r="AM33" s="15">
        <v>45291</v>
      </c>
      <c r="AN33" s="79">
        <f t="shared" si="7"/>
        <v>306</v>
      </c>
      <c r="AO33" s="81">
        <v>150000</v>
      </c>
      <c r="AP33" s="21"/>
      <c r="AQ33" s="66" t="s">
        <v>121</v>
      </c>
      <c r="AR33" s="13" t="s">
        <v>122</v>
      </c>
      <c r="AS33" s="290"/>
      <c r="AT33" s="364"/>
      <c r="AU33" s="364"/>
      <c r="AV33" s="364"/>
      <c r="AW33" s="122"/>
      <c r="AX33" s="208"/>
      <c r="AY33" s="223"/>
      <c r="AZ33" s="223"/>
      <c r="BA33" s="21" t="s">
        <v>176</v>
      </c>
      <c r="BB33" s="18" t="s">
        <v>133</v>
      </c>
      <c r="BC33" s="20" t="s">
        <v>307</v>
      </c>
      <c r="BD33" s="290"/>
      <c r="BE33" s="12">
        <v>44958</v>
      </c>
      <c r="BF33" s="102" t="s">
        <v>340</v>
      </c>
      <c r="BG33" s="212"/>
      <c r="BH33" s="212"/>
    </row>
    <row r="34" spans="1:60" ht="120" customHeight="1" x14ac:dyDescent="0.25">
      <c r="A34" s="403"/>
      <c r="B34" s="217"/>
      <c r="C34" s="406"/>
      <c r="D34" s="400"/>
      <c r="E34" s="403"/>
      <c r="F34" s="400"/>
      <c r="G34" s="400"/>
      <c r="H34" s="398"/>
      <c r="I34" s="398"/>
      <c r="J34" s="400"/>
      <c r="K34" s="217"/>
      <c r="L34" s="238"/>
      <c r="M34" s="239"/>
      <c r="N34" s="238"/>
      <c r="O34" s="254"/>
      <c r="P34" s="241"/>
      <c r="Q34" s="241"/>
      <c r="R34" s="212"/>
      <c r="S34" s="240"/>
      <c r="T34" s="258"/>
      <c r="U34" s="260"/>
      <c r="V34" s="382"/>
      <c r="W34" s="292"/>
      <c r="X34" s="292"/>
      <c r="Y34" s="408"/>
      <c r="Z34" s="409"/>
      <c r="AA34" s="233"/>
      <c r="AB34" s="223"/>
      <c r="AC34" s="223"/>
      <c r="AD34" s="236"/>
      <c r="AE34" s="238"/>
      <c r="AF34" s="238"/>
      <c r="AG34" s="13" t="s">
        <v>116</v>
      </c>
      <c r="AH34" s="24">
        <v>1</v>
      </c>
      <c r="AI34" s="95">
        <v>0</v>
      </c>
      <c r="AJ34" s="163">
        <v>0</v>
      </c>
      <c r="AK34" s="47">
        <v>0.05</v>
      </c>
      <c r="AL34" s="48">
        <v>45078</v>
      </c>
      <c r="AM34" s="15">
        <v>45291</v>
      </c>
      <c r="AN34" s="79">
        <f t="shared" si="7"/>
        <v>214</v>
      </c>
      <c r="AO34" s="81">
        <v>150000</v>
      </c>
      <c r="AP34" s="21">
        <v>0</v>
      </c>
      <c r="AQ34" s="66" t="s">
        <v>121</v>
      </c>
      <c r="AR34" s="13" t="s">
        <v>122</v>
      </c>
      <c r="AS34" s="290"/>
      <c r="AT34" s="362">
        <v>9057878</v>
      </c>
      <c r="AU34" s="362">
        <v>0</v>
      </c>
      <c r="AV34" s="362">
        <v>0</v>
      </c>
      <c r="AW34" s="50"/>
      <c r="AX34" s="207" t="s">
        <v>123</v>
      </c>
      <c r="AY34" s="223"/>
      <c r="AZ34" s="223"/>
      <c r="BA34" s="21" t="s">
        <v>176</v>
      </c>
      <c r="BB34" s="18" t="s">
        <v>131</v>
      </c>
      <c r="BC34" s="20" t="s">
        <v>311</v>
      </c>
      <c r="BD34" s="290"/>
      <c r="BE34" s="12">
        <v>45017</v>
      </c>
      <c r="BF34" s="102" t="s">
        <v>341</v>
      </c>
      <c r="BG34" s="212"/>
      <c r="BH34" s="212"/>
    </row>
    <row r="35" spans="1:60" ht="120" customHeight="1" x14ac:dyDescent="0.25">
      <c r="A35" s="403"/>
      <c r="B35" s="217"/>
      <c r="C35" s="406"/>
      <c r="D35" s="400"/>
      <c r="E35" s="403"/>
      <c r="F35" s="400"/>
      <c r="G35" s="400"/>
      <c r="H35" s="398"/>
      <c r="I35" s="398"/>
      <c r="J35" s="400"/>
      <c r="K35" s="217"/>
      <c r="L35" s="238"/>
      <c r="M35" s="239"/>
      <c r="N35" s="238"/>
      <c r="O35" s="254"/>
      <c r="P35" s="241"/>
      <c r="Q35" s="241"/>
      <c r="R35" s="212"/>
      <c r="S35" s="240"/>
      <c r="T35" s="258"/>
      <c r="U35" s="260"/>
      <c r="V35" s="382"/>
      <c r="W35" s="292"/>
      <c r="X35" s="292"/>
      <c r="Y35" s="408"/>
      <c r="Z35" s="409"/>
      <c r="AA35" s="233"/>
      <c r="AB35" s="223"/>
      <c r="AC35" s="223"/>
      <c r="AD35" s="236"/>
      <c r="AE35" s="238"/>
      <c r="AF35" s="238"/>
      <c r="AG35" s="13" t="s">
        <v>117</v>
      </c>
      <c r="AH35" s="24">
        <v>1</v>
      </c>
      <c r="AI35" s="95">
        <v>0</v>
      </c>
      <c r="AJ35" s="163">
        <v>0</v>
      </c>
      <c r="AK35" s="46">
        <v>0.05</v>
      </c>
      <c r="AL35" s="48">
        <v>45017</v>
      </c>
      <c r="AM35" s="15">
        <v>45291</v>
      </c>
      <c r="AN35" s="79">
        <f t="shared" si="7"/>
        <v>275</v>
      </c>
      <c r="AO35" s="81">
        <v>1065570</v>
      </c>
      <c r="AP35" s="21">
        <v>0</v>
      </c>
      <c r="AQ35" s="66" t="s">
        <v>121</v>
      </c>
      <c r="AR35" s="13" t="s">
        <v>122</v>
      </c>
      <c r="AS35" s="290"/>
      <c r="AT35" s="363"/>
      <c r="AU35" s="363"/>
      <c r="AV35" s="363"/>
      <c r="AW35" s="121"/>
      <c r="AX35" s="212"/>
      <c r="AY35" s="223"/>
      <c r="AZ35" s="223"/>
      <c r="BA35" s="280" t="s">
        <v>176</v>
      </c>
      <c r="BB35" s="357" t="s">
        <v>132</v>
      </c>
      <c r="BC35" s="207" t="s">
        <v>307</v>
      </c>
      <c r="BD35" s="290"/>
      <c r="BE35" s="12">
        <v>44958</v>
      </c>
      <c r="BF35" s="102" t="s">
        <v>342</v>
      </c>
      <c r="BG35" s="212"/>
      <c r="BH35" s="212"/>
    </row>
    <row r="36" spans="1:60" ht="120" customHeight="1" x14ac:dyDescent="0.25">
      <c r="A36" s="403"/>
      <c r="B36" s="217"/>
      <c r="C36" s="406"/>
      <c r="D36" s="400"/>
      <c r="E36" s="403"/>
      <c r="F36" s="400"/>
      <c r="G36" s="400"/>
      <c r="H36" s="398"/>
      <c r="I36" s="398"/>
      <c r="J36" s="400"/>
      <c r="K36" s="217"/>
      <c r="L36" s="238"/>
      <c r="M36" s="239"/>
      <c r="N36" s="238"/>
      <c r="O36" s="254"/>
      <c r="P36" s="241"/>
      <c r="Q36" s="241"/>
      <c r="R36" s="208"/>
      <c r="S36" s="240"/>
      <c r="T36" s="258"/>
      <c r="U36" s="260"/>
      <c r="V36" s="382"/>
      <c r="W36" s="292"/>
      <c r="X36" s="292"/>
      <c r="Y36" s="408"/>
      <c r="Z36" s="409"/>
      <c r="AA36" s="234"/>
      <c r="AB36" s="224"/>
      <c r="AC36" s="223"/>
      <c r="AD36" s="237"/>
      <c r="AE36" s="238"/>
      <c r="AF36" s="238"/>
      <c r="AG36" s="13" t="s">
        <v>118</v>
      </c>
      <c r="AH36" s="24">
        <v>14</v>
      </c>
      <c r="AI36" s="95">
        <v>0</v>
      </c>
      <c r="AJ36" s="164">
        <v>0</v>
      </c>
      <c r="AK36" s="53">
        <v>0.05</v>
      </c>
      <c r="AL36" s="54">
        <v>45017</v>
      </c>
      <c r="AM36" s="44">
        <v>45291</v>
      </c>
      <c r="AN36" s="79">
        <f t="shared" si="7"/>
        <v>275</v>
      </c>
      <c r="AO36" s="81">
        <v>1065570</v>
      </c>
      <c r="AP36" s="21">
        <v>0</v>
      </c>
      <c r="AQ36" s="67" t="s">
        <v>121</v>
      </c>
      <c r="AR36" s="40" t="s">
        <v>122</v>
      </c>
      <c r="AS36" s="290"/>
      <c r="AT36" s="363"/>
      <c r="AU36" s="364"/>
      <c r="AV36" s="364"/>
      <c r="AW36" s="121"/>
      <c r="AX36" s="212"/>
      <c r="AY36" s="223"/>
      <c r="AZ36" s="223"/>
      <c r="BA36" s="290"/>
      <c r="BB36" s="358"/>
      <c r="BC36" s="212"/>
      <c r="BD36" s="290"/>
      <c r="BE36" s="83">
        <v>44958</v>
      </c>
      <c r="BF36" s="102" t="s">
        <v>343</v>
      </c>
      <c r="BG36" s="208"/>
      <c r="BH36" s="208"/>
    </row>
    <row r="37" spans="1:60" ht="120" customHeight="1" x14ac:dyDescent="0.25">
      <c r="A37" s="403"/>
      <c r="B37" s="217"/>
      <c r="C37" s="406"/>
      <c r="D37" s="400"/>
      <c r="E37" s="403"/>
      <c r="F37" s="400"/>
      <c r="G37" s="400"/>
      <c r="H37" s="398"/>
      <c r="I37" s="398"/>
      <c r="J37" s="400"/>
      <c r="K37" s="217"/>
      <c r="L37" s="40"/>
      <c r="M37" s="195"/>
      <c r="N37" s="40"/>
      <c r="O37" s="201"/>
      <c r="P37" s="76"/>
      <c r="Q37" s="76"/>
      <c r="R37" s="107"/>
      <c r="S37" s="198"/>
      <c r="T37" s="135"/>
      <c r="U37" s="74"/>
      <c r="V37" s="87"/>
      <c r="W37" s="140"/>
      <c r="X37" s="140"/>
      <c r="Y37" s="408"/>
      <c r="Z37" s="409"/>
      <c r="AA37" s="105"/>
      <c r="AB37" s="108"/>
      <c r="AC37" s="224"/>
      <c r="AD37" s="225" t="s">
        <v>368</v>
      </c>
      <c r="AE37" s="226"/>
      <c r="AF37" s="226"/>
      <c r="AG37" s="226"/>
      <c r="AH37" s="226"/>
      <c r="AI37" s="227"/>
      <c r="AJ37" s="164">
        <f>AVERAGE(AJ25:AJ36)</f>
        <v>8.3890109890109893E-2</v>
      </c>
      <c r="AK37" s="53"/>
      <c r="AL37" s="54"/>
      <c r="AM37" s="44"/>
      <c r="AN37" s="79"/>
      <c r="AO37" s="81"/>
      <c r="AP37" s="21"/>
      <c r="AQ37" s="67"/>
      <c r="AR37" s="40"/>
      <c r="AS37" s="149" t="s">
        <v>362</v>
      </c>
      <c r="AT37" s="175">
        <f>SUM(AT25:AT36)</f>
        <v>2683054275</v>
      </c>
      <c r="AU37" s="175">
        <f t="shared" ref="AU37:AV37" si="8">SUM(AU25:AU36)</f>
        <v>807545379</v>
      </c>
      <c r="AV37" s="175">
        <f t="shared" si="8"/>
        <v>102050000</v>
      </c>
      <c r="AW37" s="177">
        <f>+AV37/AT37</f>
        <v>3.803501142368803E-2</v>
      </c>
      <c r="AX37" s="20"/>
      <c r="AY37" s="13"/>
      <c r="AZ37" s="108"/>
      <c r="BA37" s="114"/>
      <c r="BB37" s="123"/>
      <c r="BC37" s="107"/>
      <c r="BD37" s="114"/>
      <c r="BE37" s="83"/>
      <c r="BF37" s="102"/>
      <c r="BG37" s="70"/>
      <c r="BH37" s="70"/>
    </row>
    <row r="38" spans="1:60" ht="171" customHeight="1" x14ac:dyDescent="0.25">
      <c r="A38" s="403"/>
      <c r="B38" s="217"/>
      <c r="C38" s="406"/>
      <c r="D38" s="400"/>
      <c r="E38" s="403"/>
      <c r="F38" s="400"/>
      <c r="G38" s="400"/>
      <c r="H38" s="398"/>
      <c r="I38" s="398"/>
      <c r="J38" s="400"/>
      <c r="K38" s="217"/>
      <c r="L38" s="40" t="s">
        <v>250</v>
      </c>
      <c r="M38" s="195" t="s">
        <v>264</v>
      </c>
      <c r="N38" s="40">
        <v>0</v>
      </c>
      <c r="O38" s="198" t="s">
        <v>213</v>
      </c>
      <c r="P38" s="76"/>
      <c r="Q38" s="76" t="s">
        <v>277</v>
      </c>
      <c r="R38" s="69" t="s">
        <v>272</v>
      </c>
      <c r="S38" s="198">
        <v>1</v>
      </c>
      <c r="T38" s="135">
        <v>0</v>
      </c>
      <c r="U38" s="77">
        <v>0.8</v>
      </c>
      <c r="V38" s="88" t="s">
        <v>325</v>
      </c>
      <c r="W38" s="88" t="s">
        <v>325</v>
      </c>
      <c r="X38" s="140">
        <v>0.8</v>
      </c>
      <c r="Y38" s="408"/>
      <c r="Z38" s="409"/>
      <c r="AA38" s="73" t="s">
        <v>292</v>
      </c>
      <c r="AB38" s="40" t="s">
        <v>293</v>
      </c>
      <c r="AC38" s="222" t="s">
        <v>139</v>
      </c>
      <c r="AD38" s="49">
        <v>2021130010252</v>
      </c>
      <c r="AE38" s="13" t="s">
        <v>141</v>
      </c>
      <c r="AF38" s="13" t="s">
        <v>137</v>
      </c>
      <c r="AG38" s="13" t="s">
        <v>138</v>
      </c>
      <c r="AH38" s="24">
        <v>1</v>
      </c>
      <c r="AI38" s="95">
        <v>1</v>
      </c>
      <c r="AJ38" s="163">
        <v>1</v>
      </c>
      <c r="AK38" s="46">
        <v>1</v>
      </c>
      <c r="AL38" s="48">
        <v>44986</v>
      </c>
      <c r="AM38" s="15">
        <v>45291</v>
      </c>
      <c r="AN38" s="79">
        <f t="shared" si="7"/>
        <v>306</v>
      </c>
      <c r="AO38" s="81">
        <v>150000</v>
      </c>
      <c r="AP38" s="21"/>
      <c r="AQ38" s="66" t="s">
        <v>142</v>
      </c>
      <c r="AR38" s="21" t="s">
        <v>143</v>
      </c>
      <c r="AS38" s="21" t="s">
        <v>70</v>
      </c>
      <c r="AT38" s="22">
        <v>2</v>
      </c>
      <c r="AU38" s="22">
        <v>0</v>
      </c>
      <c r="AV38" s="22">
        <v>0</v>
      </c>
      <c r="AW38" s="22"/>
      <c r="AX38" s="21" t="s">
        <v>123</v>
      </c>
      <c r="AY38" s="13" t="s">
        <v>139</v>
      </c>
      <c r="AZ38" s="52" t="s">
        <v>140</v>
      </c>
      <c r="BA38" s="21" t="s">
        <v>175</v>
      </c>
      <c r="BB38" s="39" t="s">
        <v>144</v>
      </c>
      <c r="BC38" s="20" t="s">
        <v>313</v>
      </c>
      <c r="BD38" s="21" t="s">
        <v>123</v>
      </c>
      <c r="BE38" s="12">
        <v>45047</v>
      </c>
      <c r="BF38" s="98" t="s">
        <v>344</v>
      </c>
      <c r="BG38" s="20" t="s">
        <v>294</v>
      </c>
      <c r="BH38" s="20" t="s">
        <v>295</v>
      </c>
    </row>
    <row r="39" spans="1:60" ht="171" customHeight="1" x14ac:dyDescent="0.25">
      <c r="A39" s="403"/>
      <c r="B39" s="217"/>
      <c r="C39" s="406"/>
      <c r="D39" s="400"/>
      <c r="E39" s="403"/>
      <c r="F39" s="400"/>
      <c r="G39" s="400"/>
      <c r="H39" s="398"/>
      <c r="I39" s="398"/>
      <c r="J39" s="400"/>
      <c r="K39" s="217"/>
      <c r="L39" s="40"/>
      <c r="M39" s="195"/>
      <c r="N39" s="40"/>
      <c r="O39" s="198"/>
      <c r="P39" s="76"/>
      <c r="Q39" s="76"/>
      <c r="R39" s="69"/>
      <c r="S39" s="198"/>
      <c r="T39" s="135"/>
      <c r="U39" s="77"/>
      <c r="V39" s="88"/>
      <c r="W39" s="88"/>
      <c r="X39" s="140"/>
      <c r="Y39" s="408"/>
      <c r="Z39" s="409"/>
      <c r="AA39" s="73"/>
      <c r="AB39" s="40"/>
      <c r="AC39" s="224"/>
      <c r="AD39" s="209" t="s">
        <v>369</v>
      </c>
      <c r="AE39" s="210"/>
      <c r="AF39" s="210"/>
      <c r="AG39" s="210"/>
      <c r="AH39" s="210"/>
      <c r="AI39" s="211"/>
      <c r="AJ39" s="164">
        <f>AVERAGE(AJ38)</f>
        <v>1</v>
      </c>
      <c r="AK39" s="53"/>
      <c r="AL39" s="54"/>
      <c r="AM39" s="44"/>
      <c r="AN39" s="128"/>
      <c r="AO39" s="130"/>
      <c r="AP39" s="68"/>
      <c r="AQ39" s="67"/>
      <c r="AR39" s="68"/>
      <c r="AS39" s="178" t="s">
        <v>362</v>
      </c>
      <c r="AT39" s="111">
        <f>SUM(AT38)</f>
        <v>2</v>
      </c>
      <c r="AU39" s="111">
        <f t="shared" ref="AU39:AV39" si="9">SUM(AU38)</f>
        <v>0</v>
      </c>
      <c r="AV39" s="111">
        <f t="shared" si="9"/>
        <v>0</v>
      </c>
      <c r="AW39" s="179">
        <v>0</v>
      </c>
      <c r="AX39" s="68"/>
      <c r="AY39" s="40"/>
      <c r="AZ39" s="74"/>
      <c r="BA39" s="68"/>
      <c r="BB39" s="39"/>
      <c r="BC39" s="20"/>
      <c r="BD39" s="68"/>
      <c r="BE39" s="12"/>
      <c r="BF39" s="98"/>
      <c r="BG39" s="69"/>
      <c r="BH39" s="69"/>
    </row>
    <row r="40" spans="1:60" ht="129.75" customHeight="1" x14ac:dyDescent="0.25">
      <c r="A40" s="403"/>
      <c r="B40" s="217"/>
      <c r="C40" s="406"/>
      <c r="D40" s="400"/>
      <c r="E40" s="403"/>
      <c r="F40" s="400"/>
      <c r="G40" s="400"/>
      <c r="H40" s="398"/>
      <c r="I40" s="398"/>
      <c r="J40" s="400"/>
      <c r="K40" s="217"/>
      <c r="L40" s="238" t="s">
        <v>251</v>
      </c>
      <c r="M40" s="239" t="s">
        <v>264</v>
      </c>
      <c r="N40" s="238">
        <v>0</v>
      </c>
      <c r="O40" s="240" t="s">
        <v>214</v>
      </c>
      <c r="P40" s="241"/>
      <c r="Q40" s="241" t="s">
        <v>277</v>
      </c>
      <c r="R40" s="207" t="s">
        <v>273</v>
      </c>
      <c r="S40" s="257">
        <v>1</v>
      </c>
      <c r="T40" s="386">
        <v>0.5</v>
      </c>
      <c r="U40" s="376">
        <v>0.5</v>
      </c>
      <c r="V40" s="422">
        <v>0</v>
      </c>
      <c r="W40" s="292">
        <v>0</v>
      </c>
      <c r="X40" s="292">
        <f>+(U40+V40)</f>
        <v>0.5</v>
      </c>
      <c r="Y40" s="408"/>
      <c r="Z40" s="409"/>
      <c r="AA40" s="232" t="s">
        <v>296</v>
      </c>
      <c r="AB40" s="222" t="s">
        <v>293</v>
      </c>
      <c r="AC40" s="222" t="s">
        <v>149</v>
      </c>
      <c r="AD40" s="235">
        <v>2021130010253</v>
      </c>
      <c r="AE40" s="222" t="s">
        <v>151</v>
      </c>
      <c r="AF40" s="222" t="s">
        <v>145</v>
      </c>
      <c r="AG40" s="222" t="s">
        <v>146</v>
      </c>
      <c r="AH40" s="222">
        <v>6</v>
      </c>
      <c r="AI40" s="361">
        <v>0</v>
      </c>
      <c r="AJ40" s="246">
        <v>0</v>
      </c>
      <c r="AK40" s="276">
        <v>1</v>
      </c>
      <c r="AL40" s="278">
        <v>44958</v>
      </c>
      <c r="AM40" s="278">
        <v>45291</v>
      </c>
      <c r="AN40" s="389">
        <v>306</v>
      </c>
      <c r="AO40" s="391">
        <v>1065570</v>
      </c>
      <c r="AP40" s="280">
        <v>0</v>
      </c>
      <c r="AQ40" s="297" t="s">
        <v>147</v>
      </c>
      <c r="AR40" s="222" t="s">
        <v>148</v>
      </c>
      <c r="AS40" s="280" t="s">
        <v>70</v>
      </c>
      <c r="AT40" s="287">
        <v>3</v>
      </c>
      <c r="AU40" s="287">
        <v>0</v>
      </c>
      <c r="AV40" s="287">
        <v>0</v>
      </c>
      <c r="AW40" s="111"/>
      <c r="AX40" s="280" t="s">
        <v>88</v>
      </c>
      <c r="AY40" s="222" t="s">
        <v>149</v>
      </c>
      <c r="AZ40" s="299" t="s">
        <v>150</v>
      </c>
      <c r="BA40" s="280" t="s">
        <v>175</v>
      </c>
      <c r="BB40" s="39" t="s">
        <v>152</v>
      </c>
      <c r="BC40" s="20" t="s">
        <v>307</v>
      </c>
      <c r="BD40" s="280" t="s">
        <v>88</v>
      </c>
      <c r="BE40" s="12">
        <v>44958</v>
      </c>
      <c r="BF40" s="418" t="s">
        <v>345</v>
      </c>
      <c r="BG40" s="207" t="s">
        <v>289</v>
      </c>
      <c r="BH40" s="207" t="s">
        <v>289</v>
      </c>
    </row>
    <row r="41" spans="1:60" ht="136.5" customHeight="1" x14ac:dyDescent="0.25">
      <c r="A41" s="403"/>
      <c r="B41" s="217"/>
      <c r="C41" s="406"/>
      <c r="D41" s="400"/>
      <c r="E41" s="403"/>
      <c r="F41" s="400"/>
      <c r="G41" s="400"/>
      <c r="H41" s="398"/>
      <c r="I41" s="398"/>
      <c r="J41" s="400"/>
      <c r="K41" s="217"/>
      <c r="L41" s="238"/>
      <c r="M41" s="239"/>
      <c r="N41" s="238"/>
      <c r="O41" s="240"/>
      <c r="P41" s="241"/>
      <c r="Q41" s="241"/>
      <c r="R41" s="212"/>
      <c r="S41" s="372"/>
      <c r="T41" s="387"/>
      <c r="U41" s="377"/>
      <c r="V41" s="422"/>
      <c r="W41" s="292"/>
      <c r="X41" s="292"/>
      <c r="Y41" s="408"/>
      <c r="Z41" s="409"/>
      <c r="AA41" s="233"/>
      <c r="AB41" s="223"/>
      <c r="AC41" s="223"/>
      <c r="AD41" s="236"/>
      <c r="AE41" s="223"/>
      <c r="AF41" s="223"/>
      <c r="AG41" s="223"/>
      <c r="AH41" s="223"/>
      <c r="AI41" s="247"/>
      <c r="AJ41" s="247"/>
      <c r="AK41" s="352"/>
      <c r="AL41" s="353"/>
      <c r="AM41" s="353"/>
      <c r="AN41" s="410"/>
      <c r="AO41" s="411"/>
      <c r="AP41" s="290"/>
      <c r="AQ41" s="354"/>
      <c r="AR41" s="223"/>
      <c r="AS41" s="290"/>
      <c r="AT41" s="288"/>
      <c r="AU41" s="288"/>
      <c r="AV41" s="288"/>
      <c r="AW41" s="112"/>
      <c r="AX41" s="290"/>
      <c r="AY41" s="223"/>
      <c r="AZ41" s="300"/>
      <c r="BA41" s="290"/>
      <c r="BB41" s="39" t="s">
        <v>153</v>
      </c>
      <c r="BC41" s="20" t="s">
        <v>308</v>
      </c>
      <c r="BD41" s="290"/>
      <c r="BE41" s="12">
        <v>45017</v>
      </c>
      <c r="BF41" s="418"/>
      <c r="BG41" s="212"/>
      <c r="BH41" s="212"/>
    </row>
    <row r="42" spans="1:60" ht="130.5" customHeight="1" x14ac:dyDescent="0.25">
      <c r="A42" s="403"/>
      <c r="B42" s="217"/>
      <c r="C42" s="406"/>
      <c r="D42" s="400"/>
      <c r="E42" s="403"/>
      <c r="F42" s="400"/>
      <c r="G42" s="400"/>
      <c r="H42" s="398"/>
      <c r="I42" s="398"/>
      <c r="J42" s="400"/>
      <c r="K42" s="217"/>
      <c r="L42" s="238"/>
      <c r="M42" s="239"/>
      <c r="N42" s="238"/>
      <c r="O42" s="240"/>
      <c r="P42" s="241"/>
      <c r="Q42" s="241"/>
      <c r="R42" s="208"/>
      <c r="S42" s="367"/>
      <c r="T42" s="388"/>
      <c r="U42" s="378"/>
      <c r="V42" s="422"/>
      <c r="W42" s="292"/>
      <c r="X42" s="292"/>
      <c r="Y42" s="408"/>
      <c r="Z42" s="409"/>
      <c r="AA42" s="234"/>
      <c r="AB42" s="224"/>
      <c r="AC42" s="223"/>
      <c r="AD42" s="237"/>
      <c r="AE42" s="224"/>
      <c r="AF42" s="224"/>
      <c r="AG42" s="224"/>
      <c r="AH42" s="224"/>
      <c r="AI42" s="248"/>
      <c r="AJ42" s="248"/>
      <c r="AK42" s="277"/>
      <c r="AL42" s="279"/>
      <c r="AM42" s="279"/>
      <c r="AN42" s="390"/>
      <c r="AO42" s="392"/>
      <c r="AP42" s="281"/>
      <c r="AQ42" s="298"/>
      <c r="AR42" s="224"/>
      <c r="AS42" s="281"/>
      <c r="AT42" s="289"/>
      <c r="AU42" s="289"/>
      <c r="AV42" s="289"/>
      <c r="AW42" s="113"/>
      <c r="AX42" s="281"/>
      <c r="AY42" s="224"/>
      <c r="AZ42" s="301"/>
      <c r="BA42" s="281"/>
      <c r="BB42" s="39" t="s">
        <v>154</v>
      </c>
      <c r="BC42" s="20" t="s">
        <v>308</v>
      </c>
      <c r="BD42" s="281"/>
      <c r="BE42" s="12">
        <v>45017</v>
      </c>
      <c r="BF42" s="418"/>
      <c r="BG42" s="208"/>
      <c r="BH42" s="208"/>
    </row>
    <row r="43" spans="1:60" ht="130.5" customHeight="1" x14ac:dyDescent="0.25">
      <c r="A43" s="403"/>
      <c r="B43" s="217"/>
      <c r="C43" s="406"/>
      <c r="D43" s="400"/>
      <c r="E43" s="403"/>
      <c r="F43" s="400"/>
      <c r="G43" s="400"/>
      <c r="H43" s="398"/>
      <c r="I43" s="398"/>
      <c r="J43" s="400"/>
      <c r="K43" s="218"/>
      <c r="L43" s="219" t="s">
        <v>367</v>
      </c>
      <c r="M43" s="220"/>
      <c r="N43" s="220"/>
      <c r="O43" s="220"/>
      <c r="P43" s="220"/>
      <c r="Q43" s="220"/>
      <c r="R43" s="220"/>
      <c r="S43" s="220"/>
      <c r="T43" s="220"/>
      <c r="U43" s="220"/>
      <c r="V43" s="221"/>
      <c r="W43" s="140">
        <f>AVERAGE(W25:W42)</f>
        <v>6.9780219780219782E-2</v>
      </c>
      <c r="X43" s="140">
        <f>AVERAGE(X25:X42)</f>
        <v>0.74874999999999992</v>
      </c>
      <c r="Y43" s="125"/>
      <c r="Z43" s="159"/>
      <c r="AA43" s="105"/>
      <c r="AB43" s="108"/>
      <c r="AC43" s="224"/>
      <c r="AD43" s="243" t="s">
        <v>370</v>
      </c>
      <c r="AE43" s="244"/>
      <c r="AF43" s="244"/>
      <c r="AG43" s="244"/>
      <c r="AH43" s="244"/>
      <c r="AI43" s="245"/>
      <c r="AJ43" s="157">
        <f>AVERAGE(AJ40)</f>
        <v>0</v>
      </c>
      <c r="AK43" s="116"/>
      <c r="AL43" s="118"/>
      <c r="AM43" s="118"/>
      <c r="AN43" s="129"/>
      <c r="AO43" s="131"/>
      <c r="AP43" s="115"/>
      <c r="AQ43" s="117"/>
      <c r="AR43" s="109"/>
      <c r="AS43" s="180" t="s">
        <v>362</v>
      </c>
      <c r="AT43" s="112">
        <f>SUM(AT40)</f>
        <v>3</v>
      </c>
      <c r="AU43" s="112">
        <f t="shared" ref="AU43:AV43" si="10">SUM(AU40)</f>
        <v>0</v>
      </c>
      <c r="AV43" s="112">
        <f t="shared" si="10"/>
        <v>0</v>
      </c>
      <c r="AW43" s="156">
        <v>0</v>
      </c>
      <c r="AX43" s="114"/>
      <c r="AY43" s="108"/>
      <c r="AZ43" s="119"/>
      <c r="BA43" s="115"/>
      <c r="BB43" s="39"/>
      <c r="BC43" s="20"/>
      <c r="BD43" s="114"/>
      <c r="BE43" s="12"/>
      <c r="BF43" s="160"/>
      <c r="BG43" s="107"/>
      <c r="BH43" s="107"/>
    </row>
    <row r="44" spans="1:60" ht="117.75" customHeight="1" x14ac:dyDescent="0.25">
      <c r="A44" s="403"/>
      <c r="B44" s="217"/>
      <c r="C44" s="406"/>
      <c r="D44" s="400"/>
      <c r="E44" s="403"/>
      <c r="F44" s="400"/>
      <c r="G44" s="400"/>
      <c r="H44" s="398"/>
      <c r="I44" s="398"/>
      <c r="J44" s="419"/>
      <c r="K44" s="206" t="s">
        <v>262</v>
      </c>
      <c r="L44" s="13" t="s">
        <v>252</v>
      </c>
      <c r="M44" s="194" t="s">
        <v>264</v>
      </c>
      <c r="N44" s="13" t="s">
        <v>229</v>
      </c>
      <c r="O44" s="197" t="s">
        <v>215</v>
      </c>
      <c r="P44" s="75"/>
      <c r="Q44" s="75" t="s">
        <v>277</v>
      </c>
      <c r="R44" s="207" t="s">
        <v>274</v>
      </c>
      <c r="S44" s="197">
        <v>9</v>
      </c>
      <c r="T44" s="136">
        <v>3</v>
      </c>
      <c r="U44" s="52">
        <v>6</v>
      </c>
      <c r="V44" s="87">
        <v>0</v>
      </c>
      <c r="W44" s="140">
        <f>+V44/T44</f>
        <v>0</v>
      </c>
      <c r="X44" s="140">
        <f>+(U44+V44)/S44</f>
        <v>0.66666666666666663</v>
      </c>
      <c r="Y44" s="369" t="s">
        <v>278</v>
      </c>
      <c r="Z44" s="369" t="s">
        <v>279</v>
      </c>
      <c r="AA44" s="232" t="s">
        <v>297</v>
      </c>
      <c r="AB44" s="222" t="s">
        <v>293</v>
      </c>
      <c r="AC44" s="222" t="s">
        <v>164</v>
      </c>
      <c r="AD44" s="282">
        <v>2021130010250</v>
      </c>
      <c r="AE44" s="222" t="s">
        <v>165</v>
      </c>
      <c r="AF44" s="20" t="s">
        <v>155</v>
      </c>
      <c r="AG44" s="13" t="s">
        <v>156</v>
      </c>
      <c r="AH44" s="20">
        <v>3</v>
      </c>
      <c r="AI44" s="96">
        <v>0</v>
      </c>
      <c r="AJ44" s="165">
        <v>0</v>
      </c>
      <c r="AK44" s="55">
        <v>0.1</v>
      </c>
      <c r="AL44" s="56">
        <v>44986</v>
      </c>
      <c r="AM44" s="56">
        <v>45291</v>
      </c>
      <c r="AN44" s="79">
        <f>(AM44-AL44)+1</f>
        <v>306</v>
      </c>
      <c r="AO44" s="81">
        <v>1065570</v>
      </c>
      <c r="AP44" s="21">
        <v>0</v>
      </c>
      <c r="AQ44" s="66" t="s">
        <v>166</v>
      </c>
      <c r="AR44" s="13" t="s">
        <v>167</v>
      </c>
      <c r="AS44" s="280" t="s">
        <v>70</v>
      </c>
      <c r="AT44" s="287">
        <v>1600000000</v>
      </c>
      <c r="AU44" s="287">
        <v>1092042000</v>
      </c>
      <c r="AV44" s="287">
        <v>0</v>
      </c>
      <c r="AW44" s="263">
        <v>0</v>
      </c>
      <c r="AX44" s="207" t="s">
        <v>88</v>
      </c>
      <c r="AY44" s="222" t="s">
        <v>164</v>
      </c>
      <c r="AZ44" s="299" t="s">
        <v>169</v>
      </c>
      <c r="BA44" s="21" t="s">
        <v>176</v>
      </c>
      <c r="BB44" s="17" t="s">
        <v>170</v>
      </c>
      <c r="BC44" s="20" t="s">
        <v>307</v>
      </c>
      <c r="BD44" s="207" t="s">
        <v>135</v>
      </c>
      <c r="BE44" s="12">
        <v>44958</v>
      </c>
      <c r="BF44" s="103" t="s">
        <v>346</v>
      </c>
      <c r="BG44" s="207" t="s">
        <v>289</v>
      </c>
      <c r="BH44" s="207" t="s">
        <v>289</v>
      </c>
    </row>
    <row r="45" spans="1:60" ht="75" customHeight="1" x14ac:dyDescent="0.25">
      <c r="A45" s="403"/>
      <c r="B45" s="217"/>
      <c r="C45" s="406"/>
      <c r="D45" s="400"/>
      <c r="E45" s="403"/>
      <c r="F45" s="400"/>
      <c r="G45" s="400"/>
      <c r="H45" s="398"/>
      <c r="I45" s="398"/>
      <c r="J45" s="419"/>
      <c r="K45" s="206"/>
      <c r="L45" s="238" t="s">
        <v>253</v>
      </c>
      <c r="M45" s="239" t="s">
        <v>264</v>
      </c>
      <c r="N45" s="222" t="s">
        <v>234</v>
      </c>
      <c r="O45" s="257" t="s">
        <v>216</v>
      </c>
      <c r="P45" s="256"/>
      <c r="Q45" s="256" t="s">
        <v>277</v>
      </c>
      <c r="R45" s="212"/>
      <c r="S45" s="257">
        <v>1</v>
      </c>
      <c r="T45" s="386">
        <v>1</v>
      </c>
      <c r="U45" s="299">
        <v>0</v>
      </c>
      <c r="V45" s="421">
        <v>0</v>
      </c>
      <c r="W45" s="291">
        <v>0</v>
      </c>
      <c r="X45" s="291">
        <v>0</v>
      </c>
      <c r="Y45" s="370"/>
      <c r="Z45" s="370"/>
      <c r="AA45" s="233"/>
      <c r="AB45" s="223"/>
      <c r="AC45" s="223"/>
      <c r="AD45" s="283"/>
      <c r="AE45" s="223"/>
      <c r="AF45" s="222" t="s">
        <v>157</v>
      </c>
      <c r="AG45" s="13" t="s">
        <v>158</v>
      </c>
      <c r="AH45" s="13">
        <v>1</v>
      </c>
      <c r="AI45" s="90">
        <v>0</v>
      </c>
      <c r="AJ45" s="161">
        <v>0</v>
      </c>
      <c r="AK45" s="14">
        <v>0.2</v>
      </c>
      <c r="AL45" s="15">
        <v>45017</v>
      </c>
      <c r="AM45" s="56">
        <v>45291</v>
      </c>
      <c r="AN45" s="79">
        <f>(AM45-AL45)+1</f>
        <v>275</v>
      </c>
      <c r="AO45" s="81">
        <v>1065570</v>
      </c>
      <c r="AP45" s="21">
        <v>0</v>
      </c>
      <c r="AQ45" s="66" t="s">
        <v>166</v>
      </c>
      <c r="AR45" s="13" t="s">
        <v>167</v>
      </c>
      <c r="AS45" s="290"/>
      <c r="AT45" s="288"/>
      <c r="AU45" s="288"/>
      <c r="AV45" s="288"/>
      <c r="AW45" s="264"/>
      <c r="AX45" s="212"/>
      <c r="AY45" s="223"/>
      <c r="AZ45" s="300"/>
      <c r="BA45" s="21" t="s">
        <v>176</v>
      </c>
      <c r="BB45" s="222" t="s">
        <v>171</v>
      </c>
      <c r="BC45" s="207" t="s">
        <v>308</v>
      </c>
      <c r="BD45" s="290"/>
      <c r="BE45" s="12">
        <f>AL45</f>
        <v>45017</v>
      </c>
      <c r="BF45" s="103" t="s">
        <v>347</v>
      </c>
      <c r="BG45" s="212"/>
      <c r="BH45" s="212"/>
    </row>
    <row r="46" spans="1:60" ht="81.75" customHeight="1" x14ac:dyDescent="0.25">
      <c r="A46" s="403"/>
      <c r="B46" s="217"/>
      <c r="C46" s="406"/>
      <c r="D46" s="400"/>
      <c r="E46" s="403"/>
      <c r="F46" s="400"/>
      <c r="G46" s="400"/>
      <c r="H46" s="398"/>
      <c r="I46" s="398"/>
      <c r="J46" s="419"/>
      <c r="K46" s="206"/>
      <c r="L46" s="238"/>
      <c r="M46" s="239"/>
      <c r="N46" s="224"/>
      <c r="O46" s="367"/>
      <c r="P46" s="365"/>
      <c r="Q46" s="365"/>
      <c r="R46" s="212"/>
      <c r="S46" s="367"/>
      <c r="T46" s="388"/>
      <c r="U46" s="301"/>
      <c r="V46" s="382"/>
      <c r="W46" s="292"/>
      <c r="X46" s="292"/>
      <c r="Y46" s="370"/>
      <c r="Z46" s="370"/>
      <c r="AA46" s="233"/>
      <c r="AB46" s="223"/>
      <c r="AC46" s="223"/>
      <c r="AD46" s="283"/>
      <c r="AE46" s="223"/>
      <c r="AF46" s="224"/>
      <c r="AG46" s="13" t="s">
        <v>159</v>
      </c>
      <c r="AH46" s="13">
        <v>13</v>
      </c>
      <c r="AI46" s="90">
        <v>0</v>
      </c>
      <c r="AJ46" s="161">
        <v>0</v>
      </c>
      <c r="AK46" s="14">
        <v>0.3</v>
      </c>
      <c r="AL46" s="15">
        <v>45017</v>
      </c>
      <c r="AM46" s="56">
        <v>45291</v>
      </c>
      <c r="AN46" s="79">
        <f>(AM46-AL46)+1</f>
        <v>275</v>
      </c>
      <c r="AO46" s="81">
        <v>1065570</v>
      </c>
      <c r="AP46" s="21">
        <v>0</v>
      </c>
      <c r="AQ46" s="66" t="s">
        <v>166</v>
      </c>
      <c r="AR46" s="13" t="s">
        <v>167</v>
      </c>
      <c r="AS46" s="290"/>
      <c r="AT46" s="289"/>
      <c r="AU46" s="289"/>
      <c r="AV46" s="289"/>
      <c r="AW46" s="265"/>
      <c r="AX46" s="208"/>
      <c r="AY46" s="223"/>
      <c r="AZ46" s="300"/>
      <c r="BA46" s="21" t="s">
        <v>175</v>
      </c>
      <c r="BB46" s="224"/>
      <c r="BC46" s="208"/>
      <c r="BD46" s="290"/>
      <c r="BE46" s="12">
        <f>AL46</f>
        <v>45017</v>
      </c>
      <c r="BF46" s="98" t="s">
        <v>348</v>
      </c>
      <c r="BG46" s="212"/>
      <c r="BH46" s="212"/>
    </row>
    <row r="47" spans="1:60" ht="106.5" customHeight="1" x14ac:dyDescent="0.25">
      <c r="A47" s="403"/>
      <c r="B47" s="217"/>
      <c r="C47" s="406"/>
      <c r="D47" s="400"/>
      <c r="E47" s="403"/>
      <c r="F47" s="400"/>
      <c r="G47" s="400"/>
      <c r="H47" s="398"/>
      <c r="I47" s="398"/>
      <c r="J47" s="419"/>
      <c r="K47" s="206"/>
      <c r="L47" s="13" t="s">
        <v>254</v>
      </c>
      <c r="M47" s="194" t="s">
        <v>264</v>
      </c>
      <c r="N47" s="13" t="s">
        <v>235</v>
      </c>
      <c r="O47" s="197" t="s">
        <v>217</v>
      </c>
      <c r="P47" s="75"/>
      <c r="Q47" s="75" t="s">
        <v>277</v>
      </c>
      <c r="R47" s="212"/>
      <c r="S47" s="197">
        <v>3</v>
      </c>
      <c r="T47" s="136">
        <v>2</v>
      </c>
      <c r="U47" s="52">
        <v>4</v>
      </c>
      <c r="V47" s="87">
        <v>2</v>
      </c>
      <c r="W47" s="140">
        <f>+V47/T47</f>
        <v>1</v>
      </c>
      <c r="X47" s="140">
        <v>1</v>
      </c>
      <c r="Y47" s="370"/>
      <c r="Z47" s="370"/>
      <c r="AA47" s="233"/>
      <c r="AB47" s="223"/>
      <c r="AC47" s="223"/>
      <c r="AD47" s="283"/>
      <c r="AE47" s="223"/>
      <c r="AF47" s="57" t="s">
        <v>160</v>
      </c>
      <c r="AG47" s="13" t="s">
        <v>161</v>
      </c>
      <c r="AH47" s="57">
        <v>2</v>
      </c>
      <c r="AI47" s="96">
        <v>2</v>
      </c>
      <c r="AJ47" s="166">
        <f>+AI47/AH47</f>
        <v>1</v>
      </c>
      <c r="AK47" s="58">
        <v>0.1</v>
      </c>
      <c r="AL47" s="59">
        <v>44958</v>
      </c>
      <c r="AM47" s="56">
        <v>45291</v>
      </c>
      <c r="AN47" s="79">
        <f>(AM47-AL47)+1</f>
        <v>334</v>
      </c>
      <c r="AO47" s="81">
        <v>943502</v>
      </c>
      <c r="AP47" s="21"/>
      <c r="AQ47" s="66" t="s">
        <v>166</v>
      </c>
      <c r="AR47" s="57" t="s">
        <v>168</v>
      </c>
      <c r="AS47" s="290"/>
      <c r="AT47" s="287">
        <v>537044300</v>
      </c>
      <c r="AU47" s="287">
        <v>49800000</v>
      </c>
      <c r="AV47" s="287">
        <v>16600000</v>
      </c>
      <c r="AW47" s="263">
        <f>+AV47/AT47</f>
        <v>3.0909926797472759E-2</v>
      </c>
      <c r="AX47" s="207" t="s">
        <v>71</v>
      </c>
      <c r="AY47" s="223"/>
      <c r="AZ47" s="300"/>
      <c r="BA47" s="21" t="s">
        <v>176</v>
      </c>
      <c r="BB47" s="17" t="s">
        <v>172</v>
      </c>
      <c r="BC47" s="20" t="s">
        <v>313</v>
      </c>
      <c r="BD47" s="290"/>
      <c r="BE47" s="12">
        <f>AL47</f>
        <v>44958</v>
      </c>
      <c r="BF47" s="98" t="s">
        <v>350</v>
      </c>
      <c r="BG47" s="212"/>
      <c r="BH47" s="212"/>
    </row>
    <row r="48" spans="1:60" ht="90" customHeight="1" x14ac:dyDescent="0.25">
      <c r="A48" s="403"/>
      <c r="B48" s="217"/>
      <c r="C48" s="406"/>
      <c r="D48" s="400"/>
      <c r="E48" s="403"/>
      <c r="F48" s="400"/>
      <c r="G48" s="400"/>
      <c r="H48" s="398"/>
      <c r="I48" s="398"/>
      <c r="J48" s="419"/>
      <c r="K48" s="206"/>
      <c r="L48" s="238" t="s">
        <v>255</v>
      </c>
      <c r="M48" s="239" t="s">
        <v>264</v>
      </c>
      <c r="N48" s="238">
        <v>0</v>
      </c>
      <c r="O48" s="240" t="s">
        <v>218</v>
      </c>
      <c r="P48" s="241"/>
      <c r="Q48" s="241" t="s">
        <v>277</v>
      </c>
      <c r="R48" s="212"/>
      <c r="S48" s="240">
        <v>1</v>
      </c>
      <c r="T48" s="242">
        <v>1</v>
      </c>
      <c r="U48" s="260">
        <v>0</v>
      </c>
      <c r="V48" s="382">
        <v>0</v>
      </c>
      <c r="W48" s="292">
        <v>0</v>
      </c>
      <c r="X48" s="292">
        <v>0</v>
      </c>
      <c r="Y48" s="370"/>
      <c r="Z48" s="370"/>
      <c r="AA48" s="233"/>
      <c r="AB48" s="223"/>
      <c r="AC48" s="223"/>
      <c r="AD48" s="283"/>
      <c r="AE48" s="223"/>
      <c r="AF48" s="222" t="s">
        <v>162</v>
      </c>
      <c r="AG48" s="222" t="s">
        <v>163</v>
      </c>
      <c r="AH48" s="222">
        <v>1</v>
      </c>
      <c r="AI48" s="361">
        <v>0</v>
      </c>
      <c r="AJ48" s="246">
        <v>0</v>
      </c>
      <c r="AK48" s="276">
        <v>0.3</v>
      </c>
      <c r="AL48" s="278">
        <v>45017</v>
      </c>
      <c r="AM48" s="295">
        <v>45291</v>
      </c>
      <c r="AN48" s="389">
        <f>(AM48-AL48)+1</f>
        <v>275</v>
      </c>
      <c r="AO48" s="391">
        <v>943502</v>
      </c>
      <c r="AP48" s="280">
        <v>0</v>
      </c>
      <c r="AQ48" s="297" t="s">
        <v>166</v>
      </c>
      <c r="AR48" s="222" t="s">
        <v>167</v>
      </c>
      <c r="AS48" s="290"/>
      <c r="AT48" s="288"/>
      <c r="AU48" s="288"/>
      <c r="AV48" s="288"/>
      <c r="AW48" s="264"/>
      <c r="AX48" s="212"/>
      <c r="AY48" s="223"/>
      <c r="AZ48" s="300"/>
      <c r="BA48" s="280" t="s">
        <v>176</v>
      </c>
      <c r="BB48" s="17" t="s">
        <v>173</v>
      </c>
      <c r="BC48" s="20" t="s">
        <v>308</v>
      </c>
      <c r="BD48" s="290"/>
      <c r="BE48" s="12">
        <v>45017</v>
      </c>
      <c r="BF48" s="418" t="s">
        <v>349</v>
      </c>
      <c r="BG48" s="212"/>
      <c r="BH48" s="212"/>
    </row>
    <row r="49" spans="1:60" ht="84" customHeight="1" x14ac:dyDescent="0.25">
      <c r="A49" s="403"/>
      <c r="B49" s="217"/>
      <c r="C49" s="406"/>
      <c r="D49" s="400"/>
      <c r="E49" s="403"/>
      <c r="F49" s="400"/>
      <c r="G49" s="400"/>
      <c r="H49" s="398"/>
      <c r="I49" s="398"/>
      <c r="J49" s="419"/>
      <c r="K49" s="206"/>
      <c r="L49" s="238"/>
      <c r="M49" s="239"/>
      <c r="N49" s="238"/>
      <c r="O49" s="240"/>
      <c r="P49" s="241"/>
      <c r="Q49" s="241"/>
      <c r="R49" s="208"/>
      <c r="S49" s="240"/>
      <c r="T49" s="242"/>
      <c r="U49" s="260"/>
      <c r="V49" s="382"/>
      <c r="W49" s="292"/>
      <c r="X49" s="292"/>
      <c r="Y49" s="370"/>
      <c r="Z49" s="370"/>
      <c r="AA49" s="234"/>
      <c r="AB49" s="224"/>
      <c r="AC49" s="223"/>
      <c r="AD49" s="284"/>
      <c r="AE49" s="224"/>
      <c r="AF49" s="224"/>
      <c r="AG49" s="224"/>
      <c r="AH49" s="224"/>
      <c r="AI49" s="248"/>
      <c r="AJ49" s="396"/>
      <c r="AK49" s="277"/>
      <c r="AL49" s="279"/>
      <c r="AM49" s="296"/>
      <c r="AN49" s="390"/>
      <c r="AO49" s="392"/>
      <c r="AP49" s="281"/>
      <c r="AQ49" s="298"/>
      <c r="AR49" s="224"/>
      <c r="AS49" s="281"/>
      <c r="AT49" s="289"/>
      <c r="AU49" s="289"/>
      <c r="AV49" s="289"/>
      <c r="AW49" s="265"/>
      <c r="AX49" s="208"/>
      <c r="AY49" s="224"/>
      <c r="AZ49" s="301"/>
      <c r="BA49" s="281"/>
      <c r="BB49" s="17" t="s">
        <v>174</v>
      </c>
      <c r="BC49" s="20" t="s">
        <v>307</v>
      </c>
      <c r="BD49" s="281"/>
      <c r="BE49" s="12">
        <v>44958</v>
      </c>
      <c r="BF49" s="418"/>
      <c r="BG49" s="208"/>
      <c r="BH49" s="208"/>
    </row>
    <row r="50" spans="1:60" ht="84" customHeight="1" x14ac:dyDescent="0.25">
      <c r="A50" s="403"/>
      <c r="B50" s="217"/>
      <c r="C50" s="406"/>
      <c r="D50" s="400"/>
      <c r="E50" s="403"/>
      <c r="F50" s="400"/>
      <c r="G50" s="400"/>
      <c r="H50" s="398"/>
      <c r="I50" s="398"/>
      <c r="J50" s="419"/>
      <c r="K50" s="206"/>
      <c r="L50" s="13"/>
      <c r="M50" s="194"/>
      <c r="N50" s="13"/>
      <c r="O50" s="197"/>
      <c r="P50" s="75"/>
      <c r="Q50" s="75"/>
      <c r="R50" s="107"/>
      <c r="S50" s="197"/>
      <c r="T50" s="136"/>
      <c r="U50" s="52"/>
      <c r="V50" s="87"/>
      <c r="W50" s="140"/>
      <c r="X50" s="140"/>
      <c r="Y50" s="370"/>
      <c r="Z50" s="370"/>
      <c r="AA50" s="105"/>
      <c r="AB50" s="108"/>
      <c r="AC50" s="223"/>
      <c r="AD50" s="397" t="s">
        <v>371</v>
      </c>
      <c r="AE50" s="397"/>
      <c r="AF50" s="397"/>
      <c r="AG50" s="397"/>
      <c r="AH50" s="397"/>
      <c r="AI50" s="397"/>
      <c r="AJ50" s="168">
        <f>AVERAGE(AJ44:AJ49)</f>
        <v>0.2</v>
      </c>
      <c r="AK50" s="14"/>
      <c r="AL50" s="15"/>
      <c r="AM50" s="56"/>
      <c r="AN50" s="79"/>
      <c r="AO50" s="81"/>
      <c r="AP50" s="21"/>
      <c r="AQ50" s="13"/>
      <c r="AR50" s="13"/>
      <c r="AS50" s="149" t="s">
        <v>362</v>
      </c>
      <c r="AT50" s="22">
        <f>SUM(AT44:AT49)</f>
        <v>2137044300</v>
      </c>
      <c r="AU50" s="22">
        <f t="shared" ref="AU50:AV50" si="11">SUM(AU44:AU49)</f>
        <v>1141842000</v>
      </c>
      <c r="AV50" s="22">
        <f t="shared" si="11"/>
        <v>16600000</v>
      </c>
      <c r="AW50" s="181">
        <f>+AV50/AT50</f>
        <v>7.76773789855456E-3</v>
      </c>
      <c r="AX50" s="20"/>
      <c r="AY50" s="13"/>
      <c r="AZ50" s="52"/>
      <c r="BA50" s="21"/>
      <c r="BB50" s="17"/>
      <c r="BC50" s="20"/>
      <c r="BD50" s="21"/>
      <c r="BE50" s="12"/>
      <c r="BF50" s="104"/>
      <c r="BG50" s="20"/>
      <c r="BH50" s="107"/>
    </row>
    <row r="51" spans="1:60" ht="90" customHeight="1" x14ac:dyDescent="0.25">
      <c r="A51" s="403"/>
      <c r="B51" s="217"/>
      <c r="C51" s="406"/>
      <c r="D51" s="400"/>
      <c r="E51" s="403"/>
      <c r="F51" s="400"/>
      <c r="G51" s="400"/>
      <c r="H51" s="398"/>
      <c r="I51" s="398"/>
      <c r="J51" s="419"/>
      <c r="K51" s="206"/>
      <c r="L51" s="13" t="s">
        <v>256</v>
      </c>
      <c r="M51" s="194" t="s">
        <v>264</v>
      </c>
      <c r="N51" s="13" t="s">
        <v>229</v>
      </c>
      <c r="O51" s="200" t="s">
        <v>219</v>
      </c>
      <c r="P51" s="75"/>
      <c r="Q51" s="75" t="s">
        <v>277</v>
      </c>
      <c r="R51" s="207" t="s">
        <v>275</v>
      </c>
      <c r="S51" s="197">
        <v>3</v>
      </c>
      <c r="T51" s="136">
        <v>0</v>
      </c>
      <c r="U51" s="52">
        <v>23</v>
      </c>
      <c r="V51" s="87" t="s">
        <v>325</v>
      </c>
      <c r="W51" s="87" t="s">
        <v>325</v>
      </c>
      <c r="X51" s="140">
        <v>1</v>
      </c>
      <c r="Y51" s="370"/>
      <c r="Z51" s="370"/>
      <c r="AA51" s="232" t="s">
        <v>296</v>
      </c>
      <c r="AB51" s="222" t="s">
        <v>293</v>
      </c>
      <c r="AC51" s="207" t="s">
        <v>184</v>
      </c>
      <c r="AD51" s="282">
        <v>2021130010250</v>
      </c>
      <c r="AE51" s="222" t="s">
        <v>185</v>
      </c>
      <c r="AF51" s="228" t="s">
        <v>177</v>
      </c>
      <c r="AG51" s="228" t="s">
        <v>178</v>
      </c>
      <c r="AH51" s="230">
        <v>8.4</v>
      </c>
      <c r="AI51" s="413">
        <v>5</v>
      </c>
      <c r="AJ51" s="273">
        <f>+AI51/AH51</f>
        <v>0.59523809523809523</v>
      </c>
      <c r="AK51" s="276">
        <v>0.4</v>
      </c>
      <c r="AL51" s="293">
        <v>45017</v>
      </c>
      <c r="AM51" s="295">
        <v>45291</v>
      </c>
      <c r="AN51" s="389">
        <f>(AM51-AL51)+1</f>
        <v>275</v>
      </c>
      <c r="AO51" s="391">
        <v>943502</v>
      </c>
      <c r="AP51" s="280"/>
      <c r="AQ51" s="297" t="s">
        <v>147</v>
      </c>
      <c r="AR51" s="238" t="s">
        <v>148</v>
      </c>
      <c r="AS51" s="344" t="s">
        <v>70</v>
      </c>
      <c r="AT51" s="395">
        <v>244891039</v>
      </c>
      <c r="AU51" s="362">
        <v>237200000</v>
      </c>
      <c r="AV51" s="362">
        <v>25850000</v>
      </c>
      <c r="AW51" s="50"/>
      <c r="AX51" s="207" t="s">
        <v>88</v>
      </c>
      <c r="AY51" s="393" t="s">
        <v>184</v>
      </c>
      <c r="AZ51" s="299" t="s">
        <v>183</v>
      </c>
      <c r="BA51" s="280" t="s">
        <v>176</v>
      </c>
      <c r="BB51" s="61" t="s">
        <v>186</v>
      </c>
      <c r="BC51" s="20" t="s">
        <v>307</v>
      </c>
      <c r="BD51" s="207" t="s">
        <v>136</v>
      </c>
      <c r="BE51" s="12">
        <v>44958</v>
      </c>
      <c r="BF51" s="418" t="s">
        <v>351</v>
      </c>
      <c r="BG51" s="207" t="s">
        <v>289</v>
      </c>
      <c r="BH51" s="207" t="s">
        <v>289</v>
      </c>
    </row>
    <row r="52" spans="1:60" ht="67.5" customHeight="1" x14ac:dyDescent="0.25">
      <c r="A52" s="403"/>
      <c r="B52" s="217"/>
      <c r="C52" s="406"/>
      <c r="D52" s="400"/>
      <c r="E52" s="403"/>
      <c r="F52" s="400"/>
      <c r="G52" s="400"/>
      <c r="H52" s="398"/>
      <c r="I52" s="398"/>
      <c r="J52" s="419"/>
      <c r="K52" s="206"/>
      <c r="L52" s="13" t="s">
        <v>257</v>
      </c>
      <c r="M52" s="194" t="s">
        <v>267</v>
      </c>
      <c r="N52" s="13" t="s">
        <v>236</v>
      </c>
      <c r="O52" s="200" t="s">
        <v>220</v>
      </c>
      <c r="P52" s="75"/>
      <c r="Q52" s="75" t="s">
        <v>277</v>
      </c>
      <c r="R52" s="212"/>
      <c r="S52" s="197">
        <v>10</v>
      </c>
      <c r="T52" s="136">
        <v>8.4</v>
      </c>
      <c r="U52" s="71">
        <v>1.6</v>
      </c>
      <c r="V52" s="89">
        <v>5</v>
      </c>
      <c r="W52" s="140">
        <f>+V52/T52</f>
        <v>0.59523809523809523</v>
      </c>
      <c r="X52" s="140">
        <f>+(U52+V52)/S52</f>
        <v>0.65999999999999992</v>
      </c>
      <c r="Y52" s="370"/>
      <c r="Z52" s="370"/>
      <c r="AA52" s="233"/>
      <c r="AB52" s="223"/>
      <c r="AC52" s="212"/>
      <c r="AD52" s="283"/>
      <c r="AE52" s="223"/>
      <c r="AF52" s="229"/>
      <c r="AG52" s="229"/>
      <c r="AH52" s="231"/>
      <c r="AI52" s="414"/>
      <c r="AJ52" s="274"/>
      <c r="AK52" s="277"/>
      <c r="AL52" s="294"/>
      <c r="AM52" s="296"/>
      <c r="AN52" s="390"/>
      <c r="AO52" s="392"/>
      <c r="AP52" s="281"/>
      <c r="AQ52" s="298"/>
      <c r="AR52" s="238"/>
      <c r="AS52" s="344"/>
      <c r="AT52" s="395"/>
      <c r="AU52" s="364"/>
      <c r="AV52" s="364"/>
      <c r="AW52" s="122"/>
      <c r="AX52" s="208"/>
      <c r="AY52" s="394"/>
      <c r="AZ52" s="300"/>
      <c r="BA52" s="281"/>
      <c r="BB52" s="61" t="s">
        <v>187</v>
      </c>
      <c r="BC52" s="20" t="s">
        <v>307</v>
      </c>
      <c r="BD52" s="290"/>
      <c r="BE52" s="12">
        <v>44958</v>
      </c>
      <c r="BF52" s="418"/>
      <c r="BG52" s="212"/>
      <c r="BH52" s="212"/>
    </row>
    <row r="53" spans="1:60" ht="99" customHeight="1" x14ac:dyDescent="0.25">
      <c r="A53" s="403"/>
      <c r="B53" s="217"/>
      <c r="C53" s="406"/>
      <c r="D53" s="400"/>
      <c r="E53" s="403"/>
      <c r="F53" s="400"/>
      <c r="G53" s="400"/>
      <c r="H53" s="398"/>
      <c r="I53" s="398"/>
      <c r="J53" s="419"/>
      <c r="K53" s="206"/>
      <c r="L53" s="13" t="s">
        <v>258</v>
      </c>
      <c r="M53" s="194" t="s">
        <v>264</v>
      </c>
      <c r="N53" s="13">
        <v>0</v>
      </c>
      <c r="O53" s="200" t="s">
        <v>221</v>
      </c>
      <c r="P53" s="75"/>
      <c r="Q53" s="75" t="s">
        <v>277</v>
      </c>
      <c r="R53" s="212"/>
      <c r="S53" s="197">
        <v>1</v>
      </c>
      <c r="T53" s="136">
        <v>0</v>
      </c>
      <c r="U53" s="52">
        <v>1</v>
      </c>
      <c r="V53" s="87" t="s">
        <v>325</v>
      </c>
      <c r="W53" s="87" t="s">
        <v>325</v>
      </c>
      <c r="X53" s="140">
        <v>1</v>
      </c>
      <c r="Y53" s="370"/>
      <c r="Z53" s="370"/>
      <c r="AA53" s="233"/>
      <c r="AB53" s="223"/>
      <c r="AC53" s="212"/>
      <c r="AD53" s="283"/>
      <c r="AE53" s="223"/>
      <c r="AF53" s="222" t="s">
        <v>179</v>
      </c>
      <c r="AG53" s="222" t="s">
        <v>180</v>
      </c>
      <c r="AH53" s="222">
        <v>2</v>
      </c>
      <c r="AI53" s="361">
        <v>0</v>
      </c>
      <c r="AJ53" s="246">
        <v>0</v>
      </c>
      <c r="AK53" s="276">
        <v>0.4</v>
      </c>
      <c r="AL53" s="278">
        <v>44958</v>
      </c>
      <c r="AM53" s="278">
        <v>45291</v>
      </c>
      <c r="AN53" s="389">
        <f>(AM53-AL53)+1</f>
        <v>334</v>
      </c>
      <c r="AO53" s="391">
        <v>943502</v>
      </c>
      <c r="AP53" s="280">
        <v>0</v>
      </c>
      <c r="AQ53" s="297" t="s">
        <v>147</v>
      </c>
      <c r="AR53" s="238" t="s">
        <v>148</v>
      </c>
      <c r="AS53" s="344"/>
      <c r="AT53" s="395">
        <v>47694300</v>
      </c>
      <c r="AU53" s="362">
        <v>0</v>
      </c>
      <c r="AV53" s="362">
        <v>0</v>
      </c>
      <c r="AW53" s="50"/>
      <c r="AX53" s="207" t="s">
        <v>71</v>
      </c>
      <c r="AY53" s="394"/>
      <c r="AZ53" s="300"/>
      <c r="BA53" s="280" t="s">
        <v>176</v>
      </c>
      <c r="BB53" s="61" t="s">
        <v>188</v>
      </c>
      <c r="BC53" s="20" t="s">
        <v>307</v>
      </c>
      <c r="BD53" s="290"/>
      <c r="BE53" s="12">
        <v>44958</v>
      </c>
      <c r="BF53" s="418" t="s">
        <v>352</v>
      </c>
      <c r="BG53" s="212"/>
      <c r="BH53" s="212"/>
    </row>
    <row r="54" spans="1:60" ht="81.75" customHeight="1" x14ac:dyDescent="0.25">
      <c r="A54" s="403"/>
      <c r="B54" s="217"/>
      <c r="C54" s="406"/>
      <c r="D54" s="400"/>
      <c r="E54" s="403"/>
      <c r="F54" s="400"/>
      <c r="G54" s="400"/>
      <c r="H54" s="398"/>
      <c r="I54" s="398"/>
      <c r="J54" s="419"/>
      <c r="K54" s="206"/>
      <c r="L54" s="13" t="s">
        <v>259</v>
      </c>
      <c r="M54" s="194" t="s">
        <v>264</v>
      </c>
      <c r="N54" s="13" t="s">
        <v>237</v>
      </c>
      <c r="O54" s="200" t="s">
        <v>222</v>
      </c>
      <c r="P54" s="75"/>
      <c r="Q54" s="75" t="s">
        <v>277</v>
      </c>
      <c r="R54" s="212"/>
      <c r="S54" s="197">
        <v>5</v>
      </c>
      <c r="T54" s="136">
        <v>2</v>
      </c>
      <c r="U54" s="71">
        <v>6.5</v>
      </c>
      <c r="V54" s="87">
        <v>0</v>
      </c>
      <c r="W54" s="140">
        <v>0</v>
      </c>
      <c r="X54" s="140">
        <v>1</v>
      </c>
      <c r="Y54" s="370"/>
      <c r="Z54" s="370"/>
      <c r="AA54" s="233"/>
      <c r="AB54" s="223"/>
      <c r="AC54" s="212"/>
      <c r="AD54" s="283"/>
      <c r="AE54" s="223"/>
      <c r="AF54" s="224"/>
      <c r="AG54" s="224"/>
      <c r="AH54" s="224"/>
      <c r="AI54" s="248"/>
      <c r="AJ54" s="248"/>
      <c r="AK54" s="277"/>
      <c r="AL54" s="279"/>
      <c r="AM54" s="279"/>
      <c r="AN54" s="390"/>
      <c r="AO54" s="392"/>
      <c r="AP54" s="281"/>
      <c r="AQ54" s="298"/>
      <c r="AR54" s="238"/>
      <c r="AS54" s="344"/>
      <c r="AT54" s="395"/>
      <c r="AU54" s="364"/>
      <c r="AV54" s="364"/>
      <c r="AW54" s="122"/>
      <c r="AX54" s="208"/>
      <c r="AY54" s="394"/>
      <c r="AZ54" s="300"/>
      <c r="BA54" s="281"/>
      <c r="BB54" s="62" t="s">
        <v>189</v>
      </c>
      <c r="BC54" s="20" t="s">
        <v>309</v>
      </c>
      <c r="BD54" s="290"/>
      <c r="BE54" s="12">
        <v>44958</v>
      </c>
      <c r="BF54" s="418"/>
      <c r="BG54" s="212"/>
      <c r="BH54" s="212"/>
    </row>
    <row r="55" spans="1:60" ht="135" customHeight="1" x14ac:dyDescent="0.25">
      <c r="A55" s="403"/>
      <c r="B55" s="217"/>
      <c r="C55" s="406"/>
      <c r="D55" s="400"/>
      <c r="E55" s="403"/>
      <c r="F55" s="400"/>
      <c r="G55" s="400"/>
      <c r="H55" s="398"/>
      <c r="I55" s="398"/>
      <c r="J55" s="419"/>
      <c r="K55" s="206"/>
      <c r="L55" s="13" t="s">
        <v>260</v>
      </c>
      <c r="M55" s="194" t="s">
        <v>264</v>
      </c>
      <c r="N55" s="13">
        <v>0</v>
      </c>
      <c r="O55" s="200" t="s">
        <v>223</v>
      </c>
      <c r="P55" s="75"/>
      <c r="Q55" s="75" t="s">
        <v>277</v>
      </c>
      <c r="R55" s="208"/>
      <c r="S55" s="197">
        <v>1</v>
      </c>
      <c r="T55" s="136">
        <v>0</v>
      </c>
      <c r="U55" s="52">
        <v>1</v>
      </c>
      <c r="V55" s="87" t="s">
        <v>325</v>
      </c>
      <c r="W55" s="87" t="s">
        <v>325</v>
      </c>
      <c r="X55" s="140">
        <v>1</v>
      </c>
      <c r="Y55" s="370"/>
      <c r="Z55" s="370"/>
      <c r="AA55" s="234"/>
      <c r="AB55" s="224"/>
      <c r="AC55" s="212"/>
      <c r="AD55" s="284"/>
      <c r="AE55" s="224"/>
      <c r="AF55" s="60" t="s">
        <v>181</v>
      </c>
      <c r="AG55" s="60" t="s">
        <v>182</v>
      </c>
      <c r="AH55" s="40">
        <v>1</v>
      </c>
      <c r="AI55" s="97">
        <v>1</v>
      </c>
      <c r="AJ55" s="167">
        <f>+AI55/AH55</f>
        <v>1</v>
      </c>
      <c r="AK55" s="45">
        <v>0.2</v>
      </c>
      <c r="AL55" s="44">
        <v>45017</v>
      </c>
      <c r="AM55" s="44">
        <v>45291</v>
      </c>
      <c r="AN55" s="79">
        <f>(AM55-AL55)+1</f>
        <v>275</v>
      </c>
      <c r="AO55" s="81">
        <v>943502</v>
      </c>
      <c r="AP55" s="21"/>
      <c r="AQ55" s="67" t="s">
        <v>147</v>
      </c>
      <c r="AR55" s="13" t="s">
        <v>148</v>
      </c>
      <c r="AS55" s="344"/>
      <c r="AT55" s="50">
        <v>6364960</v>
      </c>
      <c r="AU55" s="50">
        <v>0</v>
      </c>
      <c r="AV55" s="50">
        <v>0</v>
      </c>
      <c r="AW55" s="50"/>
      <c r="AX55" s="63" t="s">
        <v>123</v>
      </c>
      <c r="AY55" s="394"/>
      <c r="AZ55" s="300"/>
      <c r="BA55" s="68" t="s">
        <v>176</v>
      </c>
      <c r="BB55" s="51" t="s">
        <v>190</v>
      </c>
      <c r="BC55" s="69" t="s">
        <v>312</v>
      </c>
      <c r="BD55" s="290"/>
      <c r="BE55" s="83">
        <v>45017</v>
      </c>
      <c r="BF55" s="104" t="s">
        <v>353</v>
      </c>
      <c r="BG55" s="208"/>
      <c r="BH55" s="208"/>
    </row>
    <row r="56" spans="1:60" ht="135" customHeight="1" x14ac:dyDescent="0.25">
      <c r="A56" s="403"/>
      <c r="B56" s="217"/>
      <c r="C56" s="406"/>
      <c r="D56" s="400"/>
      <c r="E56" s="403"/>
      <c r="F56" s="400"/>
      <c r="G56" s="400"/>
      <c r="H56" s="398"/>
      <c r="I56" s="398"/>
      <c r="J56" s="419"/>
      <c r="K56" s="206"/>
      <c r="L56" s="13"/>
      <c r="M56" s="194"/>
      <c r="N56" s="13"/>
      <c r="O56" s="200"/>
      <c r="P56" s="75"/>
      <c r="Q56" s="75"/>
      <c r="R56" s="70"/>
      <c r="S56" s="197"/>
      <c r="T56" s="136"/>
      <c r="U56" s="52"/>
      <c r="V56" s="87"/>
      <c r="W56" s="139"/>
      <c r="X56" s="141"/>
      <c r="Y56" s="370"/>
      <c r="Z56" s="370"/>
      <c r="AA56" s="106"/>
      <c r="AB56" s="109"/>
      <c r="AC56" s="208"/>
      <c r="AD56" s="213" t="s">
        <v>373</v>
      </c>
      <c r="AE56" s="214"/>
      <c r="AF56" s="214"/>
      <c r="AG56" s="214"/>
      <c r="AH56" s="214"/>
      <c r="AI56" s="215"/>
      <c r="AJ56" s="167">
        <f>AVERAGE(AJ51:AJ55)</f>
        <v>0.53174603174603174</v>
      </c>
      <c r="AK56" s="45"/>
      <c r="AL56" s="44"/>
      <c r="AM56" s="44"/>
      <c r="AN56" s="79"/>
      <c r="AO56" s="81"/>
      <c r="AP56" s="21"/>
      <c r="AQ56" s="67"/>
      <c r="AR56" s="108"/>
      <c r="AS56" s="180" t="s">
        <v>362</v>
      </c>
      <c r="AT56" s="175">
        <f>SUM(AT51:AT55)</f>
        <v>298950299</v>
      </c>
      <c r="AU56" s="175">
        <f t="shared" ref="AU56:AV56" si="12">SUM(AU51:AU55)</f>
        <v>237200000</v>
      </c>
      <c r="AV56" s="175">
        <f t="shared" si="12"/>
        <v>25850000</v>
      </c>
      <c r="AW56" s="176">
        <f>+AV56/AT56</f>
        <v>8.6469222765353376E-2</v>
      </c>
      <c r="AX56" s="63"/>
      <c r="AY56" s="132"/>
      <c r="AZ56" s="119"/>
      <c r="BA56" s="68"/>
      <c r="BB56" s="51"/>
      <c r="BC56" s="69"/>
      <c r="BD56" s="114"/>
      <c r="BE56" s="83"/>
      <c r="BF56" s="104"/>
      <c r="BG56" s="70"/>
      <c r="BH56" s="70"/>
    </row>
    <row r="57" spans="1:60" ht="277.5" customHeight="1" x14ac:dyDescent="0.25">
      <c r="A57" s="404"/>
      <c r="B57" s="218"/>
      <c r="C57" s="407"/>
      <c r="D57" s="401"/>
      <c r="E57" s="404"/>
      <c r="F57" s="401"/>
      <c r="G57" s="401"/>
      <c r="H57" s="398"/>
      <c r="I57" s="398"/>
      <c r="J57" s="420"/>
      <c r="K57" s="206"/>
      <c r="L57" s="13" t="s">
        <v>263</v>
      </c>
      <c r="M57" s="194" t="s">
        <v>266</v>
      </c>
      <c r="N57" s="13" t="s">
        <v>238</v>
      </c>
      <c r="O57" s="197" t="s">
        <v>224</v>
      </c>
      <c r="P57" s="75"/>
      <c r="Q57" s="75" t="s">
        <v>277</v>
      </c>
      <c r="R57" s="20" t="s">
        <v>276</v>
      </c>
      <c r="S57" s="197">
        <v>274</v>
      </c>
      <c r="T57" s="136">
        <v>100</v>
      </c>
      <c r="U57" s="52">
        <v>0</v>
      </c>
      <c r="V57" s="87">
        <v>0</v>
      </c>
      <c r="W57" s="141">
        <v>0</v>
      </c>
      <c r="X57" s="141">
        <v>0</v>
      </c>
      <c r="Y57" s="371"/>
      <c r="Z57" s="371"/>
      <c r="AA57" s="72" t="s">
        <v>296</v>
      </c>
      <c r="AB57" s="13" t="s">
        <v>293</v>
      </c>
      <c r="AC57" s="207" t="s">
        <v>193</v>
      </c>
      <c r="AD57" s="110">
        <v>2020130010329</v>
      </c>
      <c r="AE57" s="40" t="s">
        <v>195</v>
      </c>
      <c r="AF57" s="69" t="s">
        <v>191</v>
      </c>
      <c r="AG57" s="69" t="s">
        <v>192</v>
      </c>
      <c r="AH57" s="69">
        <v>324</v>
      </c>
      <c r="AI57" s="172">
        <v>0</v>
      </c>
      <c r="AJ57" s="165">
        <v>0</v>
      </c>
      <c r="AK57" s="55">
        <v>1</v>
      </c>
      <c r="AL57" s="56">
        <v>44958</v>
      </c>
      <c r="AM57" s="56">
        <v>45291</v>
      </c>
      <c r="AN57" s="79">
        <f>(AM57-AL57)+1</f>
        <v>334</v>
      </c>
      <c r="AO57" s="81">
        <v>324</v>
      </c>
      <c r="AP57" s="21">
        <v>0</v>
      </c>
      <c r="AQ57" s="66" t="s">
        <v>196</v>
      </c>
      <c r="AR57" s="13" t="s">
        <v>197</v>
      </c>
      <c r="AS57" s="21" t="s">
        <v>70</v>
      </c>
      <c r="AT57" s="22">
        <v>1</v>
      </c>
      <c r="AU57" s="22">
        <v>0</v>
      </c>
      <c r="AV57" s="22">
        <v>0</v>
      </c>
      <c r="AW57" s="22">
        <v>0</v>
      </c>
      <c r="AX57" s="21" t="s">
        <v>88</v>
      </c>
      <c r="AY57" s="20" t="s">
        <v>193</v>
      </c>
      <c r="AZ57" s="20" t="s">
        <v>194</v>
      </c>
      <c r="BA57" s="21" t="s">
        <v>176</v>
      </c>
      <c r="BB57" s="19" t="s">
        <v>198</v>
      </c>
      <c r="BC57" s="20" t="s">
        <v>309</v>
      </c>
      <c r="BD57" s="21" t="s">
        <v>88</v>
      </c>
      <c r="BE57" s="12">
        <v>44958</v>
      </c>
      <c r="BF57" s="104" t="s">
        <v>354</v>
      </c>
      <c r="BG57" s="20" t="s">
        <v>289</v>
      </c>
      <c r="BH57" s="20" t="s">
        <v>289</v>
      </c>
    </row>
    <row r="58" spans="1:60" ht="75" customHeight="1" x14ac:dyDescent="0.25">
      <c r="A58" s="192" t="s">
        <v>355</v>
      </c>
      <c r="B58" s="193"/>
      <c r="C58" s="169"/>
      <c r="D58" s="169"/>
      <c r="E58" s="193"/>
      <c r="F58" s="169"/>
      <c r="G58" s="169"/>
      <c r="H58" s="169"/>
      <c r="I58" s="169"/>
      <c r="J58" s="169"/>
      <c r="K58" s="206"/>
      <c r="L58" s="205" t="s">
        <v>374</v>
      </c>
      <c r="M58" s="205"/>
      <c r="N58" s="205"/>
      <c r="O58" s="205"/>
      <c r="P58" s="205"/>
      <c r="Q58" s="205"/>
      <c r="R58" s="205"/>
      <c r="S58" s="205"/>
      <c r="T58" s="205"/>
      <c r="U58" s="205"/>
      <c r="V58" s="205"/>
      <c r="W58" s="145">
        <f>AVERAGE(W44:W57)</f>
        <v>0.22789115646258504</v>
      </c>
      <c r="X58" s="145">
        <f>AVERAGE(X44:X57)</f>
        <v>0.6326666666666666</v>
      </c>
      <c r="Y58" s="183"/>
      <c r="Z58" s="184"/>
      <c r="AA58" s="185"/>
      <c r="AB58" s="186"/>
      <c r="AC58" s="208"/>
      <c r="AD58" s="209" t="s">
        <v>372</v>
      </c>
      <c r="AE58" s="210"/>
      <c r="AF58" s="210"/>
      <c r="AG58" s="210"/>
      <c r="AH58" s="210"/>
      <c r="AI58" s="211"/>
      <c r="AJ58" s="173">
        <f>AVERAGE(AJ57)</f>
        <v>0</v>
      </c>
      <c r="AK58" s="20"/>
      <c r="AL58" s="174"/>
      <c r="AM58" s="170"/>
      <c r="AN58" s="169"/>
      <c r="AO58" s="169"/>
      <c r="AP58" s="169"/>
      <c r="AQ58" s="169"/>
      <c r="AR58" s="169"/>
      <c r="AS58" s="182" t="s">
        <v>362</v>
      </c>
      <c r="AT58" s="22">
        <f>SUM(AT57)</f>
        <v>1</v>
      </c>
      <c r="AU58" s="22">
        <f t="shared" ref="AU58:AV58" si="13">SUM(AU57)</f>
        <v>0</v>
      </c>
      <c r="AV58" s="22">
        <f t="shared" si="13"/>
        <v>0</v>
      </c>
      <c r="AW58" s="171">
        <v>0</v>
      </c>
      <c r="AX58" s="169"/>
      <c r="AY58" s="169"/>
      <c r="AZ58" s="169"/>
      <c r="BA58" s="169"/>
      <c r="BB58" s="169"/>
      <c r="BC58" s="21"/>
      <c r="BD58" s="169"/>
      <c r="BE58" s="169"/>
      <c r="BF58" s="169"/>
      <c r="BG58" s="169"/>
      <c r="BH58" s="169"/>
    </row>
    <row r="59" spans="1:60" ht="42" customHeight="1" x14ac:dyDescent="0.25">
      <c r="AD59" s="26"/>
      <c r="AH59" s="205" t="s">
        <v>376</v>
      </c>
      <c r="AI59" s="205"/>
      <c r="AJ59" s="187">
        <f>AVERAGE(AJ12,AJ21,AJ24,AJ37,AJ39,AJ43,AJ50,AJ56,AJ58)</f>
        <v>0.27735636108094297</v>
      </c>
      <c r="AS59" s="149" t="s">
        <v>375</v>
      </c>
      <c r="AT59" s="22">
        <f>SUM(AT12+AT21+AT24+AT37+AT39+AT43+AT50+AT56+AT58)</f>
        <v>10925420690</v>
      </c>
      <c r="AU59" s="22">
        <f t="shared" ref="AU59:AV59" si="14">SUM(AU12+AU21+AU24+AU37+AU39+AU43+AU50+AU56+AU58)</f>
        <v>2829937739</v>
      </c>
      <c r="AV59" s="22">
        <f t="shared" si="14"/>
        <v>218320000</v>
      </c>
      <c r="AW59" s="181">
        <f>+AV59/AT59</f>
        <v>1.9982754549655698E-2</v>
      </c>
    </row>
    <row r="60" spans="1:60" x14ac:dyDescent="0.25">
      <c r="AD60" s="26"/>
      <c r="AT60" s="23"/>
      <c r="AU60" s="23"/>
      <c r="AV60" s="23"/>
      <c r="AW60" s="23"/>
    </row>
    <row r="61" spans="1:60" x14ac:dyDescent="0.25">
      <c r="AD61" s="25"/>
      <c r="AT61" s="23"/>
      <c r="AU61" s="23"/>
      <c r="AV61" s="23"/>
      <c r="AW61" s="23"/>
    </row>
    <row r="62" spans="1:60" x14ac:dyDescent="0.25">
      <c r="AD62" s="25"/>
      <c r="AT62" s="23"/>
      <c r="AU62" s="23"/>
      <c r="AV62" s="23"/>
      <c r="AW62" s="23"/>
    </row>
    <row r="63" spans="1:60" x14ac:dyDescent="0.25">
      <c r="AD63" s="25"/>
      <c r="AT63" s="23"/>
      <c r="AU63" s="23"/>
      <c r="AV63" s="23"/>
      <c r="AW63" s="23"/>
    </row>
    <row r="64" spans="1:60" x14ac:dyDescent="0.25">
      <c r="AD64" s="25"/>
      <c r="AT64" s="23"/>
      <c r="AU64" s="23"/>
      <c r="AV64" s="23"/>
      <c r="AW64" s="23"/>
    </row>
    <row r="65" spans="30:49" x14ac:dyDescent="0.25">
      <c r="AD65" s="25"/>
      <c r="AT65" s="23"/>
      <c r="AU65" s="23"/>
      <c r="AV65" s="23"/>
      <c r="AW65" s="23"/>
    </row>
    <row r="66" spans="30:49" x14ac:dyDescent="0.25">
      <c r="AT66" s="23"/>
      <c r="AU66" s="23"/>
      <c r="AV66" s="23"/>
      <c r="AW66" s="23"/>
    </row>
    <row r="67" spans="30:49" x14ac:dyDescent="0.25">
      <c r="AT67" s="23"/>
      <c r="AU67" s="23"/>
      <c r="AV67" s="23"/>
      <c r="AW67" s="23"/>
    </row>
    <row r="68" spans="30:49" x14ac:dyDescent="0.25">
      <c r="AT68" s="23"/>
      <c r="AU68" s="23"/>
      <c r="AV68" s="23"/>
      <c r="AW68" s="23"/>
    </row>
    <row r="69" spans="30:49" x14ac:dyDescent="0.25">
      <c r="AT69" s="23"/>
      <c r="AU69" s="23"/>
      <c r="AV69" s="23"/>
      <c r="AW69" s="23"/>
    </row>
    <row r="70" spans="30:49" x14ac:dyDescent="0.25">
      <c r="AT70" s="23"/>
      <c r="AU70" s="23"/>
      <c r="AV70" s="23"/>
      <c r="AW70" s="23"/>
    </row>
    <row r="71" spans="30:49" x14ac:dyDescent="0.25">
      <c r="AT71" s="23"/>
      <c r="AU71" s="23"/>
      <c r="AV71" s="23"/>
      <c r="AW71" s="23"/>
    </row>
    <row r="72" spans="30:49" x14ac:dyDescent="0.25">
      <c r="AT72" s="23"/>
      <c r="AU72" s="23"/>
      <c r="AV72" s="23"/>
      <c r="AW72" s="23"/>
    </row>
    <row r="73" spans="30:49" x14ac:dyDescent="0.25">
      <c r="AT73" s="23"/>
      <c r="AU73" s="23"/>
      <c r="AV73" s="23"/>
      <c r="AW73" s="23"/>
    </row>
    <row r="74" spans="30:49" x14ac:dyDescent="0.25">
      <c r="AT74" s="23"/>
      <c r="AU74" s="23"/>
      <c r="AV74" s="23"/>
      <c r="AW74" s="23"/>
    </row>
    <row r="75" spans="30:49" x14ac:dyDescent="0.25">
      <c r="AT75" s="23"/>
      <c r="AU75" s="23"/>
      <c r="AV75" s="23"/>
      <c r="AW75" s="23"/>
    </row>
    <row r="76" spans="30:49" x14ac:dyDescent="0.25">
      <c r="AT76" s="23"/>
      <c r="AU76" s="23"/>
      <c r="AV76" s="23"/>
      <c r="AW76" s="23"/>
    </row>
    <row r="77" spans="30:49" x14ac:dyDescent="0.25">
      <c r="AT77" s="23"/>
      <c r="AU77" s="23"/>
      <c r="AV77" s="23"/>
      <c r="AW77" s="23"/>
    </row>
    <row r="78" spans="30:49" x14ac:dyDescent="0.25">
      <c r="AT78" s="23"/>
      <c r="AU78" s="23"/>
      <c r="AV78" s="23"/>
      <c r="AW78" s="23"/>
    </row>
    <row r="79" spans="30:49" x14ac:dyDescent="0.25">
      <c r="AT79" s="23"/>
      <c r="AU79" s="23"/>
      <c r="AV79" s="23"/>
      <c r="AW79" s="23"/>
    </row>
    <row r="80" spans="30:49" x14ac:dyDescent="0.25">
      <c r="AT80" s="23"/>
      <c r="AU80" s="23"/>
      <c r="AV80" s="23"/>
      <c r="AW80" s="23"/>
    </row>
    <row r="81" spans="46:49" x14ac:dyDescent="0.25">
      <c r="AT81" s="23"/>
      <c r="AU81" s="23"/>
      <c r="AV81" s="23"/>
      <c r="AW81" s="23"/>
    </row>
    <row r="82" spans="46:49" x14ac:dyDescent="0.25">
      <c r="AT82" s="23"/>
      <c r="AU82" s="23"/>
      <c r="AV82" s="23"/>
      <c r="AW82" s="23"/>
    </row>
    <row r="83" spans="46:49" x14ac:dyDescent="0.25">
      <c r="AT83" s="23"/>
      <c r="AU83" s="23"/>
      <c r="AV83" s="23"/>
      <c r="AW83" s="23"/>
    </row>
  </sheetData>
  <mergeCells count="464">
    <mergeCell ref="AU51:AU52"/>
    <mergeCell ref="AV51:AV52"/>
    <mergeCell ref="AU53:AU54"/>
    <mergeCell ref="AV53:AV54"/>
    <mergeCell ref="A6:V6"/>
    <mergeCell ref="BF22:BF23"/>
    <mergeCell ref="BF29:BF31"/>
    <mergeCell ref="BF40:BF42"/>
    <mergeCell ref="BF48:BF49"/>
    <mergeCell ref="BF51:BF52"/>
    <mergeCell ref="BF53:BF54"/>
    <mergeCell ref="J9:J57"/>
    <mergeCell ref="V10:V11"/>
    <mergeCell ref="V17:V20"/>
    <mergeCell ref="V22:V23"/>
    <mergeCell ref="V26:V28"/>
    <mergeCell ref="V29:V31"/>
    <mergeCell ref="V32:V36"/>
    <mergeCell ref="V40:V42"/>
    <mergeCell ref="V45:V46"/>
    <mergeCell ref="V48:V49"/>
    <mergeCell ref="AI7:AI8"/>
    <mergeCell ref="AU7:AU8"/>
    <mergeCell ref="AV7:AV8"/>
    <mergeCell ref="R51:R55"/>
    <mergeCell ref="Y25:Y42"/>
    <mergeCell ref="Z25:Z42"/>
    <mergeCell ref="Y44:Y57"/>
    <mergeCell ref="Z44:Z57"/>
    <mergeCell ref="AN29:AN31"/>
    <mergeCell ref="AO29:AO31"/>
    <mergeCell ref="AN40:AN42"/>
    <mergeCell ref="AO40:AO42"/>
    <mergeCell ref="AD40:AD42"/>
    <mergeCell ref="AE40:AE42"/>
    <mergeCell ref="AI29:AI31"/>
    <mergeCell ref="AI40:AI42"/>
    <mergeCell ref="AI48:AI49"/>
    <mergeCell ref="AI51:AI52"/>
    <mergeCell ref="AI53:AI54"/>
    <mergeCell ref="AN51:AN52"/>
    <mergeCell ref="AN53:AN54"/>
    <mergeCell ref="AO48:AO49"/>
    <mergeCell ref="AO51:AO52"/>
    <mergeCell ref="AO53:AO54"/>
    <mergeCell ref="W32:W36"/>
    <mergeCell ref="X32:X36"/>
    <mergeCell ref="W40:W42"/>
    <mergeCell ref="I9:I57"/>
    <mergeCell ref="H9:H57"/>
    <mergeCell ref="G9:G57"/>
    <mergeCell ref="F9:F57"/>
    <mergeCell ref="E9:E57"/>
    <mergeCell ref="A9:A57"/>
    <mergeCell ref="B9:B57"/>
    <mergeCell ref="C9:C57"/>
    <mergeCell ref="D9:D57"/>
    <mergeCell ref="AB44:AB49"/>
    <mergeCell ref="U45:U46"/>
    <mergeCell ref="AH48:AH49"/>
    <mergeCell ref="AK48:AK49"/>
    <mergeCell ref="AL48:AL49"/>
    <mergeCell ref="AM48:AM49"/>
    <mergeCell ref="BG44:BG49"/>
    <mergeCell ref="BH44:BH49"/>
    <mergeCell ref="AD44:AD49"/>
    <mergeCell ref="AE44:AE49"/>
    <mergeCell ref="AF45:AF46"/>
    <mergeCell ref="BB45:BB46"/>
    <mergeCell ref="BC45:BC46"/>
    <mergeCell ref="AJ48:AJ49"/>
    <mergeCell ref="AC44:AC50"/>
    <mergeCell ref="AD50:AI50"/>
    <mergeCell ref="AW44:AW46"/>
    <mergeCell ref="AW47:AW49"/>
    <mergeCell ref="W45:W46"/>
    <mergeCell ref="X45:X46"/>
    <mergeCell ref="W48:W49"/>
    <mergeCell ref="X48:X49"/>
    <mergeCell ref="U48:U49"/>
    <mergeCell ref="AA51:AA55"/>
    <mergeCell ref="AB51:AB55"/>
    <mergeCell ref="BG51:BG55"/>
    <mergeCell ref="BH51:BH55"/>
    <mergeCell ref="AD51:AD55"/>
    <mergeCell ref="AE51:AE55"/>
    <mergeCell ref="AP48:AP49"/>
    <mergeCell ref="AP51:AP52"/>
    <mergeCell ref="AP53:AP54"/>
    <mergeCell ref="BA48:BA49"/>
    <mergeCell ref="BA51:BA52"/>
    <mergeCell ref="BA53:BA54"/>
    <mergeCell ref="AF48:AF49"/>
    <mergeCell ref="AG48:AG49"/>
    <mergeCell ref="AN48:AN49"/>
    <mergeCell ref="BD51:BD55"/>
    <mergeCell ref="AY51:AY55"/>
    <mergeCell ref="AZ51:AZ55"/>
    <mergeCell ref="AX51:AX52"/>
    <mergeCell ref="AT51:AT52"/>
    <mergeCell ref="AS51:AS55"/>
    <mergeCell ref="AT53:AT54"/>
    <mergeCell ref="AX53:AX54"/>
    <mergeCell ref="AA44:AA49"/>
    <mergeCell ref="L45:L46"/>
    <mergeCell ref="M45:M46"/>
    <mergeCell ref="N45:N46"/>
    <mergeCell ref="O45:O46"/>
    <mergeCell ref="P45:P46"/>
    <mergeCell ref="Q45:Q46"/>
    <mergeCell ref="S45:S46"/>
    <mergeCell ref="T45:T46"/>
    <mergeCell ref="L48:L49"/>
    <mergeCell ref="R44:R49"/>
    <mergeCell ref="BH25:BH36"/>
    <mergeCell ref="L40:L42"/>
    <mergeCell ref="M40:M42"/>
    <mergeCell ref="N40:N42"/>
    <mergeCell ref="O40:O42"/>
    <mergeCell ref="P40:P42"/>
    <mergeCell ref="Q40:Q42"/>
    <mergeCell ref="R13:R20"/>
    <mergeCell ref="R25:R36"/>
    <mergeCell ref="R40:R42"/>
    <mergeCell ref="S40:S42"/>
    <mergeCell ref="T40:T42"/>
    <mergeCell ref="U40:U42"/>
    <mergeCell ref="AA40:AA42"/>
    <mergeCell ref="AB40:AB42"/>
    <mergeCell ref="BG40:BG42"/>
    <mergeCell ref="BH40:BH42"/>
    <mergeCell ref="AP29:AP31"/>
    <mergeCell ref="AP40:AP42"/>
    <mergeCell ref="AN22:AN23"/>
    <mergeCell ref="AO22:AO23"/>
    <mergeCell ref="AP22:AP23"/>
    <mergeCell ref="BA29:BA31"/>
    <mergeCell ref="X40:X42"/>
    <mergeCell ref="AA13:AA20"/>
    <mergeCell ref="AB13:AB20"/>
    <mergeCell ref="L32:L36"/>
    <mergeCell ref="M32:M36"/>
    <mergeCell ref="N32:N36"/>
    <mergeCell ref="O32:O36"/>
    <mergeCell ref="P32:P36"/>
    <mergeCell ref="Q32:Q36"/>
    <mergeCell ref="BG25:BG36"/>
    <mergeCell ref="W17:W20"/>
    <mergeCell ref="X17:X20"/>
    <mergeCell ref="W22:W23"/>
    <mergeCell ref="X22:X23"/>
    <mergeCell ref="W26:W28"/>
    <mergeCell ref="X26:X28"/>
    <mergeCell ref="W29:W31"/>
    <mergeCell ref="X29:X31"/>
    <mergeCell ref="L17:L20"/>
    <mergeCell ref="M17:M20"/>
    <mergeCell ref="N17:N20"/>
    <mergeCell ref="O17:O20"/>
    <mergeCell ref="P17:P20"/>
    <mergeCell ref="Q17:Q20"/>
    <mergeCell ref="BG13:BG20"/>
    <mergeCell ref="S32:S36"/>
    <mergeCell ref="T32:T36"/>
    <mergeCell ref="U32:U36"/>
    <mergeCell ref="L29:L31"/>
    <mergeCell ref="M29:M31"/>
    <mergeCell ref="N29:N31"/>
    <mergeCell ref="O29:O31"/>
    <mergeCell ref="P29:P31"/>
    <mergeCell ref="Q29:Q31"/>
    <mergeCell ref="S29:S31"/>
    <mergeCell ref="T29:T31"/>
    <mergeCell ref="U29:U31"/>
    <mergeCell ref="BH13:BH20"/>
    <mergeCell ref="P10:P11"/>
    <mergeCell ref="Q10:Q11"/>
    <mergeCell ref="AD13:AD20"/>
    <mergeCell ref="L22:L23"/>
    <mergeCell ref="M22:M23"/>
    <mergeCell ref="N22:N23"/>
    <mergeCell ref="O22:O23"/>
    <mergeCell ref="P22:P23"/>
    <mergeCell ref="Q22:Q23"/>
    <mergeCell ref="R22:R23"/>
    <mergeCell ref="S22:S23"/>
    <mergeCell ref="T22:T23"/>
    <mergeCell ref="U22:U23"/>
    <mergeCell ref="AA22:AA23"/>
    <mergeCell ref="AB22:AB23"/>
    <mergeCell ref="BG22:BG23"/>
    <mergeCell ref="BH22:BH23"/>
    <mergeCell ref="AD22:AD23"/>
    <mergeCell ref="U17:U20"/>
    <mergeCell ref="T17:T20"/>
    <mergeCell ref="Y9:Y23"/>
    <mergeCell ref="Z9:Z23"/>
    <mergeCell ref="BE14:BE15"/>
    <mergeCell ref="BD40:BD42"/>
    <mergeCell ref="AF40:AF42"/>
    <mergeCell ref="AG40:AG42"/>
    <mergeCell ref="AH40:AH42"/>
    <mergeCell ref="AK40:AK42"/>
    <mergeCell ref="AL40:AL42"/>
    <mergeCell ref="AM40:AM42"/>
    <mergeCell ref="AQ40:AQ42"/>
    <mergeCell ref="AR40:AR42"/>
    <mergeCell ref="AS40:AS42"/>
    <mergeCell ref="AT40:AT42"/>
    <mergeCell ref="AX40:AX42"/>
    <mergeCell ref="AY40:AY42"/>
    <mergeCell ref="AZ40:AZ42"/>
    <mergeCell ref="BA40:BA42"/>
    <mergeCell ref="AV40:AV42"/>
    <mergeCell ref="AU40:AU42"/>
    <mergeCell ref="AU29:AU33"/>
    <mergeCell ref="AV29:AV33"/>
    <mergeCell ref="AU34:AU36"/>
    <mergeCell ref="AV34:AV36"/>
    <mergeCell ref="AS25:AS36"/>
    <mergeCell ref="AT25:AT28"/>
    <mergeCell ref="AT29:AT33"/>
    <mergeCell ref="AT34:AT36"/>
    <mergeCell ref="AX25:AX28"/>
    <mergeCell ref="AX29:AX33"/>
    <mergeCell ref="AX34:AX36"/>
    <mergeCell ref="AF29:AF31"/>
    <mergeCell ref="AG29:AG31"/>
    <mergeCell ref="AR29:AR31"/>
    <mergeCell ref="AH29:AH31"/>
    <mergeCell ref="AK29:AK31"/>
    <mergeCell ref="AL29:AL31"/>
    <mergeCell ref="AM29:AM31"/>
    <mergeCell ref="AQ29:AQ31"/>
    <mergeCell ref="BE17:BE20"/>
    <mergeCell ref="BD13:BD20"/>
    <mergeCell ref="AJ29:AJ31"/>
    <mergeCell ref="AZ25:AZ36"/>
    <mergeCell ref="BB26:BB27"/>
    <mergeCell ref="BB35:BB36"/>
    <mergeCell ref="BC26:BC27"/>
    <mergeCell ref="AT22:AT23"/>
    <mergeCell ref="AX22:AX23"/>
    <mergeCell ref="AY22:AY23"/>
    <mergeCell ref="AZ22:AZ23"/>
    <mergeCell ref="AI22:AI23"/>
    <mergeCell ref="AU22:AU23"/>
    <mergeCell ref="AV22:AV23"/>
    <mergeCell ref="AU25:AU28"/>
    <mergeCell ref="AV25:AV28"/>
    <mergeCell ref="BB14:BB15"/>
    <mergeCell ref="BB17:BB20"/>
    <mergeCell ref="BC14:BC15"/>
    <mergeCell ref="AZ13:AZ16"/>
    <mergeCell ref="AT17:AT20"/>
    <mergeCell ref="AF13:AF17"/>
    <mergeCell ref="AF18:AF20"/>
    <mergeCell ref="AT13:AT16"/>
    <mergeCell ref="AX13:AX16"/>
    <mergeCell ref="AY13:AY16"/>
    <mergeCell ref="AS13:AS16"/>
    <mergeCell ref="AS17:AS20"/>
    <mergeCell ref="AX17:AX20"/>
    <mergeCell ref="AY17:AY20"/>
    <mergeCell ref="AZ17:AZ20"/>
    <mergeCell ref="BA14:BA15"/>
    <mergeCell ref="BA17:BA20"/>
    <mergeCell ref="AU13:AU16"/>
    <mergeCell ref="AV13:AV16"/>
    <mergeCell ref="AU17:AU20"/>
    <mergeCell ref="AV17:AV20"/>
    <mergeCell ref="BG7:BG8"/>
    <mergeCell ref="BH7:BH8"/>
    <mergeCell ref="BG6:BH6"/>
    <mergeCell ref="A7:A8"/>
    <mergeCell ref="Y7:Y8"/>
    <mergeCell ref="Z7:Z8"/>
    <mergeCell ref="Y6:AB6"/>
    <mergeCell ref="AO6:AS6"/>
    <mergeCell ref="AC6:AN6"/>
    <mergeCell ref="AT6:BF6"/>
    <mergeCell ref="BB7:BB8"/>
    <mergeCell ref="BC7:BC8"/>
    <mergeCell ref="BD7:BD8"/>
    <mergeCell ref="BE7:BE8"/>
    <mergeCell ref="BF7:BF8"/>
    <mergeCell ref="AO7:AO8"/>
    <mergeCell ref="AP7:AP8"/>
    <mergeCell ref="AQ7:AQ8"/>
    <mergeCell ref="AR7:AR8"/>
    <mergeCell ref="B7:B8"/>
    <mergeCell ref="C7:C8"/>
    <mergeCell ref="D7:D8"/>
    <mergeCell ref="E7:E8"/>
    <mergeCell ref="F7:F8"/>
    <mergeCell ref="B5:C5"/>
    <mergeCell ref="D1:BA1"/>
    <mergeCell ref="D2:BA2"/>
    <mergeCell ref="D3:BA3"/>
    <mergeCell ref="D4:BA4"/>
    <mergeCell ref="B1:C4"/>
    <mergeCell ref="AL7:AL8"/>
    <mergeCell ref="R7:R8"/>
    <mergeCell ref="S7:S8"/>
    <mergeCell ref="T7:T8"/>
    <mergeCell ref="U7:U8"/>
    <mergeCell ref="AC7:AC8"/>
    <mergeCell ref="AA7:AA8"/>
    <mergeCell ref="AB7:AB8"/>
    <mergeCell ref="AE7:AE8"/>
    <mergeCell ref="AF7:AF8"/>
    <mergeCell ref="AG7:AG8"/>
    <mergeCell ref="AH7:AH8"/>
    <mergeCell ref="AK7:AK8"/>
    <mergeCell ref="AZ7:AZ8"/>
    <mergeCell ref="D5:BA5"/>
    <mergeCell ref="BA7:BA8"/>
    <mergeCell ref="AM7:AM8"/>
    <mergeCell ref="AN7:AN8"/>
    <mergeCell ref="G7:G8"/>
    <mergeCell ref="I7:I8"/>
    <mergeCell ref="AD7:AD8"/>
    <mergeCell ref="K7:K8"/>
    <mergeCell ref="L7:L8"/>
    <mergeCell ref="M7:M8"/>
    <mergeCell ref="N7:N8"/>
    <mergeCell ref="O7:O8"/>
    <mergeCell ref="P7:Q7"/>
    <mergeCell ref="H7:H8"/>
    <mergeCell ref="J7:J8"/>
    <mergeCell ref="V7:V8"/>
    <mergeCell ref="W7:W8"/>
    <mergeCell ref="X7:X8"/>
    <mergeCell ref="AX7:AX8"/>
    <mergeCell ref="AY7:AY8"/>
    <mergeCell ref="AQ48:AQ49"/>
    <mergeCell ref="AR48:AR49"/>
    <mergeCell ref="AS44:AS49"/>
    <mergeCell ref="BD44:BD49"/>
    <mergeCell ref="AT44:AT46"/>
    <mergeCell ref="AT47:AT49"/>
    <mergeCell ref="AX47:AX49"/>
    <mergeCell ref="AX44:AX46"/>
    <mergeCell ref="AY44:AY49"/>
    <mergeCell ref="AZ44:AZ49"/>
    <mergeCell ref="AU44:AU46"/>
    <mergeCell ref="AV44:AV46"/>
    <mergeCell ref="AU47:AU49"/>
    <mergeCell ref="AV47:AV49"/>
    <mergeCell ref="BC17:BC20"/>
    <mergeCell ref="BD25:BD36"/>
    <mergeCell ref="BA35:BA36"/>
    <mergeCell ref="BC35:BC36"/>
    <mergeCell ref="BD22:BD23"/>
    <mergeCell ref="AY25:AY36"/>
    <mergeCell ref="AQ22:AQ23"/>
    <mergeCell ref="AR22:AR23"/>
    <mergeCell ref="AK51:AK52"/>
    <mergeCell ref="AL51:AL52"/>
    <mergeCell ref="AM51:AM52"/>
    <mergeCell ref="AQ51:AQ52"/>
    <mergeCell ref="AR51:AR52"/>
    <mergeCell ref="AF53:AF54"/>
    <mergeCell ref="AG53:AG54"/>
    <mergeCell ref="AH53:AH54"/>
    <mergeCell ref="AK53:AK54"/>
    <mergeCell ref="AL53:AL54"/>
    <mergeCell ref="AM53:AM54"/>
    <mergeCell ref="AQ53:AQ54"/>
    <mergeCell ref="AR53:AR54"/>
    <mergeCell ref="AJ51:AJ52"/>
    <mergeCell ref="AJ53:AJ54"/>
    <mergeCell ref="BG9:BG11"/>
    <mergeCell ref="BH9:BH11"/>
    <mergeCell ref="AD9:AD11"/>
    <mergeCell ref="AE9:AE11"/>
    <mergeCell ref="L10:L11"/>
    <mergeCell ref="M10:M11"/>
    <mergeCell ref="N10:N11"/>
    <mergeCell ref="O10:O11"/>
    <mergeCell ref="R9:R11"/>
    <mergeCell ref="S10:S11"/>
    <mergeCell ref="T10:T11"/>
    <mergeCell ref="BD9:BD11"/>
    <mergeCell ref="AZ9:AZ11"/>
    <mergeCell ref="AF10:AF11"/>
    <mergeCell ref="AT9:AT11"/>
    <mergeCell ref="AX9:AX11"/>
    <mergeCell ref="AY9:AY11"/>
    <mergeCell ref="AS9:AS11"/>
    <mergeCell ref="AU9:AU11"/>
    <mergeCell ref="AV9:AV11"/>
    <mergeCell ref="W10:W11"/>
    <mergeCell ref="X10:X11"/>
    <mergeCell ref="U10:U11"/>
    <mergeCell ref="AJ7:AJ8"/>
    <mergeCell ref="AW9:AW11"/>
    <mergeCell ref="AC13:AC21"/>
    <mergeCell ref="AD21:AI21"/>
    <mergeCell ref="AW17:AW20"/>
    <mergeCell ref="AW13:AW16"/>
    <mergeCell ref="AC22:AC24"/>
    <mergeCell ref="AD24:AI24"/>
    <mergeCell ref="AJ22:AJ23"/>
    <mergeCell ref="AW22:AW23"/>
    <mergeCell ref="AS7:AS8"/>
    <mergeCell ref="AT7:AT8"/>
    <mergeCell ref="AF22:AF23"/>
    <mergeCell ref="AG22:AG23"/>
    <mergeCell ref="AH22:AH23"/>
    <mergeCell ref="AK22:AK23"/>
    <mergeCell ref="AL22:AL23"/>
    <mergeCell ref="AM22:AM23"/>
    <mergeCell ref="AS22:AS23"/>
    <mergeCell ref="AE22:AE23"/>
    <mergeCell ref="AE13:AE20"/>
    <mergeCell ref="T48:T49"/>
    <mergeCell ref="AC38:AC39"/>
    <mergeCell ref="AD39:AI39"/>
    <mergeCell ref="AC40:AC43"/>
    <mergeCell ref="AD43:AI43"/>
    <mergeCell ref="AJ40:AJ42"/>
    <mergeCell ref="K9:K24"/>
    <mergeCell ref="L24:V24"/>
    <mergeCell ref="AC9:AC12"/>
    <mergeCell ref="AD12:AI12"/>
    <mergeCell ref="AA9:AA11"/>
    <mergeCell ref="AB9:AB11"/>
    <mergeCell ref="AF26:AF28"/>
    <mergeCell ref="AF32:AF36"/>
    <mergeCell ref="L26:L28"/>
    <mergeCell ref="M26:M28"/>
    <mergeCell ref="N26:N28"/>
    <mergeCell ref="O26:O28"/>
    <mergeCell ref="P26:P28"/>
    <mergeCell ref="Q26:Q28"/>
    <mergeCell ref="S26:S28"/>
    <mergeCell ref="T26:T28"/>
    <mergeCell ref="U26:U28"/>
    <mergeCell ref="S17:S20"/>
    <mergeCell ref="AH59:AI59"/>
    <mergeCell ref="K44:K58"/>
    <mergeCell ref="L58:V58"/>
    <mergeCell ref="AC57:AC58"/>
    <mergeCell ref="AD58:AI58"/>
    <mergeCell ref="AC51:AC56"/>
    <mergeCell ref="AD56:AI56"/>
    <mergeCell ref="K25:K43"/>
    <mergeCell ref="L43:V43"/>
    <mergeCell ref="AC25:AC37"/>
    <mergeCell ref="AD37:AI37"/>
    <mergeCell ref="AF51:AF52"/>
    <mergeCell ref="AG51:AG52"/>
    <mergeCell ref="AH51:AH52"/>
    <mergeCell ref="AA25:AA36"/>
    <mergeCell ref="AB25:AB36"/>
    <mergeCell ref="AD25:AD36"/>
    <mergeCell ref="AE25:AE36"/>
    <mergeCell ref="M48:M49"/>
    <mergeCell ref="N48:N49"/>
    <mergeCell ref="O48:O49"/>
    <mergeCell ref="P48:P49"/>
    <mergeCell ref="Q48:Q49"/>
    <mergeCell ref="S48:S49"/>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 31 de marzo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2023-04-24T16:07:40Z</dcterms:modified>
</cp:coreProperties>
</file>