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defaultThemeVersion="166925"/>
  <mc:AlternateContent xmlns:mc="http://schemas.openxmlformats.org/markup-compatibility/2006">
    <mc:Choice Requires="x15">
      <x15ac:absPath xmlns:x15ac="http://schemas.microsoft.com/office/spreadsheetml/2010/11/ac" url="https://alcart-my.sharepoint.com/personal/adminshp_cartagena_gov_co/Documents/Publicaciones Web/Planeación/"/>
    </mc:Choice>
  </mc:AlternateContent>
  <xr:revisionPtr revIDLastSave="0" documentId="8_{8FD55581-6E4E-4A30-86C2-5FD3A1E9C324}" xr6:coauthVersionLast="47" xr6:coauthVersionMax="47" xr10:uidLastSave="{00000000-0000-0000-0000-000000000000}"/>
  <bookViews>
    <workbookView xWindow="-120" yWindow="-120" windowWidth="29040" windowHeight="15840" xr2:uid="{00000000-000D-0000-FFFF-FFFF00000000}"/>
  </bookViews>
  <sheets>
    <sheet name="Hoja1" sheetId="1" r:id="rId1"/>
    <sheet name="Hoja2" sheetId="2" r:id="rId2"/>
  </sheets>
  <definedNames>
    <definedName name="_xlnm._FilterDatabase" localSheetId="0" hidden="1">Hoja1!$A$2:$BN$2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73" i="1" l="1"/>
  <c r="BJ98" i="1" l="1"/>
  <c r="BK98" i="1" s="1"/>
  <c r="BI98" i="1"/>
  <c r="BK73" i="1"/>
  <c r="BK54" i="1"/>
  <c r="BK42" i="1"/>
  <c r="BK26" i="1"/>
  <c r="BK19" i="1"/>
  <c r="BK3" i="1"/>
  <c r="BF95" i="1"/>
  <c r="BF85" i="1"/>
  <c r="BF86" i="1" s="1"/>
  <c r="BF79" i="1"/>
  <c r="BF71" i="1"/>
  <c r="BF67" i="1"/>
  <c r="BG67" i="1" s="1"/>
  <c r="BF72" i="1"/>
  <c r="BF46" i="1"/>
  <c r="BF52" i="1"/>
  <c r="BF53" i="1"/>
  <c r="BF40" i="1"/>
  <c r="BF41" i="1" s="1"/>
  <c r="BG41" i="1" s="1"/>
  <c r="BF32" i="1"/>
  <c r="BF25" i="1"/>
  <c r="BF18" i="1"/>
  <c r="BG18" i="1" s="1"/>
  <c r="AY95" i="1"/>
  <c r="AY92" i="1"/>
  <c r="AY88" i="1"/>
  <c r="AY79" i="1"/>
  <c r="AY85" i="1"/>
  <c r="AY86" i="1"/>
  <c r="AY67" i="1"/>
  <c r="BA67" i="1" s="1"/>
  <c r="AY71" i="1"/>
  <c r="AY46" i="1"/>
  <c r="AY53" i="1" s="1"/>
  <c r="BG53" i="1" s="1"/>
  <c r="AY52" i="1"/>
  <c r="BG52" i="1" s="1"/>
  <c r="AY40" i="1"/>
  <c r="AY32" i="1"/>
  <c r="BG32" i="1" s="1"/>
  <c r="AY41" i="1"/>
  <c r="AY25" i="1"/>
  <c r="AY18" i="1"/>
  <c r="AL13" i="1"/>
  <c r="AL14" i="1"/>
  <c r="AA15" i="1"/>
  <c r="AL15" i="1"/>
  <c r="AM3" i="1" s="1"/>
  <c r="AM18" i="1" s="1"/>
  <c r="AM98" i="1" s="1"/>
  <c r="AL16" i="1"/>
  <c r="AL17" i="1"/>
  <c r="AM19" i="1"/>
  <c r="AM25" i="1" s="1"/>
  <c r="AM33" i="1"/>
  <c r="AM40" i="1"/>
  <c r="AM47" i="1"/>
  <c r="AM52" i="1" s="1"/>
  <c r="AM67" i="1"/>
  <c r="AM71" i="1"/>
  <c r="AL77" i="1"/>
  <c r="AM73" i="1" s="1"/>
  <c r="AM79" i="1" s="1"/>
  <c r="AM80" i="1"/>
  <c r="AM85" i="1" s="1"/>
  <c r="R19" i="1"/>
  <c r="T19" i="1"/>
  <c r="T25" i="1" s="1"/>
  <c r="AB10" i="1"/>
  <c r="AB11" i="1"/>
  <c r="AB12" i="1"/>
  <c r="N3" i="1"/>
  <c r="R3" i="1" s="1"/>
  <c r="AE8" i="1"/>
  <c r="AE9" i="1"/>
  <c r="O3" i="1"/>
  <c r="P3" i="1"/>
  <c r="Q3" i="1"/>
  <c r="BH93" i="1"/>
  <c r="BH95" i="1" s="1"/>
  <c r="BG95" i="1"/>
  <c r="BG93" i="1"/>
  <c r="BH83" i="1"/>
  <c r="BH85" i="1" s="1"/>
  <c r="BH81" i="1"/>
  <c r="BH80" i="1"/>
  <c r="BH77" i="1"/>
  <c r="BH79" i="1" s="1"/>
  <c r="BH75" i="1"/>
  <c r="BH73" i="1"/>
  <c r="BG80" i="1"/>
  <c r="BG79" i="1"/>
  <c r="BG73" i="1"/>
  <c r="BG75" i="1"/>
  <c r="BG77" i="1"/>
  <c r="BH69" i="1"/>
  <c r="BH71" i="1" s="1"/>
  <c r="BH72" i="1" s="1"/>
  <c r="BH64" i="1"/>
  <c r="BH62" i="1"/>
  <c r="BH60" i="1"/>
  <c r="BH67" i="1" s="1"/>
  <c r="BH58" i="1"/>
  <c r="BH56" i="1"/>
  <c r="BH54" i="1"/>
  <c r="BG71" i="1"/>
  <c r="BG69" i="1"/>
  <c r="BG62" i="1"/>
  <c r="BG56" i="1"/>
  <c r="BG64" i="1"/>
  <c r="BG54" i="1"/>
  <c r="BG60" i="1"/>
  <c r="BG58" i="1"/>
  <c r="BH47" i="1"/>
  <c r="BH52" i="1" s="1"/>
  <c r="BH53" i="1" s="1"/>
  <c r="BH50" i="1"/>
  <c r="BH44" i="1"/>
  <c r="BH46" i="1" s="1"/>
  <c r="BH42" i="1"/>
  <c r="BH43" i="1"/>
  <c r="BG50" i="1"/>
  <c r="BG47" i="1"/>
  <c r="BG46" i="1"/>
  <c r="BG44" i="1"/>
  <c r="BG43" i="1"/>
  <c r="BH33" i="1"/>
  <c r="BH34" i="1"/>
  <c r="BH40" i="1" s="1"/>
  <c r="BH36" i="1"/>
  <c r="BH38" i="1"/>
  <c r="BH26" i="1"/>
  <c r="BH32" i="1" s="1"/>
  <c r="BH28" i="1"/>
  <c r="BH30" i="1"/>
  <c r="BG33" i="1"/>
  <c r="BG36" i="1"/>
  <c r="BG26" i="1"/>
  <c r="BG30" i="1"/>
  <c r="BG28" i="1"/>
  <c r="BH19" i="1"/>
  <c r="BH20" i="1"/>
  <c r="BH21" i="1"/>
  <c r="BH25" i="1" s="1"/>
  <c r="BH23" i="1"/>
  <c r="BH24" i="1"/>
  <c r="BG25" i="1"/>
  <c r="BG20" i="1"/>
  <c r="BG19" i="1"/>
  <c r="BG23" i="1"/>
  <c r="BG21" i="1"/>
  <c r="BG24" i="1"/>
  <c r="BH3" i="1"/>
  <c r="BH8" i="1"/>
  <c r="BH13" i="1"/>
  <c r="BH18" i="1"/>
  <c r="BG13" i="1"/>
  <c r="BG8" i="1"/>
  <c r="BG3" i="1"/>
  <c r="Q15" i="1"/>
  <c r="Q13" i="1"/>
  <c r="P13" i="1"/>
  <c r="P33" i="1"/>
  <c r="R33" i="1" s="1"/>
  <c r="P38" i="1"/>
  <c r="R38" i="1"/>
  <c r="S38" i="1" s="1"/>
  <c r="S25" i="1"/>
  <c r="N13" i="1"/>
  <c r="R13" i="1" s="1"/>
  <c r="O13" i="1"/>
  <c r="N15" i="1"/>
  <c r="R15" i="1" s="1"/>
  <c r="O15" i="1"/>
  <c r="P15" i="1"/>
  <c r="S42" i="1"/>
  <c r="S53" i="1" s="1"/>
  <c r="S68" i="1"/>
  <c r="S72" i="1"/>
  <c r="S73" i="1"/>
  <c r="S86" i="1" s="1"/>
  <c r="Q26" i="1"/>
  <c r="T53" i="1"/>
  <c r="T72" i="1"/>
  <c r="T86" i="1"/>
  <c r="R47" i="1"/>
  <c r="AM68" i="1"/>
  <c r="R54" i="1"/>
  <c r="P75" i="1"/>
  <c r="R75" i="1" s="1"/>
  <c r="P82" i="1"/>
  <c r="R82" i="1" s="1"/>
  <c r="O82" i="1"/>
  <c r="N82" i="1"/>
  <c r="P80" i="1"/>
  <c r="R80" i="1"/>
  <c r="P73" i="1"/>
  <c r="T93" i="1"/>
  <c r="P93" i="1"/>
  <c r="P60" i="1"/>
  <c r="P54" i="1"/>
  <c r="AM42" i="1"/>
  <c r="P26" i="1"/>
  <c r="P30" i="1"/>
  <c r="BD95" i="1"/>
  <c r="BE95" i="1" s="1"/>
  <c r="BE93" i="1"/>
  <c r="BD85" i="1"/>
  <c r="BE81" i="1"/>
  <c r="BE80" i="1"/>
  <c r="BD79" i="1"/>
  <c r="BE79" i="1" s="1"/>
  <c r="BE73" i="1"/>
  <c r="BE75" i="1"/>
  <c r="BE77" i="1"/>
  <c r="BD71" i="1"/>
  <c r="BE71" i="1" s="1"/>
  <c r="BD67" i="1"/>
  <c r="BE69" i="1"/>
  <c r="BE68" i="1"/>
  <c r="BE56" i="1"/>
  <c r="BE64" i="1"/>
  <c r="BE60" i="1"/>
  <c r="BE58" i="1"/>
  <c r="BD52" i="1"/>
  <c r="BE50" i="1"/>
  <c r="BE47" i="1"/>
  <c r="BD46" i="1"/>
  <c r="BD53" i="1" s="1"/>
  <c r="BE53" i="1" s="1"/>
  <c r="BE44" i="1"/>
  <c r="BE42" i="1"/>
  <c r="BE43" i="1"/>
  <c r="BD40" i="1"/>
  <c r="BD41" i="1" s="1"/>
  <c r="BE41" i="1" s="1"/>
  <c r="BD32" i="1"/>
  <c r="BE33" i="1"/>
  <c r="BE36" i="1"/>
  <c r="BE38" i="1"/>
  <c r="BE30" i="1"/>
  <c r="BE28" i="1"/>
  <c r="BE26" i="1"/>
  <c r="BD25" i="1"/>
  <c r="BE23" i="1"/>
  <c r="BE21" i="1"/>
  <c r="BE20" i="1"/>
  <c r="BE19" i="1"/>
  <c r="BE24" i="1"/>
  <c r="BD18" i="1"/>
  <c r="BE18" i="1" s="1"/>
  <c r="BE3" i="1"/>
  <c r="BE8" i="1"/>
  <c r="BE13" i="1"/>
  <c r="BD86" i="1"/>
  <c r="BE86" i="1" s="1"/>
  <c r="BC93" i="1"/>
  <c r="BB95" i="1"/>
  <c r="BC88" i="1"/>
  <c r="BC87" i="1"/>
  <c r="BB88" i="1"/>
  <c r="BB85" i="1"/>
  <c r="BC83" i="1"/>
  <c r="BC81" i="1"/>
  <c r="BC80" i="1"/>
  <c r="BA81" i="1"/>
  <c r="BB79" i="1"/>
  <c r="BC79" i="1" s="1"/>
  <c r="BC77" i="1"/>
  <c r="BC75" i="1"/>
  <c r="BC73" i="1"/>
  <c r="BB67" i="1"/>
  <c r="BC67" i="1" s="1"/>
  <c r="BC60" i="1"/>
  <c r="BB71" i="1"/>
  <c r="BC69" i="1"/>
  <c r="BC68" i="1"/>
  <c r="BC50" i="1"/>
  <c r="BC47" i="1"/>
  <c r="BB52" i="1"/>
  <c r="BB43" i="1"/>
  <c r="BB42" i="1"/>
  <c r="BB46" i="1" s="1"/>
  <c r="BB40" i="1"/>
  <c r="BC34" i="1"/>
  <c r="BC36" i="1"/>
  <c r="BC38" i="1"/>
  <c r="BC33" i="1"/>
  <c r="BC28" i="1"/>
  <c r="BC21" i="1"/>
  <c r="BB30" i="1"/>
  <c r="BC30" i="1" s="1"/>
  <c r="BB20" i="1"/>
  <c r="BC20" i="1"/>
  <c r="BC24" i="1"/>
  <c r="BB18" i="1"/>
  <c r="BC3" i="1"/>
  <c r="R24" i="1"/>
  <c r="R30" i="1"/>
  <c r="BB86" i="1"/>
  <c r="BC86" i="1" s="1"/>
  <c r="BB72" i="1"/>
  <c r="BB25" i="1"/>
  <c r="T91" i="1"/>
  <c r="T89" i="1"/>
  <c r="T92" i="1" s="1"/>
  <c r="BA77" i="1"/>
  <c r="BA80" i="1"/>
  <c r="N60" i="1"/>
  <c r="R60" i="1" s="1"/>
  <c r="N54" i="1"/>
  <c r="N26" i="1"/>
  <c r="R26" i="1"/>
  <c r="AB15" i="1"/>
  <c r="AB13" i="1"/>
  <c r="AA11" i="1"/>
  <c r="AA10" i="1"/>
  <c r="BA89" i="1"/>
  <c r="AZ92" i="1"/>
  <c r="BA92" i="1" s="1"/>
  <c r="AX92" i="1"/>
  <c r="AZ85" i="1"/>
  <c r="AX85" i="1"/>
  <c r="BA75" i="1"/>
  <c r="BA73" i="1"/>
  <c r="AZ79" i="1"/>
  <c r="AX79" i="1"/>
  <c r="BA69" i="1"/>
  <c r="BA68" i="1"/>
  <c r="AZ71" i="1"/>
  <c r="AX71" i="1"/>
  <c r="BA64" i="1"/>
  <c r="BA62" i="1"/>
  <c r="BA58" i="1"/>
  <c r="BA60" i="1"/>
  <c r="BA56" i="1"/>
  <c r="BA54" i="1"/>
  <c r="AZ67" i="1"/>
  <c r="AX67" i="1"/>
  <c r="BA50" i="1"/>
  <c r="BA47" i="1"/>
  <c r="AZ52" i="1"/>
  <c r="AX52" i="1"/>
  <c r="BA44" i="1"/>
  <c r="AZ46" i="1"/>
  <c r="AZ53" i="1" s="1"/>
  <c r="BA53" i="1" s="1"/>
  <c r="AX46" i="1"/>
  <c r="BA34" i="1"/>
  <c r="BA36" i="1"/>
  <c r="BA38" i="1"/>
  <c r="BA33" i="1"/>
  <c r="AZ40" i="1"/>
  <c r="AX40" i="1"/>
  <c r="BA28" i="1"/>
  <c r="BA30" i="1"/>
  <c r="BA26" i="1"/>
  <c r="AZ32" i="1"/>
  <c r="AZ41" i="1" s="1"/>
  <c r="BA41" i="1" s="1"/>
  <c r="AX32" i="1"/>
  <c r="AX41" i="1" s="1"/>
  <c r="BA20" i="1"/>
  <c r="BA21" i="1"/>
  <c r="BA23" i="1"/>
  <c r="BA24" i="1"/>
  <c r="BA19" i="1"/>
  <c r="AZ25" i="1"/>
  <c r="AX25" i="1"/>
  <c r="BA8" i="1"/>
  <c r="BA13" i="1"/>
  <c r="AZ18" i="1"/>
  <c r="AX18" i="1"/>
  <c r="BC52" i="1"/>
  <c r="BC85" i="1"/>
  <c r="BE85" i="1"/>
  <c r="BC18" i="1"/>
  <c r="BC40" i="1"/>
  <c r="BE40" i="1"/>
  <c r="BC71" i="1"/>
  <c r="BC25" i="1"/>
  <c r="BE25" i="1"/>
  <c r="AX53" i="1"/>
  <c r="BA79" i="1"/>
  <c r="BA25" i="1"/>
  <c r="AX72" i="1"/>
  <c r="AZ86" i="1"/>
  <c r="BA86" i="1" s="1"/>
  <c r="BA40" i="1"/>
  <c r="BA52" i="1"/>
  <c r="BA71" i="1"/>
  <c r="AX86" i="1"/>
  <c r="AZ72" i="1"/>
  <c r="BA85" i="1"/>
  <c r="AZ95" i="1"/>
  <c r="BA95" i="1" s="1"/>
  <c r="AX95" i="1"/>
  <c r="AZ88" i="1"/>
  <c r="AX88" i="1"/>
  <c r="BA93" i="1"/>
  <c r="BA87" i="1"/>
  <c r="BA88" i="1" s="1"/>
  <c r="BA43" i="1"/>
  <c r="BA42" i="1"/>
  <c r="BA3" i="1"/>
  <c r="BC95" i="1"/>
  <c r="BA18" i="1"/>
  <c r="T84" i="1"/>
  <c r="AM54" i="1"/>
  <c r="AM26" i="1"/>
  <c r="AM32" i="1" s="1"/>
  <c r="AM93" i="1"/>
  <c r="AM95" i="1" s="1"/>
  <c r="AM88" i="1"/>
  <c r="T77" i="1"/>
  <c r="T76" i="1"/>
  <c r="T74" i="1"/>
  <c r="BB53" i="1" l="1"/>
  <c r="BC53" i="1" s="1"/>
  <c r="BC46" i="1"/>
  <c r="T13" i="1"/>
  <c r="S13" i="1"/>
  <c r="T33" i="1"/>
  <c r="S33" i="1"/>
  <c r="BH41" i="1"/>
  <c r="AZ98" i="1"/>
  <c r="BG86" i="1"/>
  <c r="S41" i="1"/>
  <c r="T3" i="1"/>
  <c r="S3" i="1"/>
  <c r="S18" i="1" s="1"/>
  <c r="BH86" i="1"/>
  <c r="BA46" i="1"/>
  <c r="BE46" i="1"/>
  <c r="BA32" i="1"/>
  <c r="BD72" i="1"/>
  <c r="T38" i="1"/>
  <c r="T41" i="1" s="1"/>
  <c r="BG40" i="1"/>
  <c r="BG85" i="1"/>
  <c r="AY72" i="1"/>
  <c r="BA72" i="1" s="1"/>
  <c r="BE67" i="1"/>
  <c r="BE52" i="1"/>
  <c r="BE32" i="1"/>
  <c r="BB32" i="1"/>
  <c r="S98" i="1" l="1"/>
  <c r="BB41" i="1"/>
  <c r="BC41" i="1" s="1"/>
  <c r="BC32" i="1"/>
  <c r="BE72" i="1"/>
  <c r="BC72" i="1"/>
  <c r="T18" i="1"/>
  <c r="T98" i="1" s="1"/>
  <c r="BG72" i="1"/>
  <c r="AY98" i="1"/>
  <c r="BA98"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tc={706D2160-63DF-7541-A9B6-532865F5C073}</author>
    <author>tc={42960306-5572-6740-866C-9D3B83BE50AD}</author>
    <author>tc={0B009141-BEA5-314F-A37A-809446198D3F}</author>
    <author>tc={CFB15849-9446-034B-994C-BEB9DCBA6DD6}</author>
    <author>tc={84D3B380-E87C-154D-ADC9-A26FFA59E344}</author>
    <author>tc={EE6C907C-4456-AF41-8D48-B12457E953E0}</author>
    <author>tc={BCE91CB8-5A02-4945-9502-32084C714D42}</author>
    <author>tc={62600FE3-9C1F-3F4D-8268-EED3B68C48EF}</author>
    <author>tc={40AC30D2-6789-1049-A03A-D9FD791E28BD}</author>
    <author>tc={C68C962F-5FDF-CC4A-BE27-AA792151945C}</author>
    <author>tc={4AC964EE-62FE-5946-9404-667B295765F3}</author>
    <author>tc={C76C5925-3DD6-EE4B-8C32-143AAB51FA5C}</author>
    <author>tc={470D4989-B601-2343-8980-25C42F7A7C6C}</author>
    <author>tc={C491EB85-5EE5-E247-ACCC-92C752F66231}</author>
    <author>tc={AE36CD65-9F1A-0A45-B020-427A010CC0B4}</author>
    <author>tc={D40078E7-25D1-1448-AD26-CF14BD21688C}</author>
    <author>tc={59863927-223D-714B-986B-19235BF34BE5}</author>
    <author>tc={8429BFAE-442A-6C43-AED5-C76833376FFF}</author>
    <author>tc={62BEEE7D-432C-1148-BECE-4221FC0B57FC}</author>
    <author>tc={B19E52C4-46AC-744A-8AB1-2F7D3C7EED92}</author>
  </authors>
  <commentList>
    <comment ref="AQ7" authorId="0" shapeId="0" xr:uid="{00000000-0006-0000-0000-000001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- 200 personas por biblioteca trimestralmente</t>
      </text>
    </comment>
    <comment ref="AQ8" authorId="1" shapeId="0" xr:uid="{00000000-0006-0000-0000-000002000000}">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1.000 personas por biblioteca
</t>
      </text>
    </comment>
    <comment ref="Y9" authorId="2" shapeId="0" xr:uid="{00000000-0006-0000-0000-000003000000}">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Tres procesos de formación por biblioteca
</t>
      </text>
    </comment>
    <comment ref="AQ9" authorId="3" shapeId="0" xr:uid="{00000000-0006-0000-0000-000004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120 personas por biblioteca</t>
      </text>
    </comment>
    <comment ref="Y10" authorId="4" shapeId="0" xr:uid="{00000000-0006-0000-0000-000005000000}">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Seis 
estrategias por biblioteca
</t>
      </text>
    </comment>
    <comment ref="AQ10" authorId="5" shapeId="0" xr:uid="{00000000-0006-0000-0000-000006000000}">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500 personas por cada estrategia </t>
      </text>
    </comment>
    <comment ref="Y11" authorId="6" shapeId="0" xr:uid="{00000000-0006-0000-0000-000007000000}">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Tres por biblioteca
</t>
      </text>
    </comment>
    <comment ref="AQ11" authorId="7" shapeId="0" xr:uid="{00000000-0006-0000-0000-000008000000}">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100 personas por cada club de lectura
</t>
      </text>
    </comment>
    <comment ref="Y12" authorId="8" shapeId="0" xr:uid="{00000000-0006-0000-0000-000009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Seis por biblioteca</t>
      </text>
    </comment>
    <comment ref="AQ12" authorId="9" shapeId="0" xr:uid="{00000000-0006-0000-0000-00000A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328 personas en cada estrategia</t>
      </text>
    </comment>
    <comment ref="Y13" authorId="10" shapeId="0" xr:uid="{00000000-0006-0000-0000-00000B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Diez por biblioteca</t>
      </text>
    </comment>
    <comment ref="AQ13" authorId="11" shapeId="0" xr:uid="{00000000-0006-0000-0000-00000C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50 personas por biblioteca</t>
      </text>
    </comment>
    <comment ref="AQ14" authorId="12" shapeId="0" xr:uid="{00000000-0006-0000-0000-00000D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50 personas por biblioteca</t>
      </text>
    </comment>
    <comment ref="Y15" authorId="13" shapeId="0" xr:uid="{00000000-0006-0000-0000-00000E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Seis por biblioteca</t>
      </text>
    </comment>
    <comment ref="AQ15" authorId="14" shapeId="0" xr:uid="{00000000-0006-0000-0000-00000F000000}">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50 por biblioteca
</t>
      </text>
    </comment>
    <comment ref="AQ16" authorId="15" shapeId="0" xr:uid="{00000000-0006-0000-0000-000010000000}">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50 por alianza
</t>
      </text>
    </comment>
    <comment ref="AQ17" authorId="16" shapeId="0" xr:uid="{00000000-0006-0000-0000-000011000000}">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50 por  taller
</t>
      </text>
    </comment>
    <comment ref="AB55" authorId="17" shapeId="0" xr:uid="{00000000-0006-0000-0000-000012000000}">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350 personas
</t>
      </text>
    </comment>
    <comment ref="X87" authorId="18" shapeId="0" xr:uid="{00000000-0006-0000-0000-000013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El proposito es movilizar y sensibilizar a la ciudadania general para investigar, divulgar y concursar sobre las nefastas repercusiones de la corrupción en el nivel de vida de los cartageneros. Para ello generan incentivos a través de becas y reconocimientos - el mecanismo es mediante estímulos a través de convocatoria publica anual</t>
      </text>
    </comment>
    <comment ref="K93" authorId="19" shapeId="0" xr:uid="{00000000-0006-0000-0000-000014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Meta compartida con IDER Y PARTICIPACIÓN</t>
      </text>
    </comment>
  </commentList>
</comments>
</file>

<file path=xl/sharedStrings.xml><?xml version="1.0" encoding="utf-8"?>
<sst xmlns="http://schemas.openxmlformats.org/spreadsheetml/2006/main" count="648" uniqueCount="502">
  <si>
    <t>PILAR</t>
  </si>
  <si>
    <t>LINEA ESTRATEGICA</t>
  </si>
  <si>
    <t>Indicador de Bienestar</t>
  </si>
  <si>
    <t>Línea Base 2019</t>
  </si>
  <si>
    <t>Meta de Bienestar 2020-2023</t>
  </si>
  <si>
    <t xml:space="preserve">PROGRAMA </t>
  </si>
  <si>
    <t>Indicador de Producto</t>
  </si>
  <si>
    <t>Descripción de la Meta Producto 2020-2023</t>
  </si>
  <si>
    <t>Valor Absoluto de la Meta Producto 2020-2023</t>
  </si>
  <si>
    <t>PROYECTO</t>
  </si>
  <si>
    <t>Código de proyecto BPIN</t>
  </si>
  <si>
    <t>Objetivo del proyecto</t>
  </si>
  <si>
    <t>ACTIVIDADES DE PROYECTO</t>
  </si>
  <si>
    <t xml:space="preserve">DEPENDENCIA RESPONSABLE </t>
  </si>
  <si>
    <t>NOMBRE DEL RESPONSABLE</t>
  </si>
  <si>
    <t>Fuente de Financiación</t>
  </si>
  <si>
    <t>Rubro Presupuestal</t>
  </si>
  <si>
    <t>Código Presupuestal</t>
  </si>
  <si>
    <t>CRONOGRAMA PROGRAMADO (DIAS)</t>
  </si>
  <si>
    <t>CRONOGRAMA EJECUTADO (DIAS)</t>
  </si>
  <si>
    <t>BENEFICIARIOS PROGRAMADOS</t>
  </si>
  <si>
    <t>BENEFICIARIOS CUBIERTOS</t>
  </si>
  <si>
    <t xml:space="preserve">      23.770   viviendas, según  Censo - Dane 2018.  </t>
  </si>
  <si>
    <t>MATRIZ DE REPORTE PLAN DE DESARROLLO Y PLAN DE ACCIÓN PLAN DE EMERGENCIA SOCIAL PEDRO ROMERO A JUNIO 30 DE 2021</t>
  </si>
  <si>
    <t>OBSERVACION</t>
  </si>
  <si>
    <t>AVANCE META PRODUCTO AL AÑO</t>
  </si>
  <si>
    <t>AVANCE META PRODUCTO AL CUATRIENIO</t>
  </si>
  <si>
    <t>REPORTE ACTIVIDAD DE PROYECTO A 31 DE MARZO</t>
  </si>
  <si>
    <t>AVANCE PROYECTOS</t>
  </si>
  <si>
    <t>Rubro</t>
  </si>
  <si>
    <t>Cartagena Incluyente</t>
  </si>
  <si>
    <t>Línea estratégica artes, cultura y patrimonio para una Cartagena Incluyente</t>
  </si>
  <si>
    <t>Porcentaje de participantes en procesos de promoción de lectura en las bibliotecas del Distrito.</t>
  </si>
  <si>
    <t>35.57%  - 335.815 Personas</t>
  </si>
  <si>
    <t>Incrementar en un 20% los participantes en procesos de promoción de lectura adecuados a las condiciones sanitarias, de comunicación y a las restricciones de bioseguridad que establezcan las autoridades competentes.</t>
  </si>
  <si>
    <t>Mediación Y Bibliotecas para la Inclusión.</t>
  </si>
  <si>
    <t xml:space="preserve"> Número de  personas con asistencias técnicas en asuntos de gestión de bibliotecas públicas y programas de lectura y escritura creativa vinculadas en forma presencial y en línea.</t>
  </si>
  <si>
    <t>Número de asistencias técnicas en encuentros de saberes en las  bibliotecas públicas presencial y en línea adecuadas a las condiciones sanitarias, de comunicación y a las restricciones de bioseguridad que establezcan las autoridades competentes.</t>
  </si>
  <si>
    <t>Número de asistencias técnicas en actividades de extensión bibliotecaria en la comunidad.</t>
  </si>
  <si>
    <t xml:space="preserve">35.57%  - 335.815 Personas
</t>
  </si>
  <si>
    <t>Personas con asistencias técnicas en asuntos de gestión de bibliotecas públicas y programas de lectura y escritura creativa vinculadas en forma presenciales y en línea adecuados a las condiciones sanitarias, de comunicación y a las restricciones de bioseguridad que establezcan las autoridades competentes.</t>
  </si>
  <si>
    <t>PROGRAMACIÓN META PRODUCTO A 2022</t>
  </si>
  <si>
    <t>ACUMULADO META PRODUCTO 2020 -2021</t>
  </si>
  <si>
    <t>REPORTES DE AVANCE METAS PRODUCTOS A MARZO 31 DE 2022</t>
  </si>
  <si>
    <t>REPORTES DE AVANCE DE METAS PRODUCTOS A JUNIO 30 DE 2022</t>
  </si>
  <si>
    <t>REPORTES DE AVANCE DE METAS PRODUCTOS A SEPTIEMBRE 30 DE 2022</t>
  </si>
  <si>
    <t>ACUMULADO META PRODUCTO 2022</t>
  </si>
  <si>
    <t>FORTALECIMIENTO DE LOS PROCESOS DE MEDIACIÓN Y BIBLIOTECAS PARA LA INCLUSIÓN EN EL DISTRITO DE CARTAGENA DE INDIAS</t>
  </si>
  <si>
    <t>Fortalecer las bibliotecas públicas como laboratorios sociales y lugares de encuentro intergeneracional de saberes en lectura, escritura creativa y la apropiación social del patrimonio cultural  en Cartagena.</t>
  </si>
  <si>
    <t xml:space="preserve">1.  Mejorar las condiciones de acceso y accesibilidad de las bibliotecas de la Red de Bibliotecas Públicas del Distrito, mediante la implementación de protocolos y estándares de bioseguridad adaptadas a su entorno. </t>
  </si>
  <si>
    <t>2. Realizar la catalogación, sistematización y digitalización del acervo bibliográfico y documental de la Red de Bibliotecas Públicas del Distrito.</t>
  </si>
  <si>
    <t>3. Realizar procesos de capacitación para cualificar el personal de bibliotecas (Coordinadores, mediadores) en buenas prácticas situadas de enseñanza-aprendizaje y enfoques diferenciales, que mejoren la gestión bibliotecaria, alfabetización digital y mediación de calidad  en alianzas con entidades locales, nacionales e internacionales.</t>
  </si>
  <si>
    <t>4. Realizar encuentro distrital y/o nacional de bibliotecarios para fortalecimiento de la gestión bibliotecaria e intercambio de buenas prácticas en la misma en tiempos de Covid y posCovid, de manera presencial o virtual.</t>
  </si>
  <si>
    <t>5. Realizar caracterización de público de cada una de las bibliotecas públicas del Distrito, para definir ofertas atractivas  que procuren la visita sostenida de usuarios a estos centros culturales, laboratorios sociales y espacios de formación.</t>
  </si>
  <si>
    <t>6.  Generar alianzas con actores públicos y privados locales, nacionales e internacionales con miras a fortalecer la gestión de  la Red de Bibliotecas públicas del Distrito.</t>
  </si>
  <si>
    <t>7. Realizar procesos de formación de mediadores de lectura con jóvenes de 9º, 10º y 11º de las IE públicas para que cumplan su servicio social en la Red de Bibliotecas, incluyendo la realización talleres presenciales o en línea, de construcción de valores democráticos y convivencia pacífica a través de las artes.                                                                                                                                                               En alianza con Secretaría de educación, Participación, PES, Escuela de Gobierno, Secretaría de Educación. la Policía Nacional y SICC.</t>
  </si>
  <si>
    <t>8. Creación de estrategias de mediación y fomento de la lectura, la escritura y la apropiación social del patrimonio cultural (material, inmaterial y natural), a través de distintas disciplinas artísticas, de manera presencial y/o en línea, vinculando a niños, niñas, jóvenes, adultas y adultos mayores de todos los grupos poblacionales.</t>
  </si>
  <si>
    <t>9. Conformar clubes de lectura y escritura creativa en los diferentes sectores de la ciudad de manera virtual y/o presencial, motivando las buenas prácticas de enseñanza y aprendizaje incluyente.</t>
  </si>
  <si>
    <t>10.Crear  agendas de aprendizaje y fomento educativo y cultural, donde se establezca el desarrollo de actividades propias del ecosistema cultural en cada una de las bibliotecas.</t>
  </si>
  <si>
    <t>REPORTE ACTIVIDAD DE PROYECTO DE JULIO A SEPTIEMBRE 30 DE 2022</t>
  </si>
  <si>
    <t>1. Realizar celebraciones, actos conmemorativos, homenajes, conferencias y encuentros de saberes en torno al patrimonio cultural local, nacional e internacional, de forma presencial o a distancia.</t>
  </si>
  <si>
    <t xml:space="preserve">2.  Realizar encuentros en línea o de manera presencial en torno al libro y a la tradición oral, en colaboración con agentes asociados a la promoción de lectura y escritura, y como parte de las actividades de extensión bibliotecaria que promuevan  el patrimonio inmaterial literario y el oral, tanto del Caribe colombiano como del Gran Caribe(Exhibiciones, feria del libro) </t>
  </si>
  <si>
    <t>1.       Desarrollar actividades itinerantes de la oferta de los servicios bibliotecarios para consolidar una ciudadanía crítica, proactiva, analítica, imaginativa, resiliente, inclusiva y libre.</t>
  </si>
  <si>
    <t>2.       Crear   alianzas con instituciones educativas que nos permitan garantizar la participación comunitaria en la creación de contenidos, con producción y acceso de calidad, en las redes globales de información y conocimiento cultural.</t>
  </si>
  <si>
    <t>3.    Realizar talleres presenciales o a distancia de formación artística y cultural orientados hacia el fomento y el fortalecimiento de valores para la paz, dirigido a estudiantes de IE en el marco de la Ley 1620 de 2013 o Ley de Convivencia Escolar.</t>
  </si>
  <si>
    <t>IPCC - PROMOCIÓN CULTURAL</t>
  </si>
  <si>
    <t>OSCAR URIZA - GRIMALDO APARICIO</t>
  </si>
  <si>
    <t xml:space="preserve">Apropiación Inicial
(en pesos)
</t>
  </si>
  <si>
    <t xml:space="preserve">Apropiación Definitiva
(en pesos)
</t>
  </si>
  <si>
    <t>Porcentaje de Avance de Ejecución Presupuestal por Fuente a marzo  31  de 2022</t>
  </si>
  <si>
    <t>ICLD</t>
  </si>
  <si>
    <t>FORTALECIMIENTO DE LOS PROCESOS DE MEDIACIÓN Y BIBLIOTECAS PARA LA INCLUSIÓN EN EL DISTRITO DE  CARTAGENA DE INDIAS</t>
  </si>
  <si>
    <t>1.2.1.0.00-001 - ICLD/1.2.3.1.19-082-ESTAMPILLAS PROCULTURA</t>
  </si>
  <si>
    <t>1.2.1.0.00-001 - ICLD</t>
  </si>
  <si>
    <t>1.2.4.3.02-057- SGP CULTURA</t>
  </si>
  <si>
    <t>1.2.1.0.00-001 - ICLD/1.2.4.3.02-057- SGP CULTURA/1.2.3.1.19-082-ESTAMPILLAS PROCULTURA</t>
  </si>
  <si>
    <t>ESTAMPILLA PROCULTURA</t>
  </si>
  <si>
    <t>SGP CULTURA</t>
  </si>
  <si>
    <t>1.2.1.0.00-001</t>
  </si>
  <si>
    <t>1.2.3.1.19-082</t>
  </si>
  <si>
    <t>1.2.4.3.02-057</t>
  </si>
  <si>
    <t xml:space="preserve">Ejecución Presupuestal a marzo 31 de 2022
</t>
  </si>
  <si>
    <t>Porcentaje  de infraestructura cultural mantenida y conservada.</t>
  </si>
  <si>
    <t xml:space="preserve">   57%
18 bibliotecas, plaza de toros, Teatro Adolfo Mejía, Teatrino El  Socorro</t>
  </si>
  <si>
    <t>Mantener y conservar el 100% de la infraestructura cultural.</t>
  </si>
  <si>
    <t>Infraestructura Cultural Para La Inclusión.</t>
  </si>
  <si>
    <t xml:space="preserve">Servicio de mantenimiento de infraestructura cultural. - 3301068     </t>
  </si>
  <si>
    <t>Producto</t>
  </si>
  <si>
    <t xml:space="preserve">Servicios bibliotecarios - 3301085  </t>
  </si>
  <si>
    <t xml:space="preserve">Servicio de asistencia técnica en asuntos de gestión de bibliotecas públicas y lectura. -3301065    </t>
  </si>
  <si>
    <t xml:space="preserve"> Servicio de acceso a materiales de lectura - 3301098</t>
  </si>
  <si>
    <t xml:space="preserve">Servicio de mantenimiento de infraestructura cultural pública. </t>
  </si>
  <si>
    <t>Servicio de actualización tecnológica de las bibliotecas distritales (Colecciones digitales, mejora del internet, de los equipos, etc.)</t>
  </si>
  <si>
    <t>Bibliotecas adecuadas - 3301003</t>
  </si>
  <si>
    <t xml:space="preserve">        57%
18 bibliotecas, plaza de toros, Teatro Adolfo Mejía, Teatrino El  Socorro</t>
  </si>
  <si>
    <t>Infraestructuras culturales mantenidas y conservadas.</t>
  </si>
  <si>
    <t>Bibliotecas con servicios de actualización tecnológica.</t>
  </si>
  <si>
    <t>MANTENIMIENTO DE LA INFRAESTRUCTURA CULTURAL PARA LA INCLUSIÓN EN EL DISTRITO DE CARTAGENA DE INDIAS</t>
  </si>
  <si>
    <t>Fortalecimiento de la infraestructura cultural, para afianzar la enseñanza,  el ejercicio de las artes y el trabajo cultural en el distrito de Cartagena. </t>
  </si>
  <si>
    <t>1. Adecuación, ampliación, reparaciones, mantenimiento y conservación de los 21 escenarios.</t>
  </si>
  <si>
    <t>2. Generar alianza con MINCULTURA para diseñar la estrategia tendiente a la recuperación del BICNAL cementerio Santa Cruz de Manga.</t>
  </si>
  <si>
    <t xml:space="preserve">1. Actualización tecnológica de  6 bibliotecas.
</t>
  </si>
  <si>
    <t>Valor Absoluto de la Actividad del  Proyecto para 2022</t>
  </si>
  <si>
    <t>IPCC - PATRIMONIO CULTURAL</t>
  </si>
  <si>
    <t>OSCAR URIZA - lUIS GARCIA</t>
  </si>
  <si>
    <t>1.2.3.1.19-082-ESTAMPILLAS PROCULTURA</t>
  </si>
  <si>
    <t>VENTA DE BIENES Y SERVICIOS</t>
  </si>
  <si>
    <t>RF SGP CULTURA</t>
  </si>
  <si>
    <t>MANTENIMIENTO DE LA INFRAESTRUCTURA CULTURAL PARA LA INCLUSIÓN EN EL DISTRITO DE  CARTAGENA DE INDIAS</t>
  </si>
  <si>
    <t>1.3.2.2.08-123</t>
  </si>
  <si>
    <t>1.2.3.1.12-134</t>
  </si>
  <si>
    <t>1.2.3.2.09-032</t>
  </si>
  <si>
    <t>1. Realizar convocatoria en las líneas de creación artística, formación e investigación a creadores y gestores (incluyendo poblaciones de especial protección) de la ciudad.</t>
  </si>
  <si>
    <t>2. Realizar convocatoria de concertación para impulsar, facilitar, apoyar y hacer visibles procesos y actividades artísticas y culturales.</t>
  </si>
  <si>
    <t>3. Realizar convocatoria de Estímulos para el desarrollo y sostenibilidad de  prácticas artísticas y culturales.</t>
  </si>
  <si>
    <t>4. Realizar evento presencial y/o a distancia para visibilizar las industrias creativas locales.</t>
  </si>
  <si>
    <t>1. Apoyar, fortalecer y promocionar los procesos de circulación (incluyendo contenidos digitales )de las diferentes expresiones artísticas a través de convocatorias públicas, diversificadas e incluyentes.</t>
  </si>
  <si>
    <t>2. Realizar evento de divulgación presencial o a distancia para fomentar la circulación alternativa de contenidos culturales diversos e inclusivos.</t>
  </si>
  <si>
    <t>1. Realizar procesos   para otorgar becas para la formación de creadores, gestores, hacedores y portadores sobre contenidos artísticos, culturales, creativos y de innovación social.</t>
  </si>
  <si>
    <t>2 .Realizar procesos de formación artística, presencial y/o a distancia, y de formación de públicos, dirigido a personas de especial protección, como funciones, talleres y capacitaciones en temas de artes plásticas, visuales, escénicas, literatura, entre otras.</t>
  </si>
  <si>
    <t>3. Realizar proceso de formación, presencial o a distancia, en temas relacionados con las industrias culturales y creativas para creadores y gestores de la ciudad.</t>
  </si>
  <si>
    <t>4. Fortalecer la cualificación y fomentar la profesionalización de artistas y gestores para enfrentar situaciones de emergencias económicas, sociales y ecológicas.</t>
  </si>
  <si>
    <t>5. Incentivar la participación de toda la cadena de valor de las artes en plataformas especializadas innovadoras, como una forma de adaptación a las nuevas realidades del posCovid-19 y de promoción de la oferta artística local a través de una ruta de emprendimiento.</t>
  </si>
  <si>
    <t>1. Realizar convocatoria para el desarrollo de laboratorios de innovación artística, social y/o ciudadana, encuentros comunitarios, experiencias barriales, hackáthones presenciales y/o en línea para contribuir a restablecer el tejido social y, a la vez, fomentar el arte, la cultura, el emprendimiento y las industrias creativas.</t>
  </si>
  <si>
    <t>2. Propiciar alianzas locales, regionales, nacionales e internacionales para fortalecer y proyectar los emprendimientos artísticos, culturales y creativos, incluyendo a los escenarios culturales tales como salas de artes escénicas, de exposiciones, museos, etc.</t>
  </si>
  <si>
    <t>FORMACIÓN Y DIVULGACIÓN PARA LAS ARTES Y EL EMPRENDIMIENTO EN EL DISTRITO DE CARTAGENA DE INDIAS</t>
  </si>
  <si>
    <t>Fortalecer la formación, fomento, divulgación y emprendimiento en el ecosistema cultural del distrito de Cartagena.</t>
  </si>
  <si>
    <t>FORTALECIMIENTO DE ESTÍMULOS PARA LAS ARTES Y LA CULTURA EN EL DISTRITO DE CARTAGENA DE INDIAS</t>
  </si>
  <si>
    <t>Fortalecer el ecosistema cultural, mediante el apoyo y/o entrega de incentivos para la concertación, fomento y circulación de los procesos artísticos y culturales que permitan reconocer la labor artística y las expresiones diversificadas de la cultura para el debido ejercicio de los derechos culturales, el derecho a las prácticas artísticas y la trasformación social en tiempos de emergencia.</t>
  </si>
  <si>
    <t>Proyectos de fomento para el acceso de la oferta artística, cultural y creativa en estímulos y becas adecuados a las condiciones sanitarias, de comunicación y a las restricciones de bioseguridad que establezcan las autoridades competentes.</t>
  </si>
  <si>
    <t xml:space="preserve">Grupos en circulación apoyados en servicios para la oferta artística, cultural y creativa  adecuados a las condiciones sanitarias, de comunicación y a las restricciones de bioseguridad que establezcan las autoridades competentes de manera presencial análoga y digital.    </t>
  </si>
  <si>
    <t>Personas del sector artístico, cultural y creativo,  participando en los procesos de formación formal e informal en forma presencial y/o en línea adecuados a las condiciones sanitarias, de comunicación y a las restricciones de bioseguridad que establezcan las autoridades competentes.</t>
  </si>
  <si>
    <t>Eventos presenciales y/o en línea (laboratorios de innovación artística, social y/o ciudadana, encuentros comunitarios, experiencias barriales, hackáthones) relacionados con encuentros ciudadanos realizados adecuados a las condiciones sanitarias, de comunicación y a las restricciones de bioseguridad que establezcan las autoridades competentes.</t>
  </si>
  <si>
    <t>100%                                                                  120 proyectos apoyados de creación de emprendimientos artísticos, culturales y creativo</t>
  </si>
  <si>
    <t>Número de proyectos  de fomento para el acceso de la oferta artística, cultural y creativa en estímulos y becas.</t>
  </si>
  <si>
    <t xml:space="preserve">Servicio de apoyo financiero al sector artístico y cultural -3301054    </t>
  </si>
  <si>
    <t xml:space="preserve">Servicio de circulación artística y cultural - 3301073  </t>
  </si>
  <si>
    <t>Número de personas del sector artístico, cultural y creativo, participando en los procesos de formación formal e informal  en forma presencial y/o en línea.</t>
  </si>
  <si>
    <t xml:space="preserve">Servicio de educación formal al sector artístico y cultural.  - 3301052     </t>
  </si>
  <si>
    <t>Número de eventos presenciales y/o en línea (laboratorios de innovación artística, social y/o ciudadana, encuentros comunitarios, experiencias barriales, hackáthones) relacionados con encuentros ciudadanos realizados adecuados a las condiciones sanitarias, de comunicación y a las restricciones de bioseguridad que establezcan las autoridades competentes.</t>
  </si>
  <si>
    <t>Servicio de promoción de actividades culturales - 3301053</t>
  </si>
  <si>
    <t>Porcentaje de  proyectos apoyados en el impulso y creación de emprendimientos artísticos, culturales y creativos a través de convocatorias.</t>
  </si>
  <si>
    <t>100%                                                                  120 proyectos apoyados de creación de emprendimientos artísticos, culturales y creativos.</t>
  </si>
  <si>
    <t>Incrementar en 100% los proyectos apoyados en el impulso y creación de emprendimientos artísticos, culturales y creativos.</t>
  </si>
  <si>
    <t>Estímulos para las artes y el emprendimiento en una Cartagena incluyente.</t>
  </si>
  <si>
    <t>FORTALECIMIENTO DE ESTÍMULOS PARA LAS ARTES Y LA CULTURA EN EL DISTRITO DE  CARTAGENA DE INDIAS</t>
  </si>
  <si>
    <t>FORMACIÓN Y DIVULGACIÓN PARA LAS ARTES Y EL EMPRENDIMIENTO EN EL DISTRITO DE  CARTAGENA DE INDIAS</t>
  </si>
  <si>
    <t>1.2.4.3.02-057- SGP CULTURA/1.2.1.0.00-001 - ICLD</t>
  </si>
  <si>
    <t>1.2.3.1.19-082-ESTAMPILLAS PROCULTURA/1.2.4.3.02-057- SGP CULTURA</t>
  </si>
  <si>
    <t>1.2.1.0.00-001 - ICLD/1.2.2.0.00-083 - ICDL IPCC 20% DELINEACION URBANA/1.2.4.3.02-057- SGP CULTURA</t>
  </si>
  <si>
    <t>ICDL IPCC 20% DELINEACION URBANA</t>
  </si>
  <si>
    <t>1.2.2.0.00-083</t>
  </si>
  <si>
    <t>1. Formular y desarrollar  cuatro documentos de política pública, construida participativamente con los actores del ecosistema cultural, atendiendo al enfoque de Acción sin daño y a los enfoques diferenciales, poblacionales y territoriales.</t>
  </si>
  <si>
    <t>2. Realizar proceso de formación Y pedagogía a los consejeros  pertenecientes al SDC.</t>
  </si>
  <si>
    <t>3. Presentar al SDC los cuatro documentos de política pública: Plan decenal de cultura, Plan distrital de bibliotecas, lectura y escritura, Política de comunicación cultural, Comisión Fílmica de Cartagena, formulados participativamente y con los lineamientos técnicos consensuados.</t>
  </si>
  <si>
    <t>4. Realizar el Encuentro distrital de cultura para presentar a la ciudad las políticas públicas formuladas: Plan decenal de cultura, Plan distrital de bibliotecas, lectura y escritura, Política de comunicación cultural, Comisión Fílmica de Cartagena, atendiendo las medidas de bioseguridad post COVID19.</t>
  </si>
  <si>
    <t>1. Fase de Aprestamiento.</t>
  </si>
  <si>
    <t>2.  Fase Diagnóstica.</t>
  </si>
  <si>
    <t>3. Fase de Diseño.</t>
  </si>
  <si>
    <t>4. Fase de Implementación.</t>
  </si>
  <si>
    <t>5. Fase de Revisión y Actualización del ACUERDO N° 001 DE 2003.</t>
  </si>
  <si>
    <t>NP</t>
  </si>
  <si>
    <t>PROTECCIÓN, INCLUSIÓN Y GARANTIA DE LOS DERECHOS CULTURALES EN EL DISTRITO DE CARTAGENA DE INDIAS</t>
  </si>
  <si>
    <t>Fortalecer el Sistema distrital de cultura de Cartagena- SDC, y las instancias de participación del sector cultural, mediante la formulación de políticas de gestión cultural para el desarrollo de las áreas artísticas, culturales y patrimoniales</t>
  </si>
  <si>
    <t>FORTALECIMIENTO Y MODERNIZACIÓN INSTITUCIONAL DEL INSTITUTO DE PATRIMONIO Y CULTURA (IPCC) EN EL DISTRITO DE CARTAGENA DE INDIAS.</t>
  </si>
  <si>
    <t>Mejorar  los instrumentos administativos y realizar la  Modernizacion del Instituto de Patrimonio y Cultura de Cartagena de Indias-IPCC</t>
  </si>
  <si>
    <t>NA</t>
  </si>
  <si>
    <t>FORTALECIMIENTO Y MODERNIZACIÓN INSTITUCIONAL DEL INSTITUTO DE PATRIMONIO Y CULTURA (IPCC) EN EL DISTRITO DE CARTAGENA DE INDIAS</t>
  </si>
  <si>
    <t>PROTECCIÓN Y GARANTÍA DE LOS DERECHOS CULTURALES EN EL DISTRITO DE  CARTAGENA DE INDIAS</t>
  </si>
  <si>
    <t>1.2.1.0.00-001 - ICLD/1.2.3.1.19-082-ESTAMPILLAS PROCULTURA/1.2.4.3.02-057- SGP CULTURA</t>
  </si>
  <si>
    <t>Derechos Culturales y Buen Gobierno para el Fortalecimiento Institucional y Ciudadano.</t>
  </si>
  <si>
    <t>Documentos de políticas públicas presentadas por el IPCC con lineamientos técnicos formulados.</t>
  </si>
  <si>
    <t>Documentos normativos de modernización del IPCC formulado y presentado.</t>
  </si>
  <si>
    <t xml:space="preserve">Documentos normativos   - 3301071            </t>
  </si>
  <si>
    <t>Servicio de educación informal al sector artístico y cultural - 3301051</t>
  </si>
  <si>
    <t>Políticas públicas formuladas y presentadas articuladas intersectorialmente.</t>
  </si>
  <si>
    <t>Modernización del IPCC.</t>
  </si>
  <si>
    <t>1.Realizar caracterización y diagnóstico sobre los emprendimientos productivos de los hacedores de las fiestas y festejos locales con miras a crear un documento de prácticas festivas para la salvaguarda del patrimonio cultural.</t>
  </si>
  <si>
    <t>2.Realizar ruedas de saberes y/o conversatorios con portadoras de la tradición de las fiestas, ferias o festejos con el fin de garantizar la apropiación social del patrimonio cultural vivo y fortalecer la puesta en valor de la ancestralidad en la comunidad cartagenera.</t>
  </si>
  <si>
    <t>3.Realizar procesos de profesionalización del trabajo cultural de portadores de las tradiciones ancestrales locales a través del intercambio académico, pedagógico y productivo, con el fin de mejorar la propuesta productiva de los festivales y ferias de la ciudad, a través de alianzas con entidades públicas o privadas (locales, nacionales e internacionales)</t>
  </si>
  <si>
    <t xml:space="preserve">4.Apoyar el desarrollo de experiencias culturales turísticas sostenibles en el ámbito local, con el fin de fomentar el desarrollo económico y el mejoramiento de la calidad de vida de los trabajadores de la cultura. </t>
  </si>
  <si>
    <t>5. Realizar agendas culturales concertadas, participativas, colaborativas e incluyentes en el marco de las fiestas, ferias y festejos tradicionales con miras a fomentar la promoción local, regional, nacional e internacional del patrimonio cultural de la ciudad, los corregimientos y las islas (Fiestas de la Candelaria, Fiestas de la Independencia del 11 de noviembre)</t>
  </si>
  <si>
    <t>6.Promover la circulación de artistas festivos locales en la red de museos, bibliotecas públicas, las instituciones educativas, y los escenarios artísticos y culturales.</t>
  </si>
  <si>
    <t>1. Apoyo a los eventos culturales que conforman el Circuito Cultural de Cartagena de Indias, según Acuerdo distrital 009 de 2018.</t>
  </si>
  <si>
    <t>2. Realización de festivales culinarios que promuevan la profesionalización y el desarrollo económico de los portadores de las tradiciones (festival del frito, dulce y pastel, entre otros).</t>
  </si>
  <si>
    <t>3. Realizar festivales y/o ferias en torno a las prácticas significativas para la memoria y las tradiciones, con enfoque diferencial.(festival de humanidades, festival de la memoria oral, feria artesanal, entre otros).</t>
  </si>
  <si>
    <t>4. Crear herramientas de sistematización, regulación y caracterización de los públicos asistentes a las ferias y festivales de Cartagena de Indias que permitan mejorar las experiencias de los hacedores y organizadores.</t>
  </si>
  <si>
    <t>5. Fortalecer los procesos de formación festiva, la educación artística, la puesta en valor del patrimonio cultural y su apropiación social en las instituciones educativas públicas.</t>
  </si>
  <si>
    <t>6. Apoyo a los festivales influyentes para contribuir al fortalecimiento integral de la agenda cultural de la ciudad. </t>
  </si>
  <si>
    <t>7. Generar estrategias de apropiación y transmisión de conocimiento en torno a las colecciones sobre patrimonio inmaterial que se encuentran en los museos de la ciudad, itinerándolas a los barrios, corregimientos e islas.</t>
  </si>
  <si>
    <t>1. Desarrollar un (1) proceso ciudadano en la formulación del Plan Especial de Salvaguardia (PES) de las Fiestas de Independencia del 11 de noviembre.</t>
  </si>
  <si>
    <t>2. Desarrollar un (1) proceso ciudadano en la formulación del Plan Especial de Salvaguardia (PES) de la Champeta.</t>
  </si>
  <si>
    <t>3. Brindar acompañamiento a dos (2) nuevos procesos ciudadanos en la postulación ante el Consejo Nacional de Patrimonio Cultural (CNPC) de manifestaciones culturales inmateriales para ser incluidos en la Lista Representativa de Patrimonio Cultural Inmaterial (LRPCI) del ámbito nacional.</t>
  </si>
  <si>
    <t>1.2.1.0.00-001 - ICLD/ 1.2.3.1.19-082-ESTAMPILLAS PROCULTURA/1.2.4.3.02-057- SGP CULTURA/1.2.3.2.07-166-OTRAS MULTAS, SANCIONES E INTERESES DE MORA (SANCION IPCC)/1.3.2.3.05-073- - OTROS RENDIMIENTOS FINANCIEROS IPCC/1.2.3.2.09-012- VENTA DE BIENES Y SERVICIOS IPCC</t>
  </si>
  <si>
    <t>1.2.3.2.07-166-OTRAS MULTAS, SANCIONES E INTERESES DE MORA (SANCION IPCC)</t>
  </si>
  <si>
    <t>1.2.3.1.19-082-ESTAMPILLAS PROCULTURA/1.2.1.0.00-001 - ICLD</t>
  </si>
  <si>
    <t>1.3.2.3.05-073- - OTROS RENDIMIENTOS FINANCIEROS IPCC</t>
  </si>
  <si>
    <t>1.2.1.0.00-001 - ICLD/1.2.4.3.02-057- SGP CULTURA</t>
  </si>
  <si>
    <t>OTRAS MULTAS, SANCIONES E INTERESES DE MORA (SANCION IPCC)</t>
  </si>
  <si>
    <t>1.2.3.2.07-166</t>
  </si>
  <si>
    <t>OTROS RENDIMIENTOS FINANCIEROS</t>
  </si>
  <si>
    <t>1.2.3.2.09-012</t>
  </si>
  <si>
    <t xml:space="preserve">FORTALECIMIENTO DE PLANES ESPECIALES DE SALVAGUARDIA PARA INCLUSION DE LAS MANIFESTACIONES CULTURALES EN EL DISTRITO DE CARTAGENA DE INDIAS </t>
  </si>
  <si>
    <t>FORTALECIMIENTO Y SALVAGUARDIA DE LAS PRACTICAS SIGNIFICATIVAS DEL PATRIMONIO INMATERIAL EN EL DISTRITO DE CARTAGENA DE INDIAS</t>
  </si>
  <si>
    <t>Propiciar el fortalecimiento de la valoración, preservación y significación de las practicas y tradiciones del patrimonio inmaterial en el distrito de cartagena de indias.</t>
  </si>
  <si>
    <t>FORMULACIÓN DE PLANES ESPECIALES DE SALVAGUARDIA PARA INCLUSION DE LAS MANIFESTACIONES CULTURALES EN EL DISTRITO DE CARTAGENA DE INDIAS</t>
  </si>
  <si>
    <t>Mejorar la orientación y dirección para la salvaguardia de las manifestaciones y expresiones culturales en el Distrito de Cartagena de Indias.</t>
  </si>
  <si>
    <t>Servicio de salvaguardia al patrimonio inmaterial - 3302049</t>
  </si>
  <si>
    <t>Planes  Especiales de Salvaguardia para inclusión de las manifestaciones culturales en la Lista Representativa de Patrimonio Cultural Inmaterial.</t>
  </si>
  <si>
    <t>60%
(178 grupos)
Fuente: Dane 2019</t>
  </si>
  <si>
    <t>Porcentaje de portadores de la tradición y participantes en  las fiestas  y festivales del distrito cualificados (medido en grupos participantes)</t>
  </si>
  <si>
    <t>Aumentar a un  80%  el proceso de cualificación de los grupos participantes en las Fiestas de Independencia y participantes en festivales gastronómicos adecuados a las condiciones sanitarias, de comunicación y a las restricciones de bioseguridad que establezcan las autoridades competentes</t>
  </si>
  <si>
    <t>60%
(178 grupos)</t>
  </si>
  <si>
    <t>Patrimonio Inmaterial: Prácticas Significativas para la Memoria.</t>
  </si>
  <si>
    <t>Número grupos participantes en las fiestas y festejos del distrito fortalecidos para la  salvaguardia del patrimonio inmaterial.</t>
  </si>
  <si>
    <t>Número de festivales y ferias  de salvaguardia al patrimonio inmaterial.</t>
  </si>
  <si>
    <t>Número de Planes Especiales de Salvaguardia formulados para inclusión de las manifestaciones culturales en la Lista Representativa de Patrimonio Cultural Inmaterial.</t>
  </si>
  <si>
    <t>Servicio de salvaguardia al patrimonio inmaterial  - 3302049</t>
  </si>
  <si>
    <t xml:space="preserve">Servicio de promoción de actividades culturales.-  3302044               </t>
  </si>
  <si>
    <t xml:space="preserve">Grupos participantes en las fiestas y festejos del distrito fortalecidos para la salvaguardia del patrimonio inmaterial adecuados a las condiciones sanitarias, de comunicación y a las restricciones de bioseguridad que establezcan las autoridades competentes. </t>
  </si>
  <si>
    <t xml:space="preserve"> Festivales y ferias de salvaguardia al patrimonio inmaterial adecuados a las condiciones sanitarias, de comunicación y a las restricciones de bioseguridad que establezcan las autoridades competentes.</t>
  </si>
  <si>
    <t>Porcentaje patrimonio cultural inmueble del centro histórico, su área de influencia y periferia histórica conservado.</t>
  </si>
  <si>
    <t xml:space="preserve"> 70% del inventario de bienes inmuebles del centro histórico, su área de influencia y periferia histórica (1.767 inmuebles de 2523)</t>
  </si>
  <si>
    <t>Mantener y aumentar a 75% el inventario de patrimonio cultural inmueble del centro histórico, su área de influencia y periferia histórica conservado.</t>
  </si>
  <si>
    <t xml:space="preserve">Valoración, Cuidado y Apropiación Social del Patrimonio Material. </t>
  </si>
  <si>
    <t>Número de acciones de divulgación, promoción y puesta en valor del patrimonio cultural, así como de preservación frente a la amenaza de la emergencia climática y las acciones de mitigación.</t>
  </si>
  <si>
    <t>Número de acciones, de apropiación social del patrimonio material, divulgación y comunicación  social del patrimonio presenciales y/o virtual. (campañas, lineamientos para apropiación social del patrimonio, seminarios internacionales, etc.)</t>
  </si>
  <si>
    <t>Servicios  relacionados con la preservación  del patrimonio material inmueble (gestiones de control, verificación, supervisión y asesorías) realizados para su conservación.</t>
  </si>
  <si>
    <t>Servicios  relacionados con la preservación  del patrimonio material inmueble (gestiones de control, verificación, supervisión asesorías) para el mantenimiento de los inmuebles del centro histórico y su área de influencia.</t>
  </si>
  <si>
    <t xml:space="preserve">Servicio de divulgación y publicación del Patrimonio cultural.   - 3302070                     </t>
  </si>
  <si>
    <t>Servicio de asistencia técnica en el manejo y gestión del patrimonio arqueológico, antropológico e histórico. - 3302042</t>
  </si>
  <si>
    <t>Documentos normativos - 3302003</t>
  </si>
  <si>
    <t xml:space="preserve">Documentos de lineamientos técnicos  -  3302002            </t>
  </si>
  <si>
    <t>Acciones de divulgación, promoción y puesta en valor del patrimonio cultural, así como de preservación frente a la amenaza de la emergencia climática y las acciones de mitigación adecuadas a las condiciones sanitarias, de comunicación y a las restricciones de bioseguridad que establezcan las autoridades competentes.</t>
  </si>
  <si>
    <t>Acciones, de apropiación social del patrimonio material, divulgación y comunicación social del patrimonio adecuadas a las condiciones sanitarias, de comunicación y a las restricciones de bioseguridad que establezcan las autoridades competentes.</t>
  </si>
  <si>
    <t>Realizar la promoción de acciones de preservación del patrimonio material inmueble mantenidos (gestiones de control, verificación, supervisión asesorías) en 127 inmuebles para su conservación.</t>
  </si>
  <si>
    <t>Promoción de acciones de mantenimiento de los Inmuebles del Centro Histórico y su área de influencia que han tenido algún tipo de intervención, a través gestiones de control, verificación, supervisión y asesorías.</t>
  </si>
  <si>
    <t xml:space="preserve">FORTALECIMIENTO A LA APROPIACIÓN SOCIAL Y DIVULGACIÓN DEL PATRIMONIO MATERIAL EN EL DISTRITO DE CARTAGENA DE INDIAS </t>
  </si>
  <si>
    <t>Fomentar la protección, apropiación social y divulgación del patrimonio cultural, material e inmaterial, incluyendo el paisaje costero cultural, fortaleciendo la identidad, la inclusión y la memoria en el distrito de cartagena de indias.</t>
  </si>
  <si>
    <t xml:space="preserve">FORTALECIMIENTO, SALVAGUARDA, VALORACIÓN, CUIDADO Y CONTROL DEL PATRIMONIO MATERIAL EN EL DISTRITO DE CARTAGENA DE INDIAS. </t>
  </si>
  <si>
    <t>Fortalecer la protección, salvaguarda y difusión del patrimonio cultural material y su apropiación social para consolidar la identidad y memoria patrimonial material en el distrito de cartagena de indias.</t>
  </si>
  <si>
    <t>1. Realizar estrategias, acciones, encuentros académicos y/o pedagógicos sobre emergencia climática y su afectación al patrimonio material de Cartagena, en alianza con instituciones públicas y privadas, de manera presencial o en línea.</t>
  </si>
  <si>
    <t>2. Crear estímulos que fomenten la investigación, la producción de material pedagógico y el diseño de contenidos curriculares en torno a la apropiación social del patrimonio cultural y la emergencia climática.</t>
  </si>
  <si>
    <t>1. Diseñar estrategias de divulgación que promuevan la puesta en valor del patrimonio cultural y su apropiación social, y que fomenten el trabajo académico en torno a su conservación.</t>
  </si>
  <si>
    <t>2. Crear estrategias para la transferencia de conocimientos en torno a la apropiación social del patrimonio material adaptadas a las nuevas realidades del Covid-19 a través de alianzas con la red de museos locales, nacionales e internacionales.</t>
  </si>
  <si>
    <t>3. Promover experiencias culturales turísticas de base comunitaria, adaptadas a las circunstancias de la pandemia y de la recuperación, a través de alianzas con la comunidad, con las autoridades de turismo y con entidades que promuevan el emprendimiento y el desarrollo económico.</t>
  </si>
  <si>
    <t>4. Formular un diagnóstico para promover la salvaguardia de los oficios tradicionales relacionados con el patrimonio material, especialmente, los que han sido afectados por la pandemia.</t>
  </si>
  <si>
    <t>1. Crear un sistema digital en el que se recopile la información y seguimientos a los inmuebles ubicados en el Centro Histórico, su área de influencia y periferia histórica.</t>
  </si>
  <si>
    <t>2. Realizar acciones relacionadas con la preservación del patrimonio material inmueble.( Documentos y actuaciones juridicas que promuevan el cumplimiento normativo y legal para el cuidado y salvaguarda de los inmuebles)</t>
  </si>
  <si>
    <t>1. Realizar acciones de seguimiento al mantenimiento de los inmuebles del centro histórico y su área de influencia, relacionadas con la preservación del patrimonio material inmueble: gestiones de control, verificación, supervisión, asesorías y seguimiento, mediante visitas técnicas.</t>
  </si>
  <si>
    <t>2. Realizar alianzas con Universidades, instituciones educativas privadas y/o entidades públicas con el fin de promocionar e impulsar las acciones legales y técnicas para el mantenimiento de los inmuebles.</t>
  </si>
  <si>
    <t>3. Desarrollar campañas, elaborar cartillas y/o manuales (digitales e impresos), organizar encuentros académicos y pedagógicos que fomenten la apropiación de las normas patrimoniales de los inmuebles declarados bienes de interés cultural.</t>
  </si>
  <si>
    <t>FORTALECIMIENTO A LA APROPIACIÓN SOCIAL Y DIVULGACIÓN DEL PATRIMONIO MATERIAL EN EL DISTRITO DE  CARTAGENA DE INDIAS</t>
  </si>
  <si>
    <t>FORTALECIMIENTO SALVAGUARDA VALORACIÓN CUIDADO Y CONTROL DEL PATRIMONIO MATERIAL EN EL DISTRITO DE CARTAGENA DE INDIAS</t>
  </si>
  <si>
    <t>1.2.4.3.02-057- SGP CULTURA/1.2.3.1.19-082-ESTAMPILLAS PROCULTURA</t>
  </si>
  <si>
    <t>Cartagena Transparente</t>
  </si>
  <si>
    <t>Linea estratégica: Cartagena Inteligente con todos y para todos</t>
  </si>
  <si>
    <t>Premio Jorge Piedrahita Aduen</t>
  </si>
  <si>
    <t>Número de premios otorgados</t>
  </si>
  <si>
    <t>Documentos de investigación - 3301069</t>
  </si>
  <si>
    <t>Reconocimientos sobre investigaciones del impacto de la corrupción en cartagena.</t>
  </si>
  <si>
    <t>Otorgar 12 reconocimientos en el consurso sobre investigaciones del impacto de la corrupción en cartagena.</t>
  </si>
  <si>
    <t>INVESTIGACIÓN Y DIVULGACIÓN CULTURAL SOBRE EL IMPACTO DE LA CORRUPCIÓN EN EL MARCO DEL PREMIO JORGE PIEDRAHITA ADUEN EN EL DISTRITO DE CARTAGENA DE INDIAS</t>
  </si>
  <si>
    <t>Propiciar la participación de la comunidad en la investigación cultural acerca de la gestión pública en el Distrito de Cartagena de Indias</t>
  </si>
  <si>
    <t>Convocatoria pública para la entrega de estimulo o reconocimiento en el marco del concurso sobre investigaciones de impacto de la corrupción en cartagena.</t>
  </si>
  <si>
    <t xml:space="preserve">1.2.1.0.00-001 </t>
  </si>
  <si>
    <t>Linea estratégica para la equidad e inclusión de los negros, afros, palenqueros e indigena.</t>
  </si>
  <si>
    <t>Sostenibilidad cultural como garantía de permanencia</t>
  </si>
  <si>
    <t>Realización de festival de la memoria oral</t>
  </si>
  <si>
    <t>Apoyo a grupos culturales</t>
  </si>
  <si>
    <t xml:space="preserve"> Servicio de promoción de actividades culturales. - 3302044</t>
  </si>
  <si>
    <t xml:space="preserve"> festivales de la memoria oral</t>
  </si>
  <si>
    <t>Grupos Culturales apoyados</t>
  </si>
  <si>
    <t>DESARROLLO DEL FESTIVAL DE MEMORIA ORAL UNA ESTRATEGIA PARA LA SOSTENIBILIDAD CULTURAL COMO GARANTIA DE PERMANENCIA DE LOS VALORES CULTURALES EN EL DISTRITO DE CARTAGENA DE INDIAS</t>
  </si>
  <si>
    <t>Aumentar la participación de grupos étnicos-culturales en festivales y actividades culturales y artísticas en el distrito de Cartagena de indias.</t>
  </si>
  <si>
    <t>1.Realizar diagnostico sobre manifestaciones vivas.</t>
  </si>
  <si>
    <t>2. Realizar festivales sobre memoria oral</t>
  </si>
  <si>
    <t>1.  Fortalecer portadores de la memora oral (grupos)</t>
  </si>
  <si>
    <t>Avance Programa Sostenibilidad cultural como garantía de permanencia</t>
  </si>
  <si>
    <t>Avance Programa Premio Jorge Piedrahita Aduen</t>
  </si>
  <si>
    <t>Avance Programa Mediación Y Bibliotecas para la Inclusión.</t>
  </si>
  <si>
    <t>AVANCE PROYECTO FORTALECIMIENTO DE LOS PROCESOS DE MEDIACIÓN Y BIBLIOTECAS PARA LA INCLUSIÓN EN EL DISTRITO DE CARTAGENA DE INDIAS</t>
  </si>
  <si>
    <t>AVANCE PROYECTO MANTENIMIENTO DE LA INFRAESTRUCTURA CULTURAL PARA LA INCLUSIÓN EN EL DISTRITO DE CARTAGENA DE INDIAS</t>
  </si>
  <si>
    <t>AVANCE PROYECTO FORTALECIMIENTO DE ESTÍMULOS PARA LAS ARTES Y LA CULTURA EN EL DISTRITO DE CARTAGENA DE INDIAS</t>
  </si>
  <si>
    <t>Avance Programa Infraestructura Cultural Para La Inclusión.</t>
  </si>
  <si>
    <t>Avance Programa Estímulos para las artes y el emprendimiento en una Cartagena incluyente.</t>
  </si>
  <si>
    <t>Avance Proyecto FORTALECIMIENTO DE ESTÍMULOS PARA LAS ARTES Y LA CULTURA EN EL DISTRITO DE  CARTAGENA DE INDIAS</t>
  </si>
  <si>
    <t>AVANCE PROYECTO FORMACIÓN Y DIVULGACIÓN PARA LAS ARTES Y EL EMPRENDIMIENTO EN EL DISTRITO DE  CARTAGENA DE INDIAS</t>
  </si>
  <si>
    <t>Avance Proyecto  FORMACIÓN Y DIVULGACIÓN PARA LAS ARTES Y EL EMPRENDIMIENTO EN EL DISTRITO DE  CARTAGENA DE INDIAS</t>
  </si>
  <si>
    <t>Avance Programa Derechos Culturales y Buen Gobierno para el Fortalecimiento Institucional y Ciudadano.</t>
  </si>
  <si>
    <t>Avance ProgramaDerechos Culturales y Buen Gobierno para el Fortalecimiento Institucional y Ciudadano.</t>
  </si>
  <si>
    <t>AVANCE PROYECTO PROTECCIÓN, INCLUSIÓN Y GARANTIA DE LOS DERECHOS CULTURALES EN EL DISTRITO DE CARTAGENA DE INDIAS</t>
  </si>
  <si>
    <t>Avance Proyecto PROTECCIÓN, INCLUSIÓN Y GARANTIA DE LOS DERECHOS CULTURALES EN EL DISTRITO DE CARTAGENA DE INDIAS</t>
  </si>
  <si>
    <t>AVANCE PROYECTO FORTALECIMIENTO Y MODERNIZACIÓN INSTITUCIONAL DEL INSTITUTO DE PATRIMONIO Y CULTURA (IPCC) EN EL DISTRITO DE CARTAGENA DE INDIAS.</t>
  </si>
  <si>
    <t>Avance Proyecto FORTALECIMIENTO Y MODERNIZACIÓN INSTITUCIONAL DEL INSTITUTO DE PATRIMONIO Y CULTURA (IPCC) EN EL DISTRITO DE CARTAGENA DE INDIAS.</t>
  </si>
  <si>
    <t>Avance Programa Patrimonio Inmaterial: Prácticas Significativas para la Memoria.</t>
  </si>
  <si>
    <t xml:space="preserve">Avance Programa Valoración, Cuidado y Apropiación Social del Patrimonio Material. </t>
  </si>
  <si>
    <t>AVANCE PROYECTO INVESTIGACIÓN Y DIVULGACIÓN CULTURAL SOBRE EL IMPACTO DE LA CORRUPCIÓN EN EL MARCO DEL PREMIO JORGE PIEDRAHITA ADUEN EN EL DISTRITO DE CARTAGENA DE INDIAS</t>
  </si>
  <si>
    <t>Avance Programa a Premio Jorge Piedrahita Aduen</t>
  </si>
  <si>
    <t>Avance Proyecto DESARROLLO DEL FESTIVAL DE MEMORIA ORAL UNA ESTRATEGIA PARA LA SOSTENIBILIDAD CULTURAL COMO GARANTIA DE PERMANENCIA DE LOS VALORES CULTURALES EN EL DISTRITO DE CARTAGENA DE INDIAS</t>
  </si>
  <si>
    <t xml:space="preserve">AVANCE PROYECTO FORTALECIMIENTO, SALVAGUARDA, VALORACIÓN, CUIDADO Y CONTROL DEL PATRIMONIO MATERIAL EN EL DISTRITO DE CARTAGENA DE INDIAS. </t>
  </si>
  <si>
    <t xml:space="preserve">Avance Proyecto FORTALECIMIENTO, SALVAGUARDA, VALORACIÓN, CUIDADO Y CONTROL DEL PATRIMONIO MATERIAL EN EL DISTRITO DE CARTAGENA DE INDIAS. </t>
  </si>
  <si>
    <t xml:space="preserve">AVANCE PROYECTO FORTALECIMIENTO A LA APROPIACIÓN SOCIAL Y DIVULGACIÓN DEL PATRIMONIO MATERIAL EN EL DISTRITO DE CARTAGENA DE INDIAS </t>
  </si>
  <si>
    <t xml:space="preserve">Avance Proyecto FORTALECIMIENTO A LA APROPIACIÓN SOCIAL Y DIVULGACIÓN DEL PATRIMONIO MATERIAL EN EL DISTRITO DE CARTAGENA DE INDIAS </t>
  </si>
  <si>
    <t>AVANCE PROYECTO FORMULACIÓN DE PLANES ESPECIALES DE SALVAGUARDIA PARA INCLUSION DE LAS MANIFESTACIONES CULTURALES EN EL DISTRITO DE CARTAGENA DE INDIAS</t>
  </si>
  <si>
    <t>Avance Proyecto FORMULACIÓN DE PLANES ESPECIALES DE SALVAGUARDIA PARA INCLUSION DE LAS MANIFESTACIONES CULTURALES EN EL DISTRITO DE CARTAGENA DE INDIAS</t>
  </si>
  <si>
    <t>AVANCE PROYECTO FORTALECIMIENTO Y SALVAGUARDIA DE LAS PRACTICAS SIGNIFICATIVAS DEL PATRIMONIO INMATERIAL EN EL DISTRITO DE CARTAGENA DE INDIAS</t>
  </si>
  <si>
    <t>Avance Proyecto FORTALECIMIENTO Y SALVAGUARDIA DE LAS PRACTICAS SIGNIFICATIVAS DEL PATRIMONIO INMATERIAL EN EL DISTRITO DE CARTAGENA DE INDIAS</t>
  </si>
  <si>
    <t>Linea estratégica jovenes salvando a cartagena</t>
  </si>
  <si>
    <t>Jovenes participando y salvando a cartagena</t>
  </si>
  <si>
    <t>Jovenes participando en espacios culturales, deportivos y acciones de cultura de paz</t>
  </si>
  <si>
    <t>Servicio de asistenciatécnica en procesos de comunicación cultural -3301059</t>
  </si>
  <si>
    <t>Jovenes que partipan en espacios culturales, deportivos y acciones de cultura de paz</t>
  </si>
  <si>
    <t>DESARROLLO DE ACTIVIDADES CULTURALES Y ARTISTICAS PARA LOS JOVENES ENTRE 14 Y 28 AÑOS DEL DISTRITO DE CARTAGENA DE INDIAS.</t>
  </si>
  <si>
    <t>Incrementar el desarrollo de habilidades y capacidades culturales y artísticas de los jóvenes en el Distrito de Cartagena de Indias</t>
  </si>
  <si>
    <t xml:space="preserve">1. Desarrollar laboratorios de innovación artística, social y/o ciudadana, encuentros comunitarios, experiencias barriales, presenciales y/o en línea para contribuir a restablecer el tejido social y, a la vez, fomentar el arte, la cultura en los y las jóvenes del distrito.
</t>
  </si>
  <si>
    <t>2. Realizar procesos formativos presenciales y/o en línea, en las distintas disciplinas artísticas (teatro, danza, música, pintura, circo, artes plásticas, artesanías) articulados a la promoción de competencias ciudadanas que posibiliten la participación creativa, proactiva y critica de los y las jóvenes en los procesos de construcción de sociedad y que propicien la buena utilización del tiempo libre, en la Red Distrital de Bibliotecas públicas, casas de cultura y centros culturales de Cartagena.</t>
  </si>
  <si>
    <t>DESARROLLO DE ACTIVIDADES CULTURALES Y ARTISTICAS PARA LOS JOVENES ENTRE 14 Y 28 AÑOS DEL DISTRITO DE   CARTAGENA DE INDIAS</t>
  </si>
  <si>
    <t>Avance Programa Jovenes participando y salvando a cartagena</t>
  </si>
  <si>
    <t>AVANCE PROYECTO DESARROLLO DE ACTIVIDADES CULTURALES Y ARTISTICAS PARA LOS JOVENES ENTRE 14 Y 28 AÑOS DEL DISTRITO DE CARTAGENA DE INDIAS.</t>
  </si>
  <si>
    <t>Avance Programa Avance Programa Jovenes participando y salvando a cartagena</t>
  </si>
  <si>
    <t>ICLD - REASIGNACIONES ICLD EXCEDENTES</t>
  </si>
  <si>
    <t>SGP CULTURA - REASIGNACIONES SGP</t>
  </si>
  <si>
    <t>1.2.1.0.00-001 - ICLD/1.2.4.3.02 - SGP CULTURA</t>
  </si>
  <si>
    <t>ESTAMPILLA PROCULTURA - REASIGNACIÓN ESTAMPILLA</t>
  </si>
  <si>
    <t>VENTA DE BIENES Y SERVICIOS TAM - REASIGNACION VENTAS TAM</t>
  </si>
  <si>
    <t>LEP - REASIGNACIONES LEP</t>
  </si>
  <si>
    <t>ESTAMPILLA PROCULTURA - REASIGNACIÓN ESTAMPILLA - REASIGNACION SUSPERAVIT 2021 ESTAMPILLA PROCULTURA</t>
  </si>
  <si>
    <t>1.2.1.0.00-001 - ICLD/1.2.4.3.02-057- SGP CULTURA/1.2.3.1.19-082-ESTAMPILLAS PROCULTURA/1.2.3.2.09-032- VENTA DE BIENES Y SERVICIOS TEATRO ADOLFO MEJIA/1.2.3.1.12-134-IMPUESTO DE ESPECTACULOS PUBLICOS NACIONAL IPCC/1.3.2.2.08-123 RF SGP CULTURA REASIGNACION SUSPERAVIT 2021 ESTAMPILLA PROCULTURA</t>
  </si>
  <si>
    <t>ESTAMPILLA PROCULTURA - REASIGNACION 2021 ESTAMPILLA PROCULTURA.</t>
  </si>
  <si>
    <t>REPORTE INDICADOR DE ACTIVIDAD DE PROYECTO A 31 DE MARZO</t>
  </si>
  <si>
    <t xml:space="preserve">1. Entrega de insumos de bioseguridad a la biblioteca Pablo Neruda de Chile
2. Acta de visita  e Informe  de  analisis de vulnerabilidad de la Biblioteca Juan de Dios Amador
3. Acta de visita  e Informe  de  analisis de vulnerabilidad de la Biblioteca Pie de la Popa.                                                        4. Informe de inspección y análisis de vulnerabilidad en la Red Distrital de Bibliotecas Públicas y Comunitarias de Cartagena. 
5. Análisis de vulnerabilidad de las bibliotecas:  Bicentenario, Jorge Artel, Encarnación Tovar, Pie de la Popa, Punta Canoa, Raúl Gomez Jattin, Juan de Dios Amador y Juan José Nieto. </t>
  </si>
  <si>
    <t xml:space="preserve">https://drive.google.com/file/d/1EQ5Uh4SKlJjlfu2yZz117PXFtuRNNz7L/view?usp=sharing </t>
  </si>
  <si>
    <t xml:space="preserve">FEB: La red de bibliotecas públicas hizo prestamo de espacios para el desarrollo de diferentes actividades y alianzas interinstitucinales en: Vacunación, socialización patios productivos, actividad lúdica recreativa Fundación Transfomar, Mujeres emprendedora SENA, Fundacion por la educacion multidimencional, Fundación FEN, IDER ICBF, Alianza con CORVIVIENDA, Instituto Educativo Politécnico, CDI carmelo villamizar - Acciones pedagogicas  de educacion de las familias ciudadela de la paz,    Corporación Mar adentro, SENA, MERCY CORPS,entre otros.                                   MAR:La red de bibliotecas públicas hizo prestamo de espacios para el desarrollo de 54  actividades y alianzas interinstitucionales en:
Jornadas de salud IDER, taller sobre valores cívicos SACSA, PES Champeta, Fortalecimiento de valores culturales,   taller de construcción de ciudadanía como modelo para la paz, capacitación madres comunitarias con ICBF, Capacitación por la Universidad Rafael Nuñez dirigido a padres de familias, Estilos de vida saludable, Promoción y Prevención, apacitación por la Fundación Sueños con propositos, formación lúdico pedagogico y artistico, habilidades sociales dirigido a niños, Capacitación del Medio Ambiente y Derechos Humanos, Desigualdad de Genero, Jornada de vacunación, Capacitación al grupo RECICLARTE con la Fundación Fundes, sobre el manejo de reciclaje y Motivación, apacitación por parte de la Fundación Children Internacional, Curso SENA manipulación de alimentos, servicio al cliente, 
Por otra parte se hizo formación a usuarios con 11 actividades en temas como:  Talleres de informatica para adulto mayor, movimiento para la paz Colombia (MDPL) Encuentro y conversatorio sobre la realidad política y social de los líderes locales, formación importancia de la lectura en la primera infancia, Planeación con Policia de Infancia y Adolescencia Charla sobre prevención en abuso sexual, drogadicción y maltrato intrafamiliar. </t>
  </si>
  <si>
    <t>Nº BENEFICIARIOS A 31 DE MARZO</t>
  </si>
  <si>
    <t xml:space="preserve">FEB:La red de bibliotecas públicas  inicio el proceso de formacion en técnicas de lectura creativa y escritura en  seis instituciones educativas, con una población beneficiaria de 45 estudiantes. Las bibliotecas que iniciaron proceso fueron: 
* BIBLIOTECA LAS PILANDERAS 
* BIBLIOTECA PUBLICA DE FREDONIA 
* BIBLIOTECA JUAN DE DIOS AMADOR - BOSTON
* BIBLIOTECA DISTRITAL JORGE ARTEL                 MAR:Vistias a Instituciones educativas para realizar el proceso lectoescitor con los estudiantes de 9,10 y 11 grado:
 Institución Educativa Antonia Santos, Gimnasio Bilingüe de Cartagena, Institución Educativa Luis Carlos Galán,  Instittuciòn Educativa Nuestra Señora del Perpetuo Socorro y 2 talleres de Laboratorios de Mediación de lectura.   </t>
  </si>
  <si>
    <t xml:space="preserve">FEB:La red de bibliotecas Públicas realizó talleres de promoción lectora, lectura en voz alta, lectura al parque, talleres de lectura en el mar y  talleres de escritura creativa en las 18 bibliotecas públicas con 54 actividades y una población beneficiaria de 672 personas.                                                                  MAR:
La red de bibliotecas Públicas realizó talleres de promoción lectora, lectura en voz alta, lectura al parque, talleres de lectura en el mar y  talleres de escritura creativa en las 18 bibliotecas públicas con 63 actividades y una población beneficiaria de 1130 personas.  </t>
  </si>
  <si>
    <t>Las siguiente bibliotecas hicieron en total 65 actividades de clubes de lectura, con una población beneficiaria de 796  personas, entre  niños, jóvenes, adultos de Cartagena de Indias:
* BIBLIOTECA LAS PILANDERAS 
* BIBLIOTECA RAUL GOMEZ JATTIN - CENTRO CULTURAL LAS PALMERAS
* BIBLIOTECA JESUS AGUILAR NUÑEZ CENTRO CULTURAL DE PUNTA CANOA 
* BIBLIOTECA PUBLICA DE FREDONIA 
* MEGABIBLIOTECA JUAN JOSÉ NIETO GIL
* BIBLIOTECA ENCARNACION TOVAR LA BOQUILLA   
* MEGABIBLIOTECA PIE DE LA POPA
* BIBLIOTECA COMUNITARIA DE TIERRA BAJA
* BIBLIOTECA BALBINO CARREAZO DE PASACABALLOS
* BIBLIOTECA JUAN DE DIOS AMADOR - BOSTON
* BIBLIOTECA DISTRITAL JORGE ARTEL
* BIBLIOTECA JUAN CARLOS ARANGO DE BAYUNCA 
* BIBLIOTECA PÚBLICA DE PONTEZUELA
* BIBLIOTECA  CIUDAD DEL BICENTENARIO
* BIBLIOTECA PUBLICA JOSE VICENTE MOGOLLON VELEZ DE MANZANILLO DEL MAR
* CENTRO CULTURAL ESTEFANIA CAICEDO - LA PUNTILLA
* BIBLIOPARQUE SAN FRANCISCO</t>
  </si>
  <si>
    <t xml:space="preserve">Se realizarón en la Red de Bibliotecas Públicas 36 talleres presenciales y a distancia de formación artística y cultural a través de manualidades, talleres figuras, dibujos, pintura, talleres artísticos, cultural, danza, teatro y cine foro. </t>
  </si>
  <si>
    <t>FEB:En las bibliotecas: * BIBLIOTECA PÚBLICA DE PONTEZUELA 
* MEGABIBLIOTECA PIE DE LA POPA se realizaron las siguientes actividades: 
1. Celebración del dia Nacional de las Lenguas Nativas y las Lenguas Maternas.
2. fusilamiento de los martires en  Cartagena - dramatacion en el tema relacionad                                   MAR:se realizaron 26 actividades sobre conmemoraciones y celebraciones, entre las que se destacaron: 
*Celebración Dia de la mujer
* Celebración día del hombre
* Celebración del día del Agua
* Celebración Benkos Biohó
* Limpieza caño de San Lázaro "científicos de la basura" en el marco del día internacional del agua</t>
  </si>
  <si>
    <t xml:space="preserve">FEB:La red de bibliotecas Públicas realizó extensión bibliotecaria en espacios fuera de la biblioteca con un número de 7 actividades y 294 beneficiarios.
* BIBLIOPARQUE SAN FRANCISCO      
* BIBLIOTECA JESUS AGUILAR NUÑEZ CENTRO CULTURAL DE PUNTA CANOA 
* BIBLIOTECA COMUNITARIA DE TIERRA BAJA
* BIBLIOTECA BALBINO CARREAZO DE PASACABALLOS
* BIBLIOTECA JUAN CARLOS ARANGO DE BAYUNCA 
* BIBLIOTECA  CIUDAD DEL BICENTENARIO                MAR:Se realizaron 11 actividades de extensión bibliotecarias en espacios fuera de la biblioteca, beneficiando a 120 personas en edades comprendidas entre 0 a 17 años edad arpoximadamente. </t>
  </si>
  <si>
    <t>1. Convocatoria de Estímulos para la participación de
agrupaciones en danza y música en el
marco de las Fiestas de la Candelaria y
el Festival del Frito 2022.</t>
  </si>
  <si>
    <t>1.Convocatoria agrupaciones corales
para el desarrollo de la agenda cultural
que promueve la circulación de artistas
en el marco de las tradicionales
celebraciones de la época de Semana
Santa</t>
  </si>
  <si>
    <t>https://convocatorias.ipcc.gov.co/convocatorias/convocatoria-agrupaciones-corales-2022</t>
  </si>
  <si>
    <t>Socialización de fichas de alistamiento con la Secretaria de Planeación</t>
  </si>
  <si>
    <t xml:space="preserve">Actualización de los planes y politicas de la entidad. </t>
  </si>
  <si>
    <t>https://drive.google.com/drive/folders/1PdF5IbHQoyZSN1WdeJnKeyC07QobV1cr</t>
  </si>
  <si>
    <t xml:space="preserve"> - El conversatorio “Memoria viva - XXXVIII Festival del Frito Cartagenero” -Se realizaron 6 “Talleres sobre la elaboración del frito Cartagenero”</t>
  </si>
  <si>
    <t>FESTIVAL DEL FRITO 2022</t>
  </si>
  <si>
    <t>PES 11 DE NOVIEMBRE</t>
  </si>
  <si>
    <t>PES CHAMPETA</t>
  </si>
  <si>
    <t>https://docs.google.com/spreadsheets/d/1vECSgUl0lmWViSWQC5hf2xbGv_V-oGa1/edit?usp=sharing&amp;ouid=113777408487273701947&amp;rtpof=true&amp;sd=true</t>
  </si>
  <si>
    <t>https://docs.google.com/spreadsheets/d/1pLVyB5KUOA3Nj-UgJQwb0hiKgYEIki7y/edit?usp=sharing&amp;ouid=113777408487273701947&amp;rtpof=true&amp;sd=true</t>
  </si>
  <si>
    <t>PES VIDA DE BARRIO GETSEMANI- PES ANGELES SOMOS</t>
  </si>
  <si>
    <t>1) Durante este periodo se impulsaron 24 procesos y se adelantaron 108 actuaciones dentro de los procesos impulsados. 2) Procesos impulsados 2022: El equipo de abogados apertura e impulso 2 nuevos procesos. 2) Procesos impulsados 2021: Durante este mes se impulsaron 11 procesos. 3) Procesos impulsados 2020: Durante este mes se impulsaron 7 procesos. 4) Procesos impulsados 2019: Durante este mes se impulsaron 5 procesos. 5) durante este mes el equipo participó en 4 reuniones que tenían como objeto el seguimiento y coordinación de asuntos relacionados con los procesos sancionatorios</t>
  </si>
  <si>
    <t>Software "Bien Mio":
1. Reuniones de seguimiento con el equipo técnico, diseño y revisión de flujogramas
2. Diseño gráfico del Software por parte del equipo de comunicaciones IPCC; entrega a OAI para desarrollo.
3. Seguimiento al diseño gráfico de Mockups por parte de equipo diseño OAI.
Proyecto Smart Cities Cartagena:
1. Reunión Kick off Proyecto Smart Cities - Gobierno de Japón
2. Workshops SMCinaBox
3. Realización de mesas de revisión con NTT Data y Fundación Santa María la Real 
4. Revisión a proyecto de Sensorización con Fundación</t>
  </si>
  <si>
    <t>Se recibio diagnostico de educación patrimonial.</t>
  </si>
  <si>
    <t>Estrategias de divulgación y puesta en valor del patrimonio material</t>
  </si>
  <si>
    <t xml:space="preserve">Se realizo encuentro de jovenes de la alcaldia local 3, para socializar oferta institucional desde el IPCC, de manera interactiva y participativa, con peronas LGBTI, Juventud y grupos Afro. 
Se realizo conversatorio sobre estigma y discriminacion en compañia de la alcaldia 3 de la ciudad de Cartagena, teniendo como paelistas  a personas LGBTI, Juventud y grupos Afro. 
Se realizo encuentro cultural de jovenes, personas LGBTI y grupos Afro, en el Centro Cultural del Socorro, en el mes de la NO discrimacion. 
Se realizo Live de experiencias comunitarias sobre las personas que conviven con VIH y como pueden ser participes en actividades culturales que restablezcan el tejido social.                    Se realizo acercamiento a grupos de jovenes LGBTI, Afro y juventud.
Se realizo acercamiento con alcaldias locales y Secretaria de Participacion y Desarrollo Social-con la oficina de juventud y oficina de asuntos LGBTI. 
Crear un formato de caracterizacion que permita conocer la ubicacion e informacion de la poblacion de juventud en Cartagena. </t>
  </si>
  <si>
    <t>Se realizo taller de lectura en voz alta de Cuentos y poemas con jóvenes del club de lectura
Se realizo taller de poesía leída en voz alta para Jóvenes, lectura en voz alta (dramatizada) de los cuentos: El espacio vacío, La gran familia de conejos y Demasiado pequeña y posterior, un espacio de reflexión acerca de las lecturas.
Se realizo actividad de lectura en voz alta, declamación de poesía y escritura creativa a partir de la lectura del cuento la cenicienta con jóvenes de Tierrabaja quienes pusieron el famoso cuento en un contexto cotidiano</t>
  </si>
  <si>
    <t>Predios visitados para control, seguimiento e inspección.</t>
  </si>
  <si>
    <t>Plan de Acción</t>
  </si>
  <si>
    <t>Plan de Desarrollo</t>
  </si>
  <si>
    <t>REPORTE ACTIVIDAD DE PROYECTO A 30 DE JUNIO</t>
  </si>
  <si>
    <t>REPORTE INDICADOR DE ACTIVIDAD DE PROYECTO A 30 DE JUNIO</t>
  </si>
  <si>
    <t>Nº BENEFICIARIOS A 30 DE JUNIO</t>
  </si>
  <si>
    <t xml:space="preserve">1. Jornada de Vacunación - Biblioteca Distrital Juan de Dios Amador de Bostón, beneficiando a 62 niños entre 0 a 12 años y 42 adolescentes entre 13 y 17 años. 2.Capacitación Brigadas de emergencia. Asesor ARL Positiva. Capacitación presencial sobre el uso y manejo de extintores por la Arl-Sura en la Biblioteca Pie de la Popa. En la capacitación se trató los siguientes: 1.Prevención del guego. 2.Triangulo del fuego. 3.Clases del fuego. 4. Clasificación AFPA del fuego. 5.Agente extintor. 6.Uso del agente extintor. la capacitación contó con la participación de la red de biblioteca y personal administrativo del IPCC. 3. Continua con mesas de trabajo para la elaboración del proyecto plan de emergencia - Centro Cultural Pie de la Popa. 1. Actividades de sensibilización a los coordinadores y apoyos de las bibliotecas públicas y comunitarias de
la Red distrital sobre los nuevos estándares de bioseguridad establecidos en la Resolución 692 de 2022.
2. Coordinación de actividades de promoción y prevención relacionadas con los protocolos de bioseguridad a
los diferentes grupos de interés atendidos en las bibliotecas públicas y comunitarias de la Red distrital.
Fecha de inicio: 19/05/2022
Fecha final: 26/05/2022
Bibliotecas visitadas: Pablo Neruda (Chile), Juan Carlos Aragón (Bayunca), Biblioteca Pública de Pontezuela,
Biblioteca Pública de tierra baja, José Vicente Mogollón (Manzanillo), Biblioparque San Francisco, Balbino Carriazo
(Pasacaballo), Biblioteca pública de fredonia, Estefanía Caicedo (La puntilla)
3. Charla informativa en torno a las medidas de bioseguridad impartida al grupo organizado
Adulto Mayor – Chile 1 de la biblioteca Pablo Neruda mediante la utilización de herramientas
visuales, dinámicas grupales y reflexiones, se disertó en no bajar la guardia frente a la
pandemia que aún permanece vigente y la importancia del autocuidado bajo el lema YO me cuido, TÚ me cuidadas y entre TODOS nos cuidamos.
Fecha: 25/05/2022.   1. Actividades sobre medidas de prevención sobre el COVID 19 mediante la realizacion de Charlas ilustrativas, informativas y didáctica  dirigidas a los usuarios de las bibliotecas publicas y comunitarias Pablo Neruda  de chile y Tierra baja  a traves  herramientas visuales, grupales y reflexiones.    </t>
  </si>
  <si>
    <t xml:space="preserve">Los coordinadores fueron capacitados sobre la implementaicón de la llave del saber por Biblioteca Nacional, donde s trataron los siguientes temas: 1. Cómo ingresar. 2. El objetivo de la llave del saber. 3. Importancia y el manejo de la llave del saber. La capacitación contó con la participación de todos los bibliotecarios a nivel nacional que no han implementado la llave del saber. Biblioteca Nacional, realizó una Capacitación (Virtual) - Red Nacional de Biblioteca Pública sobre Guia para la formulación de planes locales de lectura, escritura y oralidad; por la profesional Silvia Castillon donde trataron los siguentes temas 1.Reconocimiento de los Derechos y su no cumplimiento 2.Derecho a la educación Art 26. 3 Derecho a la información Art 19 El articulo 26 .Con el profesional Antonio Candy abordó los siguientes temas: 1. Derecho a la Literatura. 2.Politicas Públicas . La capacitacón contó con la participación de todos los bibliotecarios a nivel nacional. De igual manera el equipo de comunicaciones del IPCC realizó capacitación sobre la creación de diseños utilizando la herramienta canvas para tener en cuenta en las publicaciones de la biblioteca. </t>
  </si>
  <si>
    <t>En el establecimiento de alianzas con actores públicos, privados, nacionales para el fortalecimiento de la red, se destacaron:
1. Formacion de usuarios a jovenes y adultos de la comunidad de la puntilla en alrticulacion con el Sena sobre " Elaboracion de productos de aseo"                                                                                                           
2.  Se realizo una jornada de capacitacion sobre  "Rutas de atencion con padres de familias de hogares comunitarios del sector la Puntilla en alianza con la Corporacion Instituto Freire.                                                                                                                     
3. Se  realizó una capacitacion con madres y padres  de hogares comunitarios del sector la Puntilla sobre "Crianzas positiva y fortalecimiento crianzas morosa desde diferentes estrategia ludicas pedagogico  en articulacion con secretaría de  participación y la Corporacion Gran Colombia.  
3. La Biblioteca Balvino Carreazo realizó alianzas insterinstitucionales para capacitaciones con las siguientes entidades: 
* Ecopetrol(Liderazgo juvenil, esto con el objetivo de concientizar a los jovenes de la importancia que abarca el desarrollo sostenible ambiental de nuestra comunidad)
* Puerto bahia(Recursos a l@s niñ@s, en esta actividad se entregaron donaciones a los niños mas vulnerables que asisten a la Biblioteca)
* Funcri(Creando poesia, acompañados de 2 de nuestros poetas de IPCC, jornada inspirada en el desarrollo de la imaginacion) 
* Madre Fami(Lactancia y cuidado, se les dictan clases de como amamantar, cargar y cuidar al bebe, despues de haber nacido, estas clases son dictadas por estudiantes de la Universidad de San Buenaventura).
 4. La coordinación de la Biblioteca de Fredonia, desarrolló las siguientes alianzas interinstitucionales:
*Taller sobre derechos de la mujer herramientas contra  la no violencia de genero, a cargo de la institución educativa Fé y Alegría por la profesional Ginna Pineda. 
* Capacitación de  la universidad Rafael Nuñez con la docente Marina Wtas y estudiantes de 10°semestre de Medicina,  capacitación en los siguentes temas: 1. Estrategia y etica AIEPI comunitario. 2. Metodos anticoseptivos. *Educación y prevención sobre sustancias psicoactiva.             
* Capacitación en la Biblioteca de Fredonia por parte de estudiantes de Trabajo social de la Universidad Rafael Núñez a cargo de  Maria Paula Galvis Arnedo,para el fomento y  liderazgo en los jovenes de 15 a 20 años. El objetivo: fortalecimiento, empoderamiento y participación de los jovenes en su comunidad.
* La organización Mercy corps realiza la actividad con el grupo de Reciclarte, convocando a los recicladores. 
* Capacitación con la Fundación FEN sobre  diagnostico participativo con lideres  de Fredonia sobre problemaricas del territorio. 
* Socializacion sobre vias de evacuación y punto de encuentro en caso de emergencias en la Biblioteca publica de Fredonia, contando con la participación de  Gestión de Riesgos, Junta de Acción, Lideres de la comunidad, grupo combas.
*Visitas a las instituciones de Bienestar Familiar y CDI,  en los hogares de Bienestar Familiar:  Nueva Fuerza de Fredonia-Magadalena de Arco y Asosiación Fredonia-Fadel con las siguientes actividaes: 1. Rondas infantiles. 2. lectura de cuentos. 3. trabajo con titeres. 
Visita de  Iniciación Deportica IDER  a la Biblioteca de Fredonia la jornada de la mañana, con la actividad: 1. lectura en voz alta con el cuento Tucan aprende una palabra la   de haciendo una serie de preguntas relacinadas con el texto: 1.¿Que les parecio la lectura?. 2. ¿Cuales son las palabras que aprendio Tucan?. 3. ¿personajes principales? contando con la participación de 20 niños y 6 padres. 
* En alianza con el Sena se realizó en  las instalaciones de la Biblioteca de Fredonia al curso de  Manipulación de Alimentos, 
* En las Instalaciones de la Institución Fe y Alegria, se desarrolló  el proyecto  "Recorriendo mi historia" con la profesiona Ginna Pinedda y su equipo de apoyo, donde se están ejecutando las siguientes actividades:   1.Expedición por la memoria  el barrio las Americas. 2. Focalización de los sitios mas emblematicos. 3.Los lideres sociales de la comunidad.4.Cartografia del barrio. 5.Socialialización de los puntos criticos del barrio. 6. Arbol del problemas.
* Realización del  conversatorio sobre  memorias del barrio Fredonia,  donde exalta al lider comunitario  José Melendez Ruiz, Lider comunitario donde se hace entrega de la  obra del artistita plastico  Jharol Bolaño,  en su trabajo " Anonimos".
* IV Feria artistica de saberes populares, para niños y jovenes en condicción de alto riesgo para la reactivación de la cultura, en alianza con la Fundación Edificando el Futuro Hoy. 
5. En la biblioteca de las Pilanderas se realizaron las siguientes alianzas:
* Instituto Paulo Freire.  Objetivo: Prestar atencion a primera infancia en los hogares comunitario de bienestar HCBI y hogares comunitarios, familia mujer e infacia FAMI. 
* Alianza  con los CDI  Sueños de Amor y Jose Carmelo Villamizar para hacer extensión bibliotecaria y promoción lectora. 
* Alianza con la corporacion Mar Adentro para llevar a cabo temáticas sobre pautas de crianza, entornos saludables entre otros. 
6. Alianza con la Casa cultural Sueños arte y cultura  y la Bilbioteca de Bicentenario donde se desarrollaron talleres de poesía. 
7. Alianza Bilbioparque San Francisco, Fundación TRASO, Sociddad Aeroportuaria, Fundación Pies Descalzos, Hogares comunitarios y centro de vida para el embellecimiento y adecuación de las instalaciones de la biblioteca para el mejoramiento de los servicios de la biblioteca.
8. En la Megabiblioteca se hizo Inauguración de la exposición  "Caridonna: Ser mujer en el Caribe": Desde el 19 de abril hasta el 3 de mayo. La exposición es un proyecto pictórico confiormado por 34 obras de un artistica local y dos internacionales que redescubren las representaciones sociales de la mujer en el Caribe. La muestra incluye un proceso formativo en el que se llevaron a cabo  talleres de arte, psicopedagogicos y de lectura.    
9. Con la Megabiblioteca el Juan José Nieto, se realizo alianza con el gestor cultural Alexander Cervantes para desarrollar el proyecto Respetarte, el cual está dirigido a niños, niñas y jovénes de los clubes de lectura.         1. La Biblioteca Balvino Carreazo realizó alianzas insterinstitucionales para capacitaciones con las siguientes entidades: 
*Ladrillera La Clay: Conmemoró la afrocolombianidad a través del libro: el aplazamiento forzado del afrocolombiano.
*Refinería Ecopetrol: Donó a la biblioteca una serie variada de libros para los niños del club de lectura y usuarios. 
*Puerto Bahía: Realizó una capacitación a los niños de su programa relacionados a la biblioteca el principal tema fue la prevención sexual y el autocuidado.
2. La coordinación de la Biblioteca de Fredonia, desarrolló las siguientes alianzas interinstitucionales: 
*Proyecto participación Caribe Fe y Alegria: Fortalecer capacidades de madres lactantes-Madres Fami en ciudadania conciente.
*Fundación Edificando el Futuro Hoy: Realizó el segundo encuentro del IV Feria Artistica donde se llevaron a cabo las siguientes actividades: 1.clase de pintura,(colores primarios) 2. pintura poniendo en practica lo aprendido. 3. lectura de cuentos libre y poesia. 4. Concurso de lectura libre  5. Entregra de 6 premios.
*Secretaria del Interior y Alcaldia: Dialogos ciudadanos sobre acuerdos de paz para la no repetición. Información sobre 1.¿Para que es el acuerdo?. 2.¿Cual es la agenda de negociación?. 3.¿Que se acordó?. 
*Universidad Rafael Nuñez: Capacitaciones con la docente Marina Wats y estudiantes de 10 semestre de Medicina de la Universidad, sobre Prevención en Salud.
*Eps Somedic -Libano: Jornada de vacunación, aplicación de los biologicos pfizer, sinovac, astrasenica para un total de 120 vacunas.
*Institución María Arroyo: Jornada de reflexión Pedagogica a Madres comunitarias. 
*Defensa Civil (Bomberos): Capacitación sobre: 1. Plan de evacuación, 2.Extintores. 3.Factores de riesgo. En el tercer encuentro en las instalaciones de la BIblioteca, se trabaja con padres de familias de los Hogares comunitarios, sobre: Prevención a la no violencia y el buen trato; por la spsicologa Yenifer Blanco y sobre habitos saludables por la nutricionista Delsira Romero.
*Grupo Combas: Socialización del programas y acuerdos sobre el plan a trabajar en la comunidad.
*Mercy Corps: Capacitación sobre Autococepto y Autoreconocimiento a las familias perteneciente a Reciclarte.
*Universidad del Norte en articulación con ONU: Capacitaciones Mujeres Tepishii y protectores del mañana, por la trabajadora social Yajaira Martinez para el fortalecimiento, protección, integración y empoderamiento de las mujeres en el contexto migratorio.
*Prosperidad Social, programa de la Gobernación de Bolivar: Entrega de ayudas a las personas mas vulnerables de la comunidad teniendo en cuenta el sisben, con los progrmas familias en acción y jovenes en acción.
*La Fundación Fen: Realizó mapeo sobre la comunidad  donde se visibiliza los riesgo y posibles soluciones.
3. La coordinación de la Biblioteca Raúl Gómez Jattin, desarrolló las siguientes alianzas interinstitucionales: 
*Alianza con el Instituto Agazziano para celebración del día del niño con actividades de artes escenicas, musica y cuentos dramatizados.  
*En alianza con el CDI Paulo Freile se realizaron actividades de desarrollo del niño en la primera infancia para mejorar su capacidad de pensar y de hablar e interactuar con las personas.         
*Hogares Comunitarios de Bienestar HCB y Hogares Comunitarios de Bienestar Agrupados en alianza con la corporación educativa colegio gran Colombia: Taller sobre atención a la primera infancia con el Manual Operativo de la Modalidad Familiar.     *Sena: Cursos de caja registradora, manipulación de alimentos, entre otros para beneficiar a adolescentes y jóvenes en talleres productivos de los barrios circunvecinos.     
*Mercy Corps: Charla para adolescentes y jóvenes sobre Protección y Género donde se desarrollaron las siguientes temáticas:  Derechos sexuales y Reproductivos y Prevención sobre las Violencias Basadas en Género con población migrante venezolana y Colombiana.
4. La coordinación de la Biblioteca Jesús Aguilar Núñez, desarrolló alianza con la Organización Nueva Cartagena para brindar capacitacion a las tejedoras sobre cursos con el sena.
5. La coordinación de la Megabiblioteca Juan José Nieto, mantiene la alianza con el Instituto de Recreación y Deporte de *Cartagena, con el cual semanalmente desarrollan actividades de formación con los niños, niñas y adolescentes de los clubes de lectura.
*Se realizó alianza con la fundación Africa Viva. para realizar con ellos talleres relacionados con el tema de artesanias.                                                                          Alianza con el SENA y la Fundación FUNDETEC, con los cuales se realizan cursos sobre manipulación de alimentos, atención al cliente, belleza, etc, con el fin de capacitar a los usuarios.       En el establecimiento de alianzas con actores públicos, privados, nacionales para el fortalecimiento de la red, se destacaron:
Las alianzas establecidas desde la coordinación de  la biblioteca Raúl Gomez Jattin fueron:
1.Taller sobre cartografía social, en los territorios donde habitan los jóvenes del proyecto joven pro con la organzación  Mercy Corps.                                                    
2. Corvivienda: proceso de capacitacion con los usuarios del proyecto de vivienda la paz.                                                                                        
3. En alianza con la corporación educativa Colegio Gran Colombia brinda acompañamiento a madres líderes en asesoría, enseñanza y aprendizaje colectivos desde la primera infancia, a través del Instituto de bienestar familiar ICBF.
Las alianzas establecidas desde la coordinación de  la biblioteca  Juan José NIeto fueron:
1. Alianzas con las instituiciones educativas oficiales,  IDER, gestores culturales, el SENA ,la Fundación FUNDETEC y la fundación FUNDASABER, con los cuales se realizó cursos sobre manipulación de alimentos, atención al cliente y belleza. 
La coordinación de la Biblioteca Jorge Artel, realiza reunión con representantes de la Alcaldìa de la localida 3 industrial y de la bahia quienes se encuentran interesados en invertir para realizar una sala de proyecciòn audiovisual en uno de los salones de la biblioteca.
Las alianzas  establecidas por la coordinación de la Biblioteca Pública de Fredonia fueron: 
1. Talleres con Madres lactantes,  Madres FAMI  a cargo de la  trabajadora Social Ginna Pineda.
2. Capacitación sobre el cabello afro un acto politico en el cumpleaños de Cartagena.
3. Fortalecimiento en la capacidades de las participantes en ciudadania conciente. 
4. Manos que saben cuidar, Objetivo: promover pautas de crianza para la "no" violencia.  
5. 1° Encuentro de  Mujeres "Porque Junta somos y hacemos mas"
6. Liderazgo y sociedad.      
7. Capacitaciones de la organización Mercy Corps a cargo  de Delcy Mendoza.
8.  Capacitación de funcionario del SENA  con el grupo de Recilcarte, habilidades resilientes, manejo de emociones 
9. Capacitación por parte de Yessica Roja -Promotora en salud sobre: Métodos anticceptivos, Prevención en Ips, Derecho sexuales y reproductivos.
10. Capacitaciones Mujeres  Tepishii y protectores del mañana, por la trabajadora social Yajaira Martine en las instalaciones de la Biblioteca de Fredonia, donde se  busca el fortlecimiento, protección, integración y empoderamiento de las mujeres en el contexto migratorio en Colombia, desarrollado por la Universidad del Norte en articuación con ONU, canales de dialogos comunitarios. 
11. Capacitación del grupo Familia - Programa de Bienestar Familiar, en las Instalaciones de la Biblioteca de Fredonia; que busca fortalecer a las familias de las comunidades mas vulnerables, a cargo de la  trabajadora social Rosa Murillo Alcazar. Temas tratados "Familia que decide  unidas, permanece unida". 
12. La Corporaión Educativa Colegio Gran Colombia, en las instalaciones de la Biblioteca de Fredonia, realizó jornada formativa a los  de padres de familia de hogares de bienestar familiar, a cargo de la  trabajadora social  Shamayra Ortega Morales, con el fin de promover los derechos de los niños y las niñas de los Hogares comunitarios. 
13. En las Instalaciones de la Bibblioteca de Fredonia, se llevó a cabo actividad con OIM y USAID  sobre una jordada de salud donde se hizo atención medica,  atención psicológica, entrega de medicamentos, vacunación contra covid, aseguramiento para vincula a Eps. Las capactiaciones fueron dirigidas a la población  migrante Venezolana de la comunidad de Fredonia y sectores aledaños que esten en estado de vulnerabilidad.
14. Jornada Pedagógica a Padres de familias a cargo de María Concepción Arroyo Barbaoza, de los Hogares Comunitarios de la Asociación Fredonia; en las instalaciones de la Biblioteca. 
Las alianzas establecidas desde la coordinación de  la biblioteca  de Bostón fueron:
1. Actividades de estimulación del Centro Aprende de la Fundación Pies descalzos
Las alianzas establecidas desde la coordinación de  la biblioteca  de la Puntilla fueron:
1. Se realizo encuentros de saberes de mujeres emprendedoras del sector Playa Blancas.                                                                                                                               
2. Taller comunitario participativo de enfoque ambiental en articulacion con la fundacion FEM                                                                                 
3. Ecuentro pedagogico del programa de familia en accion, de las actualizacion de la nueva cobertura del SISBEN y de jovenes en accion                                                                                                   4. Talleres  sobre estrategias de erradicacion del trabajo Infantil en alianza con la fundacion Gran Colombia.   
5. Taller sobre " Crianza amorosa- Vinculos de cuidado en alianza con la fundacion Gran Colombia.                                                                                            
6. Formacion de escuela para padres en alianza con el Centro Integral Rodeo.                                                                                                                                        
7. Se realizo formacon en elaboracion y fabricacion de elementos de aseo para el hogar en alianza con el SENA.
Las alianzas establecidas desde la coordinación de  la biblioteca  Punta Canoa fueron: 
1. Alianza con Confamiliar y  la Institucion educativa para brindar capacitacion sobre curso de sistemas para niños. 
Las alianzas establecidas desde la coordinación de  la biblioteca  de Bayunca; 
1. Se generaron alianzas con LA FUNDACION BUS ESCOLAR para la creacion de talleres para beneficiar niños y niñas emprendedores, se continua  con las alianzas de los grupos comunitarios MADRES COMUNITARIAS, MADRES FAMI, FUNDACION FE Y ALEGRIA  AMERICAM SDC  DE BAYUNCA.</t>
  </si>
  <si>
    <t xml:space="preserve">1. Se realizón en la biblioteca comunitaria de Tierra baja un taller preparatorio de promocion de lectura con estudiantes de 9,  10 y 11 grado. 
2. En la biblioteca de Fredonia se hizo reunión con la trabajadora psicosocial de la Institución educativa de Fredonia para darle continuidad al servicio social con los estudiantes  de 9°, 10° y 11° grado y se planean fechas para iniciar actividades con los estudiantes. 
3. En la bibliotecas de las Pilanderas se desarrolla el taller de mediación "Lectura y Escritura creativa" con estudiantes de 11 grado. 
4. En la Biblioteca de Bayunca  se trabajo la alfabetizacion educativa con estudiantes de grado 11° de la institucion educativa de Bayunca y se desarrolló actividad de promoción lectora. 
5.  En la Megabiblioteca del Pie de la Popa se lleva a cabo el proceso de formación con estudiantes del servicio social con la Institución Educativa Antonia Santos- Proyecto Mediadores de lectura, las actividades desarrolladas en el mes de abril fueron:
* El sentido de leer para la vida. En este taller  se partió de pegunta ¿Qué es leer? a partir de diferentes concepciones se  constuyo  una mirada propia sobre qué es leer.                                                                          
* Nombre de la actividad "Lectura sobre mi".  Se hace  un ejercico de autoreconocimiento donde se  dibuja una parte del cuerpo y se va  mirando de qué manera se  relaciona con él, cómo lo percibe y  qué tanto se  conoce.                                                         
* Lectura del poema-Yo no soy yo- Juan Ramón Jimenez. 
* Taller: Resolvemos la consigna: ¿Qué es el yo?  ¿cómo nos posicionamos desde el "yo" en nuestro contexto? ¿Cómo es nuestro cotexto?                                                   Teniendo en cuenta las respuestas del grupo y el contexto local en el que viven los jovenes participantes, se pasó  a hablar de la basura. Se dio el caso que algunos participantes son hijos de recicladores y se hicieron las siguientes preguntas: ¿Puede algo/alguien salvarse de ser basura? ¿Qué nos dice la basura de nosotros mismos? Se empieza a escribir 
¿Quién es?
¿Dónde estaba? 
¿Qué clima hacía? 
* SERVICIO SOCIAL-GINDECAR. En alianza con la escuela Gimnasio Bilingue de Cartagena se está  realizando el programa de servicio social con proyección hacia la comunidad. Durante los escuentros del mes de abril se planificó en  la instalación de un tendedero de poesía en un parque aledaño a la biblioteca que tendrá lugar este 26 de abril, enmarcada dentro de la iniciativa mundial "Al aire libro".   1. En la Biblioteca de Fredonia se realizaron capacitaciones a los alumnos de la Intitución educativa de Fredonia desarrollando actividades como: 
*La importancia de la lectura
*¿Cómo transmitir esos conocimientos con los mas pequeños (clubes)? 
*Capacitación sobre lectura critica. 
*Acompañamiento a los clubes de lecturas: (A leer se dijo y Mis amigos y yo).
2. La Biblioteca Distrital Jorge Artel realizó proceso de mediación lectora de manera virtual a estudiantes de grado 11 de la Corporación Educativa Maddox sobre lectura en voz alta y escritura creativa, iniciación a la poesía y poesía afro de los poetas "Zapata Olivella", "Jorge Artel" y "Raúl Gómez Jattin", para que los estudiantes realicen un proceso de replica a niños y niñas de instituciones educativas vecinas.
3. La Biblioteca Encarnación Tovar de La Boquilla, los estudiantes de 9, 10 y 11 de INETEB realizan servicio social a través de talleres de dibujos a los niños de edades de 9 a 12 años.
4. Estudiantes del grado 11 de la Institución Educativa de Punta Canoa realizan servicio social en la Biblioteca Jesús Aguilar Núñez
5. En la Biblioteca de Bayunca  se trabajo la alfabetizacion literaria con estudiantes de grado 11° de la institucion educativa de Bayunca y se desarrolló actividad de promoción lectora. 
6. Estudiantes de grado 9 del Instituto el Labrador realizan servicio social en la Biblioteca Pablo Neruda los dias lunes, miercoles y viernes en actividades como limpieza de los textos y los estantes, actividades de comprension lectora acerca de un texto especifico y extencion bibliotecaria.
7.  En el Centro Cultural las Pilanderas se desarrolla el taller de mediación "Lectura y Escritura creativa" con estudiantes de 11 grado. 
8. La Megabiblioteca Juan José Nieto realizó inducción sobre la formación de mediadores de lectura con jóvenes de 9° grado de la Institución Educativa María Cano.
9. La Megabiblioteca Pie de la Popa realizó proceso de formación con estudiantes del servicio social de la Institución Educativa Antonia Santos- Proyecto Mediadores de lectura.         1. La coordinación de la biblioteca de Bayunca realizó formacion en alfabetizacion literaria en alianza con la Fundacion Fé y Alegría con diferentes grupos de estudiantes del grado 11° de la Institucion Educativa de Bayunca con la lectura ROMAN ELE Y FABULAS DE TAMALAMEQUE1. 
2. La coordinación de la Megabilbioteca del Pie de la Popa hizo proceso de  formación con estudiantes del servicio social de la Institución Servicio social con la Institución Educativa Antonia Santos- Proyecto Mediadores de lectura:       
ACT. 1  Salida de campo-Visita a la biblioteca Bartolomé Calvo
¿Qué función tiene la biblioteca en la sociedad de hoy?
El objetivo de esta actividad es conocer/reconocer los espacios culturales, formativos y de acceso a la información de la ciudad. Este ejercicio se propuso con la intención que los estudiantes conozcan cómo funcionan las bibliotecas y archivos, cómo acceder a estas, qué función cumplen y cuáles son beneficios y servicios que ofrecen estas bibliotecas y redes nacionales. 
ACT. 2 Herramientas de mediación de lectura/programas reconocidos  de mediación de lectura en Colombia.
Esta actividad tuvo como finalidad que los estudiantes conozcan las principales herramientas de mediación de lectura y los programas de mediación más destacados. A través de vídeos, de mirar herramientas y prácticar con estas, los estudiantes van reconociendo cuál es la finalidad de la mediación y cuáles son los dispositivos que ayudan en esta labor. 
ACT 3. Herramientas de mediación de lectura.
Los estudiantes eligieron una herramienta de mediación de lectura que más les guste. Cada uno debía ensayar y hacer su propia herramienta. Durante el taller ensayamos cómo usar y qué hacer con estas herramientas.  
ACT 4. Debaja de libros. 
En el deposito de la biblioteca reposaban ejemplares de libros en inglés de uso escolar, una vez tenido el visto bueno de coordianción procedimos a dar debaja a estos libros que ubicaremos en la I.E. Antonia Santos. Los estudiantes del servicio social fueron claves en este ejercicio; los chicos ayudaron en el conteo, empaque y clasificación de los libros que se entregaron. 
SERVICIO SOCIAL-GINDECAR                                                                                   
En alianza con la escuela Gimnasio Bilingue de Cartagena.
Act. 1. ¿Cómo se catalogan los libros y demás documentos en una biblioteca?
Este ejercicio lo realizamos con el objetivo de que los estudiantes conozcan cómo es el sistema de catalogación de una biblioteca. Además, los involucramos en una de las principales actividades de la biblioteca, la catalogación. 
ACT2. ¿Qué tipo de libros son los libros infantiles?
En esta sesión leímos varios libros infantiles; leímos libros álbum, libros ilustrados, y libros de textos. Miramos las diferencia entre estos, cómo leerlos, qué propone cada libro y cómo es el lenguajes de estos. 
3. La biblioteca de Punta Canoa  se encuentra ejectuando el servicio Social con los estudiantes del grado 11 de la Institución educativa de Punta Canoa, con 15 jóvenes y participan en las actividades programadas en la biblioteca como lectura en voz alta, clubes de lectura, escritura creativa entre otras. 
4. La coordinación de la biblioteca Pilanderas, realizó  el servicio social con los estudiantes de grado 11º de la Institucion Educativa Luis Carlos Galan, donde se lleva a cabo los talleres de mediacion de lectura, escritura y oralidad.
5. En la biblioteca Pablo Neruda, se realiza el servicio social con 5 estudiantes del Instituto el Labrador con el grado 9ª  donde se hace el servicio social  a traves del proceso de formacion de mediadores de lectura y comprension lectora, de igual manera se participa en extención bibliotecaria y se lleva lectura a instituciones educativas. 
6. En la biblioteca Juan José Nieto se lleva a cabo  formación de mediadores de lectura con jóvenes de 10° de la Institución Educativa María Cano, donde se hace reuniones y tallleres de lectura, escritura y oralidad. 
7. En la biblioteca Jorge Artel se han realizado tres talleres de formaciòn y mediaciòn lectora a estudiantes de grados  10  de la Instituciòn educativa Jhon f Kennedy.
8. En las Instalaciones de la Biblioteca de Fredonia, se  realiza el servicio social con los jovenes  de  9° grado de la Fundación Centro Educativo Las Palmeras y participan en los  clubes de lecturas, acompañamiento a los hogares de bienestar familiiar (primera infancia), catolagación bibliografica, limpiza de estantes, entre otros.
9. En la biblioteca de Tierra Baja se realiza el taller de fomento del habito de lectura en estudiantes de grado 10 y 11 de la Institucion Educativa de Tierra Baja donde se trabaja sobre  la importancia de la lectura y que con ésta practica contribuye al mejoramiento de las competencias  lectoras.  
10. Con los diez estudiantes de la biblioteca de Bostón que realizan el servicio social se elaboraron cine foros, apoyo a las actividades de lectu-arte, apoyo a la celebración del Anversario #50 de la biblioteca y laboratorios de promoción de lectura.
11. Se continua con los estudiantes de servicio social del grado 9 del INETEB de la Boquilla y se trabaja el  proyecto de  construción de valores , comportamiento y convivencia pacifica. 
12. Se hace servicio social con los estudiantes de la instución educativa técnica de Pasacaballos del grado noveno, participan en el  conversatorio sobre el libro contra viento y marea, mediacion a traves de valores. 
</t>
  </si>
  <si>
    <t xml:space="preserve">1. Lectura en voz alta
2. Pintemos un cuento
3.  Creación de cuentos
4. Implementación de la estrategia de lectura, escritura y oralidad en las bibliotecas del IPCC. 
5. Actividades de lectoescritura con niños y niñas
6. Taller " Mi amigo el libro". 
7. Promoción lectora en instituciones educativas 1. Taller de mediacion de lectura con el BIBLIOPICKUP
2. Actividad de comprensión lectora a través de la lectura del cuento  “El mejor abrazo del mundo” de la autora Sarah Nash. 
3. "La ronda de la lectura", actividad significativa que busca a través del juego y la lúdica que niños y niñas conozcan todo lo relacionado a los libros, colores, formas, títulos y demás, con sólo mirar la portada.  
4. "A escribir" actividad de lectura con niños y niñas de la comunidad donde cada uno uno inventó un sueño con base en una lista de situaciones, lugares, personajes y cosas predeterminadas, lectura en voz alta el libro "El maravilloso viaje a través de la noche" del autor Helme Heine.       
Las actividades desarrolladas por la profesional Ana Victoria Rodríguez para la actividad de estrategias de mediación y fomento a la lectura y escritura fueron: 
1. Lecturas dramatizadas a partir de cuentos infantiles
2. Iniciación a la lectura para primera infancia
3. Teatro literario, donde se se hicieron lecturas en voz alta y se hizo juego de roles con los distintos personajes del cuento la ovejita y la nube.
4. Actividad ¡Manos a la obra! Leyendo en familia y comunidad, en la cual se hicieron lecturas en voz alta, lecturas dramatizadas, presentación de book tráiler y una actividad final con invitados especiales de la comunidad.
5. Actividad sembrando y cultivando lectores, se hicieron lecturas en voz alta y proyección de tres videos relacionados con el cuidado del medio ambiente.
Las actividades desarrolladas por la profesional Agustina Martinez para la actividad de estrategias de mediación y fomento a la lectura y escritura fueron: 
Ejercicio de lectura en voz alta con niños y niñas de primera infancia en alianza con el CDI de pontezuela, a través del cuento infantil La ovejita y La Nube de Isabella Misso, con el objetivo de para promover el respeto y la inclusión; se realizaron dinámicas que incentivaran a la reflexión por parte de los niños y niñas.Además, se propició un escenario de reflexión con las familias, especificamente con madres, para incentivar la lectura en primera infancia, se socializaron técnicas  para desarrollar en casa en el marco de un piloto con estas familias.
Las actividades desarrolladas por la profesional Yessica Murillo para la actividad de estrategias de mediación y fomento a la lectura y escritura fueron: 
Taller de desarrollo de guiones con estudiantes del colegio pitagoras, grados primero, segundo y tercero. Se proyectó el cortometraje "La muñeca negra", cada uno desarrollo un guión en el cual pudieron cambiar la historia, hablar sobre alguno de los personajes vistos en el cortometraje, cambiar el final, e inlcuso hacer ilustraciones de su interpreteación. Un ejercicio que desarrolla su capacidad creativa y su desenvolvencia en la escritura literaria. 
Las actividades desarrolladas por la profesional Yeimmy Castellanos para la actividad de estrategias de mediación y fomento a la lectura y escritura fueron: 
Mediación de lectura a través de las artes plásticas. ¡Artes Plasticas! la expresión de lo que somos. Se realizarán como parte de la iniciativa “LectuArte”, con el fin de incentivar a través de las artes plásticas el amor por la lectura y a su vez hacer apropiación del conocimiento artístico, Talleres con énfasis en el dibujo, pintura y exploración espontánea del color, guiados por el texto (Mi Coralito de Colores) como parte del proceso creativo y formal. Desarrollado en la biblioteca Juan de Dios Amador. 
02-05-22 Taller LectuArte El taller artístico se divide en tres momentos del aprendizaje, siempre favoreciendo el fin principal del taller, el cual es incentivar la lectura a través de las artes plásticas. Se da inicio con una breve introducción explicando el taller, la metodología, lo hecho y visto en el taller anterior. Segundo se inicia con la lectura en voz alta del cuento. En esta ocasión el cuento se titula (chambacú cu cú) del libro “Mi Coralito de Colores” ronda de preguntas para afianzar lo escuchado y leído. Y tercero para este taller quisimos involucrar texturas e imágenes de revistas para integral el cuento a la actividad artística y así hacer que la experiencia sea significativa para los niños. A través de recortes e imágenes realizamos un collage representando “al negro que toca el tambor” con un fondo negro realizamos y recreamos nuestra forma de ver a Chambacú desde el punto de vista de los niños artistas del taller. 
16-05-22 Taller LectuArte. El taller artístico se divide en tres momentos del aprendizaje, siempre favoreciendo el fin principal del taller, el cual es incentivar la lectura a través de las artes plásticas. Se inicia con una breve introducción una bienvenida, explicando el taller, la metodología, lo hecho y visto en el taller anterior. En el segundo paso se hace la lectura en voz alta del cuento con ayuda de los estudiantes de grado 11 del colegio, ronda de preguntas, y palabras claves para poder hacer un poema de forma rápida es decir combinar palabras con otras que rimen para poder parecernos al personaje del cuento. En esta ocasión el cuento se titula (niño poeta) del libro “Mi Coralito de Colores” utilizamos material natural para recrear nuestro poema o palabras claves del cuento. Por medio de materiales como flores, semillas, hojas, piedras etc. Construimos una representación de artes mixtas como resultado del aprendizaje. Estos trabajos son expuestos durante la semana en la biblioteca.  
23-05-22 Taller LectuArte Reconociendo la metodología aplicada para los talleres por los niños, iniciamos con una bienvenida y explicando la intención pedagógica del taller. Seguimos con la lectura en voz alta, hecha por tres niños del mismo grupo. En esta ocasión el cuento es (corralito de colores) del libro Mi Coralito de Colores de María Ketty. Después de la lectura yo hice una breve reseña del centro de Cartagena con la descripción de algunos sitios de reconocimiento visual, para dar pie al conversatorio y que los niños recuerdes su visita al centro histórico, recuerdo, anécdotas, historias y demás sensaciones que vinieran a su mente después de la lectura. En este punto del taller damos inicio al proyecto de cierre de esta jornada de tres meses. Hoy como practica artística plásmanos en papel las imágenes que tenemos de la ciudad amurallada, de los lugares que los niños reconocían como parte de sus recuerdos y realizaron una composición de dibujo libre a mano alzada con recurso de color.  </t>
  </si>
  <si>
    <t xml:space="preserve">1. En el marco del Plan de Lectura, Escritura y Oralidad del IPCC, se realizó la actividad sembrando y cultivando lectores, segundo momento, en la Megabiblioteca Juan José Nieto; con los niños, niñas y padres de familia asistentes. 2. Se hicieronlecturas en voz alta, proyección de los Book trailer y juegos relacionados con el cuidado del medio ambiente. 3. En el marco del Plan de Lectura, Escritura y Oralidad del IPCC, se realizó la actividad ¡Manos a la obra! Leyendo en familia y comunidad. 3er momento. en la Biblioteca Pública de Fredonia; con los niños, niñas y padres de familia asistentes. Se hicieron lecturas en voz alta, lecturas dramatizadas, presentación de book tráiler y una actividad final con invitados especiales de la comunidad. 4. En el marco del plan de lectura, escritura y oralidad abrimos un espacio en el mes de junio para Apoyar la gestión cultural de algunas I.E. de la ciudad con el acercamiento de narradores orales, poetas, cantantes, escritores, etc y construir diálogos generacionales que permitan fortalecer el sector y abrir camino a nuevas generaciones de artistas.Este acercamiento es con la I.E.Pies Descalzos del barrio San Francisco. 5. En el marco del Plan de Lectura, escritura y oralidad se hizo divulgación de los servicios bibliotecarios a los jóvenes de 10 y 11 de la I.E. Jhon F.Keneddy del barrio Blas de Lezo – Con estos jóvenes se viene adelantando un proceso de animación a la lectura para que sean ellos quienes multipliquen este hábito en su comunidad educativa. Una visita semanal desde el mes de mayo.Se promueve entre los jóvenes la lectura de textos escritos porautores cartageneros. 6. En el marco del Plan LEO se desarrolla el primer momento del proyecto con niños y jovenes de la biblioteca bicentenario a quienes se les ofrece un Acompañamiento durante el proceso de restablecimiento de sus derechos. El proyecto para Bicentenario lleva por nombre Leyendo los Valores. Durante este mes se hicieron dos encuentros con los mismos asistentes. 7. En el marco del Plan LEO se desarrolla el primer momento del proyecto titulado lecturas dramatizadas en la biblioteca Pablo Neruda de Chile. Asistentes en su mayoria, jovenes de la biblioteca. 8. Taller LectuArte. Fase final del ciclo de artes plásticas en la biblioteca Juan Dios Amador del barrio Boston con el libro Mi Coralito de Colores de María Ketty. Con este grupo de 22 niños hemos hecho un recorrido por distintas técnicas artísticas resaltando la historia, el valor, y la cultura artística de la ciudad de Cartagena a través de sus paisajes, colores y literatura. Es por lo que en esta ocasión realizamos actividades lúdicas para reforzar conceptos ya aprendidos: tales como teoría del color, forma y figura, figura humana, y composición. Por medio de: pregunta y respuesta, competencias, y análisis. Donde la didáctica fue el juego, la cooperación y la diversión, sin dejar de lado la teoría, la cultura y la literatura como ejes transversales del taller. Yeimy Castellanos. 9.Taller LectuArte. Se realizó una maqueta en material reciclado, resaltando lugares que nos llamaron la tensión de libro Mi Coralito de Colores de María Ketty. Los niños tienen un imaginario del coralito de piedra porque lo conocen o lo han visto en libros o videos. Utilizando este referente formal, los niños empiezan a modelar con cartón su maqueta para representar su propio coralito de colores. A través de la técnica de modelado se realiza la maqueta o modelo a escala de su sueño o idea de su propio coralito de piedra. En esta franja se realiza la base y parte de la estructura frontal. Este proceso creativo está proyectado para tres semanas. Nota: la finalización de este ciclo se proyecta para el mes de julio por los festivos y vacaciones escolares. Ejecutado por Yeimy Castellanos. 10. Se realizaron 4 talleres en la biblioteca de Manzanillo corpo experimentales, promoviendo el acercamiento a la lectura a través del cuerpo, el gesto, el movimiento popular y los distintos tipos de danza de raíces afro diasporicas a cargo de Nemecio Berrio. </t>
  </si>
  <si>
    <t xml:space="preserve">1. Los niños y niñas del club de lectura " Exploradores de cuentos " 2.Participacion de los jovenes integrantes del club de lectura ¨Captuhistorias ¨ donde realizo el taller de lecto escritura creativa desde la ancestralidad 3. El Club de lectura "Mis Amigos y Yo" Lectura en voz alta y preguntas relacionadas al texto. 4. Escritura creativa individual 5. Club de lectura a "Leer se dijo" Lectura en voz alta y preguntas para abordar el cuento, complementado con dibujo creativo alusivo a los cuentos y escritura creativa. 6. Club de lectura "Lecturar". Lectura en voz alta y elaboración de cuentos 7. Club de lectura Amas de casa "La hora del cafe" abordaje del tema mujeres independientes y trabajo de manualidades. 8. Club de lectura grandes lectores y pasión por Leer. 9. Club de lectura el tren del saber vagon infantil y juvenil 10. Club de lectura "mensajero de la lectura" 11. Club de lectura Redes literarias y Club de lectura para niños y niñas "Come Libro" 12. Club de lectura "Soñanado por mi barrio" TALLER #1 Historias en luz y sombra,TALLER #2 "Al mundo de los vivos "-En alianza con el programa "Entre niños"-Banco de la República. CLUB DE LECTURA-ADULTOS Y ADULTOS MAYORES: TALLER #1: La carta como género literario, TALLER #2: Tertulia: las cosas y la palabra 13. Club de lectura "ángeles del saber" y el Club de lectura "Nuevo mundo" 1. Club de lectura Institución Educativa Pies Descalzos - Actividad Poesia champeta con el poeta "Gregorio Acevedo Ripoll"
2. Club de lectura "Mis Amigos y Yo" lectura Los tres Mostruos del autor David Mckee.
3. Club de lectura "A leer se dijo" lectura "Mi hermano Jaci" del autor Alicia Borbais y Jorge Cuello, actividades de comprensión lectora y dibujo creativo.
4. Club de lectura "Traga libros", realizaron actividades de lectura en voz alta, lectura en familia y lectura en el parque.
5. Club de lectura "Arteliando" taller (Renacuajitos) con la obra literaria "Renacuajo Paseador". taller (simón el creativo) con la obra literaria "Simón el bobito" 
6. Club de lectura "Casa blanca" 
7. Club de lectura "Nadando en libros" actividad de comprension lectora a través de juegos tradicionales.
8. Club de lectura "Alharaca viajera" a la orilla de la playa se hace lectura en voz alta.
9. Club de lectura "Yo leo, tu escuchas" lectura en voz alta del cuento de Caperucita Roja.
10. Club de lectura y escritura creativa "Pequeños gigantes" lectura en voz alta de los cuentos (Encuentro en la laguna de Adriana Carreño y ¿Cómo esconder un león de Helen Shphens)
11. Club de lectura "Jovenes Soñadores" Lectura de los cuentos (Aveces de Irene Vaco y Carlota y Los bañistas de Jaime Mayhew)
12. Club de lectura "Mensajeros de la lectura " 
13. Club de lectura "Pequeños lectores"
14. Club de lectura de la Juan de Dios (estudiantes de la Institución Educativa Nuestra Señora del Perpetuo Socorro),  actividad de "La ruta de la lectura"
15. Club de lectura" Grandes Lectores", se realizan actividades y talleres de lectura, escritura y oralidad.
16. Club de lectura "Ángeles del saber" y "Nuevo Mundo" lectura de la obra  ALBA Y EL PEQUEÑO TOTO , de Carolina Cabarca.
17. Club de lectura "Soñanado por mi barrio"                                                      
18. Club de lectura "La hora del café" 1. Club de lectura Institución Educativa Pies Descalzos - Actividad Poesia champeta con el poeta "Gregorio Acevedo Ripoll"
2. Club de lectura "Mis Amigos y Yo" lectura Los tres Mostruos del autor David Mckee.
3. Club de lectura "A leer se dijo" lectura "Mi hermano Jaci" del autor Alicia Borbais y Jorge Cuello, actividades de comprensión lectora y dibujo creativo.
4. Club de lectura "Traga libros", realizaron actividades de lectura en voz alta, lectura en familia y lectura en el parque.
5. Club de lectura "Arteliando" taller (Renacuajitos) con la obra literaria "Renacuajo Paseador". taller (simón el creativo) con la obra literaria "Simón el bobito" 
6. Club de lectura "Casa blanca" 
7. Club de lectura "Nadando en libros" actividad de comprension lectora a través de juegos tradicionales.
8. Club de lectura "Alharaca viajera" a la orilla de la playa se hace lectura en voz alta.
9. Club de lectura "Yo leo, tu escuchas" lectura en voz alta del cuento de Caperucita Roja.
10. Club de lectura y escritura creativa "Pequeños gigantes" lectura en voz alta de los cuentos (Encuentro en la laguna de Adriana Carreño y ¿Cómo esconder un león de Helen Shphens)
11. Club de lectura "Jovenes Soñadores" Lectura de los cuentos (Aveces de Irene Vaco y Carlota y Los bañistas de Jaime Mayhew)
12. Club de lectura "Mensajeros de la lectura " 
13. Club de lectura "Pequeños lectores"
14. Club de lectura de la Juan de Dios (estudiantes de la Institución Educativa Nuestra Señora del Perpetuo Socorro),  actividad de "La ruta de la lectura"
15. Club de lectura" Grandes Lectores", se realizan actividades y talleres de lectura, escritura y oralidad.
16. Club de lectura "Ángeles del saber" y "Nuevo Mundo" lectura de la obra  ALBA Y EL PEQUEÑO TOTO , de Carolina Cabarca.
17. Club de lectura "Soñanado por mi barrio"                                                      
18. Club de lectura "La hora del café" 1. Club de lectura Institución Educativa Pies Descalzos - Actividad Poesia champeta con el poeta "Gregorio Acevedo Ripoll"
2. Club de lectura "Mis Amigos y Yo" lectura Los tres Mostruos del autor David Mckee.
3. Club de lectura "A leer se dijo" lectura "Mi hermano Jaci" del autor Alicia Borbais y Jorge Cuello, actividades de comprensión lectora y dibujo creativo.
4. Club de lectura "Traga libros", realizaron actividades de lectura en voz alta, lectura en familia y lectura en el parque.
5. Club de lectura "Arteliando" taller (Renacuajitos) con la obra literaria "Renacuajo Paseador". taller (simón el creativo) con la obra literaria "Simón el bobito" 
6. Club de lectura "Casa blanca" 
7. Club de lectura "Nadando en libros" actividad de comprension lectora a través de juegos tradicionales.
8. Club de lectura "Alharaca viajera" a la orilla de la playa se hace lectura en voz alta.
9. Club de lectura "Yo leo, tu escuchas" lectura en voz alta del cuento de Caperucita Roja.
10. Club de lectura y escritura creativa "Pequeños gigantes" lectura en voz alta de los cuentos (Encuentro en la laguna de Adriana Carreño y ¿Cómo esconder un león de Helen Shphens)
11. Club de lectura "Jovenes Soñadores" Lectura de los cuentos (Aveces de Irene Vaco y Carlota y Los bañistas de Jaime Mayhew)
12. Club de lectura "Mensajeros de la lectura " 
13. Club de lectura "Pequeños lectores"
14. Club de lectura de la Juan de Dios (estudiantes de la Institución Educativa Nuestra Señora del Perpetuo Socorro),  actividad de "La ruta de la lectura"
15. Club de lectura" Grandes Lectores", se realizan actividades y talleres de lectura, escritura y oralidad.
16. Club de lectura "Ángeles del saber" y "Nuevo Mundo" lectura de la obra  ALBA Y EL PEQUEÑO TOTO , de Carolina Cabarca.
17. Club de lectura "Soñanado por mi barrio"                                                      
18. Club de lectura "La hora del café" </t>
  </si>
  <si>
    <t>1. Actividades del día dulce" en la biblioteca de la Puntilla en articulacion con el Hogar Mi Bendicion con del sector Ricaurte del Barrio Olaya Herrera, con el objetivo rescatar las tradiciones culturales. 2. Festival del duLce tradicional tierrabajero donde se resalta los sabores del pueblo y dulces tradicionales de tierra baja elaborados por los adultos mayores 3. Biblioteca Balvino Carreazo. Festival del Dulce XII, escuela de formacion artistica y cultural, para conservar las tradiciones gastronomicas y artisticas. 4. Festival del dulce en alianza con la Biblioteca Bayunca, Centro de Vida y el Colegio FUNCHARI. 5. Alianza con la Biblioteca Jorge Artel y fundacion FETACCI para promover una oferta artistica en teatro. *Formación artistica en Percusión, con el instructor Jairo Teran Reales. en las instalaciones de la Biblioteca publica. con una intensidad horaria de 2 veces a la semana (miercoles y vienes de 7a 8pm) para niños y jovenes de la comunidad. Se enseña: 1.Cumbia son corrido. 2.Chande. * Practica de Danza urbana, de jovenes de la comunidad.En las instalaciones de la biblioteca de Fredonia. por el instructor Darlin Cuadro. * Formación artistica en Gaita, con el instructor Stanly Montero para niños y jovenes. se está impartiendo: 1. Escala musical. 2. Introducción a la Currurra. Los asistentes cuetan con cuadernillo de apoyo, gaita y pluma personal. * Formación de Tecnica Vocal y Gramatica musical a niños y jovenes, por la instrutora Angie Cienfuegos. Actividades: 1. Reconocimiento de sonidos. 2. entrenamiento auditivo. 3.arpegios vocales - preparación al canto. 4.Ensayo del Pescador. * Práctica del grupo de teatro Atahuapa. responsable Jorge Luis Nassir 5. La Megabiblioteca Pie de la Popa, cuenta con la particularidad que también es Centro cultural. A la fecha cuenta con 11 grupos de danza, teatro y música independientes que realizan sus procesos de formación y creación artística en nuestras instalaciones. Cada grupo cuenta con una agenda de ensayos suministrada por la biblioteca, semanalmente se reúnen entre dos y tres veces: Rebelion crew -danzas urbanas (martes-jueves-domigo) 2:00 PM-5:00 PM CEC8-danza contemporanea y teatro (lunes.martes,jueves) 6:00 PM-8:30 PM AGNUSINGERS- coro músical (sábados) 3:00-6:00 PM Danza Bolívar-danzas folkloricas (martes, jueves, sábados) 5:30-8:30 PM Casa real-Danzas folkloricas, modernas y modelaje (sábados) 2:00-5:30 PM Wedance- HIP-HOP (martes-miércoles-jueves) 2:00-5:00 PM Plataforma Hibridos-danzas urbanas-contemporanea (martes-jueves)3:00-6:00 PM Apsara-danza de la india ( Lunes, Martes y jueves) De 5 -a 8 pm Son Cartagena-grupo de música (lunes-miércoles) 5-8 pm Wedance. 1. Taller de manualidades en la Biblioteca Pública de Pontezuela. 
2. Alianza de la Biblioteca Distrital Jorge Artel y fundacion FETACCI para promover una oferta artistica en danza, teatro y poesía los días lunes, miercoles, jueves y viernes de 6:00 pm a 9:00 pm durante el mes de mayo. 
3. Actividades de recuperacion de tradicion oral y recuperacion de la memoria de la comunidad de San Francisco con el dialago y presentación de los usuarios de la tercera edad. 
4. Cineforo de la maleta de películas afro de FICCI: "Plan de fuga", “La muñeca negra”, 'Hair Love', ¿Matias?, “Polifonía” en la Biblioteca Raúl Gómez Jattín. 
5. Taller de bisuteria con jovenes afro en la Biblioteca Encarnación Tovar. 
6. Taller de mochilas en la Biblioteca Jesús Aguilar Núñez
7. Proyección de los cortometrajes de la maleta de películas afro de FICCI (FAUSTO, PLAN DE FUGA, MAESTROS DEL ESGRIMA, LA MUÑECA NEGRAS Y POLIFONIA) en la Biblioteca Juan Carlos Arango.
6. En la Megabiblioteca Pie de la Popa se desarollaron las siguientes actividades: 
*Casa real-Danzas folkloricas, modernas y modelaje  (sábados) 2:00-5:30 PM            1. En alianza con la Institución educativa madre Gabriela de San Martin y colegio las Palmeras, se llevan a cabo prácticas de danza moderna.                                     
 2. #CineForo documental "Responsabilidad ambiental" con el fin de incentivar a los niños y niñas a hacer cambios en su día día día que beneficie al planeta tierra.      
3. En la Biblioteca Distrital Raúl Gómez Jattin del Centro Cultural las Palmeras en alianza con el preescolar Mundo Marino, se llevó a cabo actividad cultural y muestra gastronómica para celebrar el cumpleaños de Cartagena.
4. En la Bibliotecas Punta Canoa se realizó el taller de la  Mochila, donde cada mujer  teje  su  mochila y se conversa  sobre los diseños de las mochilas, de igual manera se hicieron  juegos ludicos rescatando la tradicionalidad. 
*Wedance- HIP-HOP   (martes-miércoles-jueves) 2:00-5:00 PM          
*Plataforma Hibridos-danzas urbanas-contemporanea  (martes-jueves)3:00-6:00 PM                                                                                                               
*Apsara-danza de la india ( Lunes, Martes y jueves) De 5 -a 8 pm                 
*Son Cartagena-grupo de música (lunes-miércoles) 5-8 pm                             
*Wedance (Miércoles, Jueves, viernes)-3-5 pm</t>
  </si>
  <si>
    <t>1. Conmemoración del dia del libro y del Idioma 2. Celebración del día del bibliotecario. 3. Las bibliotecas públicas hacen la actividad "La nota es en Bici" con la Alcaldía de Cartagena, "Bicilecturando" sensiblizando a la comunidad de Fredonia sobre la importancia del uso de la biblioteca como medio de transporte y en el marco de la celebración del día de la tierra. 4. Celebración del día de la Tierra 5. Primer encuentro del plan especial de salvaguardia de la champeta en la Biblioteca de la Boquilla. 6. Conmemoracion del natalicio de Jorge Artel.1. Conmemoración del mes de la herencia africana.
2. Celebración día del niño
3. Conmemoración día de la afrocolombianidad
4. Conversatorio "El arte de percibir".en la Megabiblioteca Pie de la Popa
5. Semana del cine africano, proyecciones de la maleta de películas afro de FICCI en las 18 bibliotecas de la red. 1. Conmemoramos los 489 años de Cartagena con niños y niñas de la comunidad y clubes de lectura, los cuales elaboraron banderas, poemas y dibujos alusivos a nuestro crralito de piedras.                                                               
 2. En el mes  del Orgullo Gay en Cartagena se presentó  la película🎥 "Milk: un hombre, una revolución, una esperanza", basada en hechos reales. Este importante personaje llamado Harvey Milk, fue el primer político abiertamente homosexual, que por elección popular ocupó un cargo público en EE.UU.
3. La Biblioteca Centro Cultural las Pilanderas, celebró el dia de las madres, tambien participó en la celebracion del dia del cumpleaño de Cartagena de India en el colegio Luis Carlos Galan, con la presentacion del grupo de danza " Pilando con sabor" a toda la población estudiantil , preescolar y secundaria.
4. se realizó la Conmemoración del cumpleaños del departamento de Bolívar</t>
  </si>
  <si>
    <t xml:space="preserve">Se realizó extensión bibliotecaria en: * Barrio Olaya Herrera Sector Ricaurte con actividades sobre la hora de cuento junto con niños y niñas de primera Infancia del hogar comunitario " Mi Bendicion". * Extenciones bibliotecarias en el sector Puerto bello con niños y niñas - Taller de lectura creativa. * Extensión bibliotecaria en la La Institución Educativa Nuestra Señora de Fatima (ternera) con la participación de la biblioteca. 1. Raul Gomez Jattin, 2. Las pilanderas. 3. Biblioparque. 4.Rosedal. 5. Biblioteca de Fredonia. Se realiza la activades de lectura en voz alta, cuento dramatizado, concierto virtual música de champeta. * Extensión bibliotecaria en las Instituciones Educativas, CDI, Jardines Infantiles, población victimas del conflicto y desplazados con las familias de la Urbanizacion Ciudadela de la paz del barrio el Pozón en alianza con CORVIVIENDA. * Se desarrollaron actividades itinerantes en la oferta del servicio de extensión bibliotecaria en la Institución Educativa Fundacion Pies Descalzos con el programa de proyecto de Lectura y Champeta, actividades de promocion lectora y escritura con los niños y niñas de básica primaria. * Extensión bibliotecaria en el centro de vida de ciudadela 2000 para los adultos mayores donde se hicieron diferentes actividades: lectura en voz alta, preguntas sobre la lectura, dibujo y un diálogo alrededor de la lectura. *Instituciones Educativas Fundacion Pies Descalzos, Colegio Integral del Norte e Institucion Educativa francisco de Paula Santander, con el proyecto de Lectura y Champeta-BIBLIOPICKUP.
*Hogar Infantil 16 de julio, actividades de lectura en voz alta de los cuentos: "Papá dice" de Margarita del Mazo y Cecelia Moreno, y "Yo puedo" de Susan Winter.
*Hogar comunitario "Amiguitos", actividades de lectura en voz alta de los cuentos: "A que sabe la luna" de la autora Michael Grejrice. "Papá Dice" por Margarita del Mazo, Cecelia Moreno. 
*Parque de Pontezuela, lectura en voz alta de La Bella y la Bestia-Jeanne Marie y los sonidos de la noche – Javier Sobrino, y taller de dibujo.
*Institución Educativa Técnica de la Boquilla - INETEB con los estudiantes de 9 y 10
*Institución Educativa de Punta Canoa, lectura del Libro "La tristeza" de Gabriel Ebeensperger.
*Intitución Educativa Luis Carlos Galan Sarmiento, jardines Infantiles y CDI , se realiza actividades ce mediacion de lectura, escritura y oralidad, lectura creativa en voz alta ,la hora del cuento, lectura compartida y "yo leo y tu escucha".
*Parque de las letras de Manzanillo del Mar. 
*En los jardines infantiles Proverbios 22-6, Jardin infantil Integral Angelito y el hogar infantil Pinochito se realizó la maleta viajera y lectura en voz alta: Lectura animada de los libros "El mejor abrazo del mundo, de Sarah Nash - Jimmy el mas grande de Jairo Buitrago-Una pizca de pimienta de Helen Cooper". 
*Centro de vida de Ciudadela 2000 para los adultos mayores donde se desarrollaron varías actividades como: lecturas dramatizadas, dinámicas, juegos y entrega de sopas de letras. 1. La Fiesta de la Lectura, el Canto y el Baile"   realizaremos extensión comunitaria en el Barrio Olaya Herrera Sector Ricaurte, sede comunal  en alianza con la Asociación de Madres Comunitaria y la red distrital de bibliotecas publicas de Cartagena.
2. Se hizo vistia a la Institucion educativa para compartir la lectura del Libro de (Vamos A Bailar de Guido Van Genechten. ) con los niños y niñas y posteriormente se hicieron actividades lúdicas. 
3. Extensión bibliotecaria  en el CDI del corregimiento de Pontezuela con niños, niñas y padres de familia </t>
  </si>
  <si>
    <t>Megabiblioteca Pie de la Popa: Taller: Letras a la Carta- Programa Biblio-escuela, con la participación de la Institución Educativa Mercedes Abrego. Biblio- Escuela es un programa de mediación literaria y de lectura que busca entablar un diálogo/puente entre la biblioteca pública y las comunidades educativas. Con la implementación de este programa buscamos fortalecer la oferta de servicios brindados hacía las instituciones educativas, de igual manera, esperamos apoyar las iniciativas y los programas de lectura y escritura liderados desde las escuelas. Objetivos: • Fomentar la creatividad, la imaginación y el acervo lingüístico a través del juego. • Reconocer y explorar la biblioteca como un espacio político. Libros leídos: Un león en la Biblioteca, autor: Michelle Knudsen Proyección audiovisual: Los Fantásticos Libros Voladores del Sr. Morris Lessmore”, película dirigida por el autor e ilustrador William Joyce y su co-director Brandon Oldenburg</t>
  </si>
  <si>
    <t>La biblioteca Raúl Gomez Jattin realizó la siguientes actividades 1. En alianza con la IE Madre Gabriela de San Martín, se inició el proceso de formación artística en música folclórico con el docente Miguel Rodríguez y se beneficiaron estudiantes son del grado séptimo. 2. Los trabajos manuales les ayudan a desarrollar la psicomotricidad fina al trabajar con distintos materiales (textura, densidad, tamaños, etc.), alcanzando el nivel adecuado de precisión y coordinación. 3. Con alianza del colegio las Palmeras se lleva a cabo actividad gimnástica y danzas con el apoyo del Ider.</t>
  </si>
  <si>
    <t>CONVOCATORIA PARA LA CIRCULACIÓN NACIONAL E INTERNACIONAL DE ARTISTAS Y GESTORES CULTURALES DE CARTAGENA - Cartagena Circula 2022</t>
  </si>
  <si>
    <t>“Adquisición de equipos de cómputo, en el marco del proyecto de mantenimiento de la infraestructura cultural para la inclusión en el distrito de Cartagena de indias, a través del Instrumento de Agregación de Demanda de la Tienda Virtual del Estado Colombiano, con destino a la red de bibliotecas Distritales del Instituto de Patrimonio y Cultura de Cartagena”</t>
  </si>
  <si>
    <t>Se presento ante secretaria de planeación la ficha de alistamiento de politicas públicas integradas y la revisión del documento diagnostico de la politica de educación patrimonial</t>
  </si>
  <si>
    <t xml:space="preserve"> - Se realizo el diligenciamiento y registro de información de la encuenta FURAG.                                                                                                                          - Se realizaron las actividades de seguimiento y control para el cumplimiento del Modelo Integrado de Planeación y Gestión.                                                - Se realizo la revisión y ajuste de los documentos de procesos y procedimientos de la entidad tendientes al fortalecimiento de la entidad.</t>
  </si>
  <si>
    <t>4 matronas, en el Conversatorio (1 representante de las matronas dulceras del portal de los dulces, 1 representante de las matronas dulceras de San Basilio de Palenque,1 representante de las matronas dulceras de las islas urbanas y 1 representante de las matronas dulceras procedentes del Pacifico colombiano)
 7 Matronas, en el circulo de la palabra (2 representante de las matronas dulceras de San Basilio de Palenque, 2 representante de las matronas dulceras de las islas urbanas,
 1 representante de las matronas dulceras del portal de los dulces, 2 representante de las matronas dulceras del pacifico colombiano)
 5 matronas, en el intercambio de saberes (1 representante de las dulceras del portal de los dulces, 3 representante de las matronas dulceras del pacifico colombiano, 1 representante de las matronas dulceras de San Basilio de Palenque)</t>
  </si>
  <si>
    <t>1. Se realizó la induccion al programa de capacitación denominado Evaluación y Certificación en Competencias Laborales de Buenas Prácticas en Manipulación de Alimentos, en las instalaciones de la Universidad del SINU.
  2. Esta actividad fue liderada por el IPCC en alianza con el SENA.
  3. Participaron 63 portadores de la tradicion gastronomica.</t>
  </si>
  <si>
    <t>celebracion del Cumpleaños de Cartagena se realizaron eventos en los que la ciudadania en general tuvo la posibilidad de participar y apropiarse de la importancia de conmemorar esta fecha tan importante para nuestra historia y de esta forma lograr la preservacion de nuestro patrimonio. Las actividades a realizar son: - Campaña “Banderatón por nuestra identidad” - Concierto de conmemoracion cumpleaños Cartagena, La noche del 1 de junio del 2022 fue una fecha en la que la Alcaldia Mayor de Cartagena y el Instituto de Patrimonio y Cultura de Cartagena propiciaron un espacio para disfruta de los valores democraticos en familia con un concierto abierto al publico para fortalecer y promocionar los valores culturales que nos identifican como cartageneros, esto como parte de las 489 razones para amar a Cartagena.
 Los cartageneros pudieron disfrutar de la riqueza musical que Cartagena tiene disponible gracias al apoyo de Caracol Radio y su emisora Tropicana, quienes fueron los encargados de animar y presentar a los artistas invitados: ALDOK (Reggaeton) RAYMOND CESPEDES (Salsa), KEVIN CE (Champeta) y KOFFE EL KAFETERO (Champeta), brindandole a la ciudadania la oportunidad de disfrutar de las muestras representativas de los distintos generos del caribe Colombiano</t>
  </si>
  <si>
    <t>ACTIVIDADES: 1. Se realizó con exito el FESTIVAL DEL DULCE del 10 al 17 de abril del 2022 2. Las matronas vendieron en promedio $600.000 pesos diarios. 3. En promedio 400 personas circularon diariamente en el festival.</t>
  </si>
  <si>
    <t>ACTIVIDADES: 1. Se implementó un primer piloto de la encuesta de satisfaccion de eventos en el Festival del dulce. 2. De los participantes, 137 diligenciaron la encuesta 3. El 86,13% de los participantes del festivales se encuentran en el rango de edades entre 19 y 59 años. 4. El 20% de los participantes encuestados eran bachilleres, mientras que el 52% indicaron ser profesionales (con o sin postgrado), los demás registraron ser tecnologos, tecnicos o no reportaron.                                   En el concierto “Mi orgullo es Cartagena”, realizado para conmemorar los 489 de la ciudad, se llevó a cabo la encuesta de satisfacción de manera virtual, promovida a través de unos pendones con un código QR y proyecciones en la pantalla de la tarima, que redirecciona al enlace de la encuesta.
 La encuesta fue diligenciada por un total de 22 asistentes, de los cuales el 55% pertenecen a personas entre las edades de 27 a 59 años.
 De los encuestados, 18 no pertenecían a un grupo poblacional, 2 pertenecían a comunidades NAPR, 1 es víctima del conflicto y 1 pertenece a comunidades indígenas
 La mayoría de los encuestados eran profesionales con un 32%
 El 64% de los encuestados eran empleados, 14% trabajadores independientes, 9% estudiantes, 9% amas de casa y 4%empresarios. 
 95% de los encuestados eran colombianos, siendo el departamento de Bolívar con más presencia de los nacionales.</t>
  </si>
  <si>
    <t>Durante este periodo se impulsaron 81 Procesos, y se realizaron las siguientes actuaciones:
2022 26 
2021 29 
2020 7
2019 3
2017 3</t>
  </si>
  <si>
    <t xml:space="preserve">Ejecución Presupuestal a junio 30 de 2022
</t>
  </si>
  <si>
    <t>Porcentaje de Avance de Ejecución Presupuestal por Fuente a junio  30  de 2022</t>
  </si>
  <si>
    <t>Se efectuo pago al Fondo de pensiones de la estampilla por concepto de FONPET</t>
  </si>
  <si>
    <t>NOTA : LA EJECUCION PRESUSPUESTAL SE TOMA COMO LA INFORMA EL INSTITUTO DE PATRIMONIO Y CULTURA DE CARTAGENA</t>
  </si>
  <si>
    <t xml:space="preserve">Ejecución Presupuestal a Septiembre 30 de 2022
</t>
  </si>
  <si>
    <t>Porcentaje de Avance de Ejecución Presupuestal por Fuente a septiembre  30  de 2022</t>
  </si>
  <si>
    <t>REPORTE INDICADOR DE ACTIVIDAD DE PROYECTO A 30 DE SEPTIEMBRE</t>
  </si>
  <si>
    <t>Nº BENEFICIARIOS A 30 DE SEPTIEMBRE</t>
  </si>
  <si>
    <t>1. Diseño de matriz de identificación de peligros y evaluación de riesgos de las bibliotecas Jorge Artel y Juan de Dios Amador de Boston como resultado de requisito solicitado por la ARL POSITIVA.
Fecha de inicio: 18/07/2022
Fecha final: 19/07/2022
Total beneficiados: 7
Entregable: Matriz de IPER asociados a las tareas que realizan los coordinadores y
apoyos de biblioteca en función de su ejecución contractual, se emiten controles de
intervención de acuerdo a la valoración del riesgo (Aceptable, No aceptable, Aceptable
con controles específicos) que eviten la materialización del peligro.
2. Entrenamiento experiencial para brigada de emergencia - ARL POSITIVA. 
Fecha de inicio: 05/07/2022
Fecha final: 06/07/2022
Capacitador: ARL POSITIVA
Lugar: Centro recreacional Napoleón Perea
Intensidad: 8 horas
Temática: Primeros auxilios, Manejo de extintores, técnicas de rescate.       3.Diseño de matriz de identificación de peligros y evaluación de riesgos de la Biblioteca Distrital  Bicentenario como resultado de requisito solicitado por la ARL POSITIVA.                                          4. Capacitación trabajo en equipo 
Fecha de inicio: 17 /09/2022
Fecha final: 22/’9/2022
Capacitador: Marcos Acevedo- Asesor Dirección IPCC
Lugar: Plataforma Teams 
Intensidad: 2 horas
Temática: relaciones interpersonales
5. Diseño de matriz de identificación de peligros y evaluación de riesgos de la 
Biblioteca comunitaria Juan Carlos Arango – Bayunca – Biblioteca comunitaria 
Pontezuela como resultado de un requisito solicitado por la ARL POSITIVA
3. Fecha de inicio: 23/09/2022
Fecha final: 27/09/2022
Entregable: Matriz de IPER asociados a las tareas que realizan los coordinadores y 
apoyos de biblioteca en función de su ejecución contractual, se emiten controles de 
intervención de acuerdo a la valoración del riesgo (Aceptable, No aceptable, Aceptable 
con controles específicos) que eviten la materialización del peligro.</t>
  </si>
  <si>
    <t xml:space="preserve">En el mes de Agosto se hizo la instalación del  KOHA en el servidor del IPCC y se hace reunión con Biblioteca Nacional para su respectiva instalación e Inducción al programa.
Biblioteca Nacional programa capacitaciones para el martes  6 septiembre  los módulos: usuarios, circulación y OPAC  y el miércoles 7 septiembre los  módulos de catalogación e informes para los 18 coordinadores de las bibliotecas Públicas.     Biblioteca Nacional realizó capacitaciones para el martes  6 septiembre  los módulos: usuarios, circulación y OPAC  y el miércoles 7 septiembre los  módulos de catalogación e informes para los 18 coordinadores de las bibliotecas Públicas. </t>
  </si>
  <si>
    <t xml:space="preserve">En el establecimiento de alianzas con actores públicos, privados, nacionales para el fortalecimiento de la red, se destacaron:
Las alianzas establecidas desde la coordinación de la biblioteca Juan de Dios Amador fueron:
1. ISRAAID Colombia: Apoyo psicosocial y academico a población infantil venezolana.
2. Fundacion sembrando sonrisas: actividad con adultos mayores sobre autoestima y aceptación personal.
Las alianzas establecidas desde la coordinación de la biblioteca Balbino Carrezo fueron:
1. Puerto bahia: Capacitación a los niños del grupo "Reporteritos" en primeros auxilios y brigadistas.
Las alianzas establecidas desde la coordinación de la biblioteca Caiman fueron:
1. Fundación Gran Colombia: Se realizó talleres sobre "Enfoque diferencial"                                                                                                            
2. Fundación Grupo Social: Se realizó formacion  de liderazgo con jovenes de la unidad comunera de gobierno # 6, del programa "Plan para el buen vivir"                                                                                                                                                                                                           3. Centro Integral Rodeo: Se realizó formacion de escuela para padres.                                                                                          .                                                                                                                                                                                                                        4. SENA: Se realizó formación en elaboración y fabricación de elementos de aseo para el hogar.
Las alianzas establecidas desde la coordinación de la biblioteca Encarnación Tovar fueron:
1. Fundación Cartagena ciudad de las niñas y niños: Alianza hasta el mes de noviembre para dictar talleres de lectura, autoreconocimiento a traves del dibujo.
Las alianzas establecidas desde la coordinación de la Biblioparque San Francisco fueron:
Sociedad aeroporturia de la costa: Fortalecimiento en el mejoramientos del embellecimiento de la biblioteca de San francisco.
Las alianzas establecidas desde la coordinación de la Biblioteca Fredonia fueron:
1. Fundación Grupo Social: Se realizó encuentro con lideres de la comunidad de Fredonia, con la tematica Gestión Participativa para el Buen vivir.
2. Capacitación del grupo Familia - Programa de Bienestar Familiar, en las Instalaciones de la Biblioteca de Fredonia; que busca fortalecer a las familias de las comunidades mas vulnerables. Por la trabajadora social Rosa Murillo Alcazar, con el tema: Familias con niños(a) y adolescentes con discapacidad.
3. La Corporación Educativa Colegio Gran Colombia, realizó  en las instalaciones de la Biblioteca de Fredonia,  jornada formativa a los de padres del servicio HCB Familia  Mujer e Infancia-FAMI. Por la trabajadora social ShamayraOrtega Morales. con el tema:  Vinculos Afectivos. 
Las alianzas establecidas desde la coordinación de la Biblioteca Jorge Artel fueron:
Alcaldia de la Localidad 3 - Industrial y de la Bahía: Gestión para lograr el fortalecimiento de las actividades de la biblioteca y de la Red distrital, a través de inversión para realizar una sala de proyecciòn audiovisual en uno de los salones de la biblioteca.
Las alianzas establecidas desde la coordinación de la Biblioteca Jose Vicente Mogollon fueron:
1. DADIS: atención en salud a los adultos mayores
2. Fundación Serena del Mar: semillero de danzas
3. Consejo comunitario y junta de accion comunal: gestiones comunitarias y culturales.
4. I.E. Manzanillo del mar: programas de lecturas con primera infancia, niños, alfabetizacion alumnos de 11°.
Las alianzas establecidas desde la coordinación de la Biblioteca Juan Carlos Arango fueron:
Se generaron alianzas con LA FUNDACION BUS ESCOLAR para la creacion de talleres para beneficiar niños y niñas emprendedores, se continua  con las alianzas de los grupos comunitarios MADRES COMUNITARIAS, MADRES FAMI, FUNDACION FE Y ALEGRIA  AMERICAM SDC  DE BAYUNCA.
Las alianzas establecidas desde la coordinación de la Biblioteca Pablo Neruda fueron:
1. Mercy Corps: Taller Avanzando Futuro, capacitacion y su compromiso de un capital semilla que les permita tener un emprendimiento alcanzando con esto mejorar su calidad de vida.
Las alianzas establecidas desde la coordinación de la Biblioteca Pontezuela fueron:
ACD constructores y Fundación gratitud: talleres semilleros de emprendimiento para jovenes con deseos de emprender a desarrollar el crecimiento para poder gestionar sus propios proyectos innovadores para mejorar sus conocimientos.
Las alianzas establecidas desde la coordinación de la Biblioteca Raúl Gómez Jattin fueron:
1. Plan de Emergencia Social Pedro Romero (PES-PR), en su misión de atender a la población en situación de pobreza extrema en el distrito de Cartagena, desde el Programa de Ingreso y Trabajo, tiene como meta la generación de ingresos sostenibles a través de la vinculación laboral y el emprendimiento, se lleva a cabo capacitación a Emprendedores a través de la cámara de comercio.                                                                                                                                                                     2. Corvivienda: capacitación a los nuevos dueños del proyecto de vivienda Ciudadela la paz, calidad de ejecución y las mejoras de las viviendas entregadas a los ciudadanos.                                                                                                                                      3. Corporación educativa colegio gran Colombia: Actividad de formación a familias sobre atención a la primera infancia de los hogares de bienestar del sector la Magdalena.                                                                                                                                                   4. SENA: Curso complementario sobre organización de archivos y gestión, con el ánimo de afianzar una cultura archivística que permita fortalecer la calidad, la pertinencia y la cobertura de la información en la toma de decisiones en los diferentes niveles de la entidad.
Las alianzas establecidas desde la coordinación de la Biblioteca Tierra Baja fueron:
1. Familias en acción: Caracterizacion de las familiias potencialmente beneficiarias de programa familias en accion.                                        
2. Museo Naval: Estrategias en el cuidado ambiental y crear el grupo ambiental.
3. Concesión Costera Cartagena: formacion de usuarios en el uso adecuado de las normas de transito y formacion ciudadana.
Las alianzas establecidas desde la coordinación de la Biblioteca Jesús Aguilar Núñez fueron:
1. Alcaldia de Cartagena: Taller con los grupos conformados de la comunidad de Punta Canoa.
2.Comfamiliar: Taller de habilidades Sociales para preadolescente con los estudiantes de la institucion de Punta Canoa           
Las alianzas establecidas desde la coordinación de la Biblioteca Juan José Nieto fueron:
1. Mantenemos nuestras alianzas con las Instituiciones Educativas oficial María Cano con la cual venimos desarrollando el servicio social con jóvenes de 10 °, desde se desarrollan actividades de promoción de lectura, técnicas y estrategías para la lectura, etc. Con la institución   Rosedal,  desarrollamos  tutorias desde el area de filosofia que conrtibuyan al crecimiento personal de los estudiantes.                                                                                                                          
2. Con  IDER,  continuamos realizando talleres de danza dirigidos a los niños, niñas y adolescentes de los clubes de lectura.                                                                                                                                        
3. Con el  SENA  continuamos capacitando a nuestros usuarios en cursos de manipulación de alimento, caja registradora, atención al cliente, etc.                        
4. Con la Fundación FUNDETEC   se realizó formación en Maquinaria pesada a los usuarios de la Mega biblioteca.                                                                                   
5. Con FUNDASABER,  se realizaron cursos cursos sobre belleza dirigido a las usuarias de la mega biblioteca.                                                                                     
6. Con la secretaria de Educación Distrital continuamos nuesra   alianza para me realizar encuentros  mensuales con  niños y niñas de las diferentes instituciones educativas oficiales, con las cuales se desarrolla el proyecto consejeros y consejeras de Cartagena, para representar las voces  de la niñez Cartagenera.                    
7. Fundación FACULTAD  con la cual se desarrolló taller sobre las TICS dirigidos a niños, niñas y jóvenes del barrio la reina.                                                               
8. Asociación PIEMONTE, la cual coordina a las madres comunitarias de la zona 3, con la cual desarrollamos actividades de la oferta institucional de la red y ofrecemos también préstamos de espacios para sus capacitaciones. BIBLIOTECA RAUL GOMEZ JATTIN
1.) En alianza con la Fundación Centro Educativo las Palmeras e Ider se llevan a cabo en el Centro Cultural las Palmeras, actividades del proyecto de formación en danzas  a los estudiantes de los grados de 6º hasta 10º.                                                              
2.) En el Centro Cultural las Palmeras en alianza con Corvivienda y la secretaria de Participación Ciudadana, del área de emprendimiento y productividad. "Taller sobre  convivencia, construcción de comunidad y economía familiar".                                                          
3.) En alianza con La Unión Temporal Familias con Bienestar por Bolívar, se llevo a cabo el cierre del proyecto de Modalidad Mi Familia, cuyo objetivo de la modalidad es fortalecer a las familias para promover la protección integral de los niños, niñas y adolescentes y contribuir a la prevención de violencia, negligencia o abusos en su contra,  a través del acompañamiento psicosocial que brindan los profesionales psicosociales a través de visitas domiciliarias especializadas y encuentros familiares y comunitarios, en la cual participan, niños, adolescentes jóvenes, adultos y adultos mayores.    
4.) la Biblioteca Raúl Gómez Jattin en #ModoIN mi biblioteca INcluyente, alianza con la Asociación Alemana  (DAHW), estamos desarrollando un proceso de formación titulado: “Estrategias diferenciadoras e innovadoras de sensibilización en Tuberculosis y VIH con enfoque de género y diferencial en población LGBTIQ+
Biblioteca de Bostón:
1.Curso de Bisuteria impartido por el SENA durante 4 días a un grupo de mujeres cabeza de hogar.                                                                                                              2. Una actividad  de la Secretaría de interior de la Alcadía de Cartagena con un grupo de  jovenes en riesgo de la Perimetral.                                                               3. Apoyo psicocial y educativo  de la Fundación Internacional ISRAAID a población infantil migrante.                                                                                                     4. Préstamo de espacio a la agrupación ASOFOLCLOR  para practica de danza   
5.  Se realizó jornada de vacunación Contra el covid en alianza con el DADIS.
BIBLIOTECA BOQUILLA
1. Primer taller  del proyecto. del museo naval en convenio  con la bibilioteca de la boquilla -  ventanas Al patrimonio; donde niñas y niños de la comunidad de la Boquilla y usuarios de la Biblioteca Encarnación tovar pudieron compartir sus conocimientos.sobre el patrimonio material o inmaterial de su corregimiento. Se hizo visita el  31 de agosto a  los museos de Cartagena de Indias. 
BIBLIOTECA JUAN JOSÉ NIETO
1. Se mantiene alianza  con las Instituiciones Educativas oficial María Cano, donde se desarrolla el  servicio social con jóvenes de 10 °, desde se desarrollan actividades de promoción de lectura, técnicas y estrategías para la lectura, y escuela para padres de familia sobre buen trato. 
2. Con la institución   Rosedal, los cuales fueron invitados al espectáculo de  Narración Oral Escénica "Historias Encantadas".                                                                                                                          
3. IDER,  talleres de danza dirigidos a los niños, niñas y adolescentes de los clubes de lectura, aplicacion de test deportivos  y formación sobre hidratación                                                                                                                                     4. SENA  Capacitación  a  usuarios en cursos de mesa y bar, caja registradora, atención al cliente, etc.                                                 5. Fundación FUNDETEC   se realizó formación en Maquinaria pesada a los usuarios de la Mega biblioteca.                                                                                  
6.FUNDASABER. Seminario sobre uñas acrilicas dirigido a las usuarias de la Mega - Biblioteca.                                                                                     
7.Asociación de madres comunitarias del barrio el Educador,  capacitación sobre la lactancia materna.
BIBLIOTECA MANZANILLO DEL MAR
1. Establecimiento de alianzas con:
DADIS: Atencion en salud a los adultos mayores
Fundacion Serena del Mar: Semillero de danzas
Consejo comunitario y junta de accion comunal: gestiones comunitarias, culturales
Policia nacional :  seguridad.
BIBLIOTECA BALBINO CARREAZO
Alianza con Puerto bahía a traves de su fundación, capacitaron a l@s niñ@s asistentes en "Prevención de embarazo en la adolecencia", en esta actividad, l@s niñ@s plasmaron sus ideas en unas cartulinas y papel crack e intercambiaron saberes entre ell@s. 2.Tambien la compresa Codis, a traves de su Fundación Codis capacitó a sus niños en oralidad y escritura para fortalecer sus vivencias academicas.
BIBLIOTECA PONTEZUELA
Alianza con Secretaria de Participación Ciudadana para  capacitar a los jóvenes en cuidados del medio y trabajo en comunidad. 
BIBLIOTECA JORGE ARTEL
Alcaldìa de la localida 3 Industrial y de la Bahia para  invertir para realizar una sala de proyecciòn audiovisual en uno de los salones de la biblioteca.
BIBLIOTECA TIERRA BAJA
Alianza con Fundación Plan, para el proyecto de construcción de la biblioteca, donde se recibió materiales de trabajo.
Gestión con la empresa Argos para recibir 300 bolsas de cemento
BBLIOTECA PUNTA CANOA
1.) Comfamiliar realiza taller de  habilidades Sociales y de sistemas de software con los estudiantes de la institucion de Punta  Canoa.                                                                                                                                       
</t>
  </si>
  <si>
    <t xml:space="preserve">1. La coordinación de la biblioteca de Bayunca realizó formacion en alfabetizacion literaria en alianza con la Fundacion Fé y Alegría con diferentes grupos de estudiantes del grado 11° de la Institucion Educativa de Bayunca con la lectura ROMAN ELE Y FABULAS DE TAMALAMEQUE1. 
2. La coordinación de la Megabilbioteca del Pie de la Popa hizo proceso de  formación con estudiantes del servicio social de la Institución Servicio social con la Institución Educativa Antonia Santos- Proyecto Mediadores de lectura:       
ACT. 1  Salida de campo-Visita a la biblioteca Bartolomé Calvo
¿Qué función tiene la biblioteca en la sociedad de hoy?
El objetivo de esta actividad es conocer/reconocer los espacios culturales, formativos y de acceso a la información de la ciudad. Este ejercicio se propuso con la intención que los estudiantes conozcan cómo funcionan las bibliotecas y archivos, cómo acceder a estas, qué función cumplen y cuáles son beneficios y servicios que ofrecen estas bibliotecas y redes nacionales. 
ACT. 2 Herramientas de mediación de lectura/programas reconocidos  de mediación de lectura en Colombia.
Esta actividad tuvo como finalidad que los estudiantes conozcan las principales herramientas de mediación de lectura y los programas de mediación más destacados. A través de vídeos, de mirar herramientas y prácticar con estas, los estudiantes van reconociendo cuál es la finalidad de la mediación y cuáles son los dispositivos que ayudan en esta labor. 
ACT 3. Herramientas de mediación de lectura.
Los estudiantes eligieron una herramienta de mediación de lectura que más les guste. Cada uno debía ensayar y hacer su propia herramienta. Durante el taller ensayamos cómo usar y qué hacer con estas herramientas.  
ACT 4. Debaja de libros. 
En el deposito de la biblioteca reposaban ejemplares de libros en inglés de uso escolar, una vez tenido el visto bueno de coordianción procedimos a dar debaja a estos libros que ubicaremos en la I.E. Antonia Santos. Los estudiantes del servicio social fueron claves en este ejercicio; los chicos ayudaron en el conteo, empaque y clasificación de los libros que se entregaron. 
SERVICIO SOCIAL-GINDECAR                                                                                   
En alianza con la escuela Gimnasio Bilingue de Cartagena.
Act. 1. ¿Cómo se catalogan los libros y demás documentos en una biblioteca?
Este ejercicio lo realizamos con el objetivo de que los estudiantes conozcan cómo es el sistema de catalogación de una biblioteca. Además, los involucramos en una de las principales actividades de la biblioteca, la catalogación. 
ACT2. ¿Qué tipo de libros son los libros infantiles?
En esta sesión leímos varios libros infantiles; leímos libros álbum, libros ilustrados, y libros de textos. Miramos las diferencia entre estos, cómo leerlos, qué propone cada libro y cómo es el lenguajes de estos. 
3. La biblioteca de Punta Canoa  se encuentra ejectuando el servicio Social con los estudiantes del grado 11 de la Institución educativa de Punta Canoa, con 15 jóvenes y participan en las actividades programadas en la biblioteca como lectura en voz alta, clubes de lectura, escritura creativa entre otras. 
4. La coordinación de la biblioteca Pilanderas, realizó  el servicio social con los estudiantes de grado 11º de la Institucion Educativa Luis Carlos Galan, donde se lleva a cabo los talleres de mediacion de lectura, escritura y oralidad.
5. En la biblioteca Pablo Neruda, se realiza el servicio social con 5 estudiantes del Instituto el Labrador con el grado 9ª  donde se hace el servicio social  a traves del proceso de formacion de mediadores de lectura y comprension lectora, de igual manera se participa en extención bibliotecaria y se lleva lectura a instituciones educativas. 
6. En la biblioteca Juan José Nieto se lleva a cabo  formación de mediadores de lectura con jóvenes de 10° de la Institución Educativa María Cano, donde se hace reuniones y tallleres de lectura, escritura y oralidad. 
7. En la biblioteca Jorge Artel se han realizado tres talleres de formaciòn y mediaciòn lectora a estudiantes de grados  10  de la Instituciòn educativa Jhon f Kennedy.
8. En las Instalaciones de la Biblioteca de Fredonia, se  realiza el servicio social con los jovenes  de  9° grado de la Fundación Centro Educativo Las Palmeras y participan en los  clubes de lecturas, acompañamiento a los hogares de bienestar familiiar (primera infancia), catolagación bibliografica, limpiza de estantes, entre otros.
9. En la biblioteca de Tierra Baja se realiza el taller de fomento del habito de lectura en estudiantes de grado 10 y 11 de la Institucion Educativa de Tierra Baja donde se trabaja sobre  la importancia de la lectura y que con ésta practica contribuye al mejoramiento de las competencias  lectoras.  
10. Con los diez estudiantes de la biblioteca de Bostón que realizan el servicio social se elaboraron cine foros, apoyo a las actividades de lectu-arte, apoyo a la celebración del Anversario #50 de la biblioteca y laboratorios de promoción de lectura.
11. Se continua con los estudiantes de servicio social del grado 9 del INETEB de la Boquilla y se trabaja el  proyecto de  construción de valores , comportamiento y convivencia pacifica. 
12. Se hace servicio social con los estudiantes de la instución educativa técnica de Pasacaballos del grado noveno, participan en el  conversatorio sobre el libro contra viento y marea, mediacion a traves de valores.       Biblioteca de la  Boquilla:
 1. Formación de mediadores de Lectura con jóvenes de 11 grado de la Institución Educativa INETEB de la Boquilla con la actividad como redactar una carta y realización de un dictado. 
Biblioteca Raúl Gómez Jattin
1.) En la Biblioteca Distrital Raúl Gómez Jattin del Centro Cultural las Palmeras, taller de escritura creativa el marco del proyecto “Balanta memorias de libertad” ganador de la convocatoria “Cartagena Circula 2022” participaron estudiantes del grado 10 de la Corporación colegio las Palmeras. Invitada la docente y escritora Angelica Rebolledo.
Biblioteca Bostón:
1. Se realizaron 2 encuentros de Particpación cicudadana  con los adultos mayores
Biblioteca Juan José Nieto
1. Formación de mediadores de lectura con jóvenes de 10° de la Institución Educativa María Cano, talleres, sobre poesia, narrativa, entonación y oratoria.
Biblioteca Manzanillo del Mar
Estudiantes de 11° de  la I.E. manzanillo del mar, realizan  servicio social donde apoyan en la realizacion de clubes de lecturas y  consulta en sala orientando a los usuarios para busqueda de material bibliograficos,  consultas e investigaciones.  
Biblioteca de Pasacaballos
Jóvenes de 11 grado de la IE Nuestra Señora del Buen Aire asisten al Club de Lectura ALIANZA LITERARIA donde se leen libros como Americana y Michael Obama. 
Biblioteca Pontezuela
Actividad de lectura y creatividad con los jóvenes alfabetizadores y niñas de la comunidad "Crea tu propio cuento" con el fin de fortalecer la capacidad creativa a temprana edad
Biblioteca Jorge Artel
1. Lectura de texto en voz alta del texto la Guerra del Valle, organizados en  4 grupos de 8 estudiantes proponiendoles un ejercico de promociòn lectora,  bajo unas preguntas orientadoras; 1. Que comprendieron de la lectura del relato? que analisis personal y colectivo hacen del mismo?, como considero que aporta este relato en la construcciòn de la paz y buenas practicas en nuestro entorno escolar. luego de 10 minutos de socializaciòn y nueva lectura del texto cada grupo paso al frente y expuso su aporte segùn las preguntas orientadoras. una vez participaron los grupos se realiza una conclusiòn con una reflexiòn dinamica y se cieera la actividad
Biblioteca Tierra Baja
TAller de iniciación lectora y fomento de valores
Red de Educadores de Lengua Castellana Ceid-Sudeb-Premio Mandarache de Jóvenes Lectores de Cartagena ( España-Chile-Colombia)-Banco de República-Observatorio del Caribe colombiano.
En dos ocasiones la Megabiblioteca Pie de la Popa ha sido sede del premio Mandarache. Esta vez la biblioteca participó como aliada de este proyecto que viene realizando en la ciudad uniendo las Cartagenas de España,Chile,Colombia. En la jornada tuvimos un encuentro con el escritor homenajeado de este año; Yeison García López, escritor afrocolombiano y afroespañol. En la biblioteca se reunieron siente instituciones públicas que además vienen asistiendo a un proceso de formación con Leyendo el Caribe y Escribiendo el Caribe. Programas que también se articulan con la Red de Educadores.
Visita de la biblioteca pública Ortiz Ballesta de Clemencia.
Los bibliotecarios, grupo de mediadores, estudiantes del servicio social y grupo GAB de la la biblioteca pública Ortiz Ballesta de Clemencia viajaron hasta Cartagena para conocer la Megabiblioteca Pie de la Popa. En esta visita además del recorrido, los asistentes recibieron el taller ¿Para qué sirve un mediador de lectura?, asimismo, los asistentes entre las edades de 9 y 13 años, recibieron un taller alterno "El caso de Duncan"; en éste leyeron el libro "El día que los crayones renunciaron" de Drew Daywalt, durante el taller ayudaron a resolver el problema de Duncan y los crayones. Fue una tarde divertida para aprender sobre los colores y concocer la biblioteca.
BIBLIOTECA PIE DE LA POPA
Proceso de formación con estudiantes del servicio social de la Institución   Educativa Antonia Santos- Proyecto Mediadores de lectura     
ACT. 1 Reconocimiento de los derechos de los niños y las niñas; leímos el libro "Tengo derecho a ser niños" de Alain Serres. el Objetivo de esta actividad es reconocer los derechos que tienen los niños/as en el mundo, por qué debemos proteger y velar porque se cumplan y debatir sobre la situación social y politica de las infancias en la ciudad y el país. Teniendo en cuenta que Colombia firmó la convención junto con 192 países más. Con esta actividad también hablamos de las experiencias personales de cada uno abrimos la pregunta ¿alguna vez sentiste tus derechos vulnerados?
ACT 2.  Planeación semana de la cultura y las letras
Después de la étapa formativa de los estudiantes, estos debían hacer un proyecto de mediación de lectura en sus escuelas. Esta primera semana, empezamos a planear la semana de la cultura y las letras, que involucró la participación de secundaria y primaria.
a. Grado Transicipon y preescolar. 
Lectura en kamishibaide Una caperucita roja de Merjolaine Lerey. Lectura en voz alta de La princesa que bostezaba a todas horas. Carmen Gil &amp; Elena Odriozola y La casa de mi abuela. Pep Bruno &amp; Matteo Gubellini. Performance poetico "Para-guas llevar"-lectura en susurradores.
b. Grado primero, segundo, tercero
Teatro de sombras del libro La casa de mi abuela. Pep Bruno &amp; Matteo Gubellini. Performance poetico "Para-guas llevar"-lectura en susurradores. Lectura en voz alta de Una caperucita roja de Merjolaine Lerey y La niña de rojo de Roberto Inoccenti &amp; Aaron Frish.
Proyección del cortometraje Los libros voladores. 
c. Cuarto y quinto.
Proyección del cortometraje Los libros voladores. Performance poetico "Para-guas llevar"-lectura en susurradores. 
Teatro de sombras-La caída de la casa Usher de Edgar Allan Poe
Proceso de formación con estudiantes del servicio social de la Institución  Institución Gimnasio Moderno de Cartagena.     
Los estudiantes concluyeron este mes su servicio social. Anexo el link del blog literario "Voces por ahí" que los estudiantes hicieron durante este mes. En este blog hay recomendaciones, reseñas y pastillas literarias de libros. Además, los estudiantes participaron en varias actividades en la biblioteca; ayudaron con la logistica de actividades, el mantenimiento de jardineria e hiceron sesiones de lectura y escritura.  Una de estas fue una jornda sobre el reconocimiento de los derechos de los niños y las niñas; leímos el libro "Tengo derecho a ser niños" de Alain Serres. el Objetivo de esta actividad es reconocer los derechos que tienen los niños/as en el mundo, por qué debemos proteger y velar porque se cumplan y debatir sobre la situación social y politica de las infancias en la ciudad y el país. Teniendo en cuenta que Colombia firmó la convención junto con 192 países más. Con esta actividad también hablamos de las experiencias personales de cada uno abrimos la pregunta ¿alguna vez sentiste tus derechos vulnerados?
Link del blog: https://letrasporahi.blogspot.com/
b. Este mes también empezaron el segundo grupo del S.S de esta misma institución. Empezamos a ver ACT 1. ¿Qué es una comunidad? ¿Cómo es mi comunidad? ¿Qué significa el servicio social? ¿Qué finalidad tiene? ¿Quién soy yo dentro de la comunidad? 
ACT 2. Identidad y Orgullo afro. Libro "Delia Zapata, la mujer que hizo  resonar el latido Áfricano"- OIM, USAID, Minicultura. ¿Por qué es importante hablar de las mujeres afrocolombianas? ¿qué es ser afrocolombiano? - Esta actividad la hicimos para situanos dentro de la coyuntura social-política actual, hablamos sobre la lectura en el contexto. 
Proceso de formación con estudiantes del servicio social de la Institución  Institución Eucaristico de Manga.    
Act. 1. ¿Cómo se catalogan los libros y demás documentos en una biblioteca?
Este ejercicio lo realizamos con el objetivo de que los estudiantes conozcan cómo es el sistema de catalogación de una biblioteca. Además, los involucramos en una de las principales actividades de la biblioteca, la catalogación. 
ACT2. Catalogación de libros.
Junto con las estudientes del colegio hemos estado catalogando la donación de libros que hemos recibido. Nos reunimos dos días a la semana, teniendo en este mes 6 encuentros. 
</t>
  </si>
  <si>
    <t>En la actividad de creación de estrategias de mediación y fomento a la lectura, escritura  se destacaron:
Actividades ejecutadas por Ana Victoria Rodríguez:
1. En el marco del Plan de Lectura, Escritura y Oralidad del IPCC, se realizó la actividad sembrando y cultivando lectores, segundo  momento, en la Megabiblioteca Juan José Nieto; con los niños, niñas y padres de familia asistentes. 
2. Se hicieronlecturas en voz alta, proyección de los Book trailer y juegos relacionados con el cuidado del medio ambiente. 
3. En el marco del Plan de Lectura, Escritura y Oralidad del IPCC, se realizó la actividad ¡Manos a la obra! Leyendo en familia y comunidad. 3er momento. en la Biblioteca Pública de Fredonia; con los niños, niñas y padres de familia asistentes. Se hicieron lecturas en voz alta, lecturas dramatizadas, presentación de book tráiler y una actividad final con invitados especiales de la comunidad. 
4. En el marco del plan de lectura, escritura y oralidad abrimos un espacio en el mes de junio para  Apoyar la gestión cultural de
algunas I.E. de la ciudad con el acercamiento de narradores orales,
poetas, cantantes, escritores, etc y construir diálogos generacionales
que permitan fortalecer el sector y abrir camino a nuevas generaciones
de artistas.Este acercamiento es con la I.E.Pies Descalzos del barrio San Francisco.  
5. En el marco del Plan de Lectura, escritura y oralidad se hizo divulgación de los servicios bibliotecarios a los jóvenes de 10 y
11 de la I.E. Jhon F.Keneddy del barrio Blas de Lezo – Con estos jóvenes se viene adelantando un proceso de animación a la lectura para que sean ellos quienes multipliquen este hábito en su comunidad educativa.
Una visita semanal desde el mes de mayo.Se promueve entre los jóvenes la
lectura de textos escritos porautores cartageneros. 
6. En el marco del Plan LEO se desarrolla el primer momento del proyecto con  niños y jovenes de la biblioteca bicentenario a quienes se les ofrece un Acompañamiento durante el proceso de restablecimiento de sus derechos. El proyecto para Bicentenario lleva por nombre Leyendo los Valores. Durante este mes se hicieron dos encuentros con los mismos asistentes.  
7. En el marco del Plan LEO se desarrolla el primer momento del proyecto titulado lecturas dramatizadas en la biblioteca Pablo Neruda de Chile. Asistentes en su mayoria, jovenes de la biblioteca.
8. Taller LectuArte. Fase final del ciclo de artes plásticas en la biblioteca Juan Dios Amador del barrio Boston con el libro Mi Coralito de Colores de María Ketty. Con este grupo de 22 niños hemos hecho un recorrido por distintas técnicas artísticas resaltando la historia, el valor, y la cultura artística de la ciudad de Cartagena a través de sus paisajes, colores y literatura. Es por lo que en esta ocasión realizamos actividades lúdicas para reforzar conceptos ya aprendidos: tales como teoría del color, forma y figura, figura humana, y composición. Por medio de: pregunta y respuesta, competencias, y análisis. Donde la didáctica fue el juego, la cooperación y la diversión, sin dejar de lado la teoría, la cultura y la literatura como ejes transversales del taller. Yeimy Castellanos. 
9.Taller LectuArte. Se realizó  una maqueta en material reciclado, resaltando lugares que nos llamaron la tensión de libro Mi Coralito de Colores de María Ketty. Los niños tienen un imaginario del coralito de piedra porque lo conocen o lo han visto en libros o videos. Utilizando este referente formal, los niños empiezan a modelar con cartón su maqueta para representar su propio coralito de colores. A través de la técnica de modelado se realiza la maqueta o modelo a escala de su sueño o idea de su propio coralito de piedra. En esta franja se realiza la base y parte de la estructura frontal. Este proceso creativo está proyectado para tres semanas. 
Nota: la finalización de este ciclo se proyecta para el mes de julio por los festivos y vacaciones escolares. Ejecutado por Yeimy Castellanos. 
10. Se realizaron 4 talleres en la biblioteca de Manzanillo  corpo experimentales,  promoviendo el acercamiento  a la lectura a través  del cuerpo, el gesto, el movimiento popular y los distintos tipos de danza de raíces.   1. En el marco del Plan de Lectura, Escritura y Oralidad (LEO)  del IPCC, se realizaron las siguientes actividades:
a) "Taller de deletreo" durante las vacaciones creativas para jovenes en la biblioteca Juan de Dios Amador, el encuentro fue liderado por Ana Victoria Rodríguez Romero del equipo facilitador de mediación lectora de la Red Distrital de Bibliotecas Públicas.   
b) Actividad Book Trailer  durante las vacaciones creativas de la Biblioteca Juan de Dios Amador.  
c) Gestión en el  CDI adscrito a la biblioteca las pilanderas del pozón donde se  hicieron lecturas en voz alta para 158 niños y niñas entre 0 y 5 años.  
d) Taller de lectura en voz alta y deletreo con jovenes asistentes a la biblioteca Distrital Jorge Artel, con los jovenes Se promueve la lectura de textos escritos por autores cartageneros. 
e) Desarrollo del segundo y tercer momento del proyecto con  niños y jovenes de la biblioteca bicentenario a quienes se les ofrece un Acompañamiento durante el proceso de restablecimiento de sus derechos. El proyecto para Bicentenario lleva por nombre Leyendo los Valores.  
f) En el marco del Plan LEO se desarrolla el segundo y tercer momento del proyecto titulado lecturas dramatizadas en la biblioteca Pablo Neruda de Chile.
2. Se destacaron actividades de creación artística  del proyecto LECTUARTE: Disciplina artistica en  Danza ( ejecutadas el  01, 07, 11 y 25 de Julio de 2022) desarrollada en la Biblioteca Jose Vicente Mogollon - Manzanillo del Mar; donde se destacó: 
a) Reflexión sobre la participación del pueblo negro en la gesta independentista
b) Trabajo de ajuste coreografico
c) Depuración de los ejercicios de exploración en base al texto el camino hambriento de Ben Ocry - grupo de nivel básico
d) Trabajo de ajuste coreografico
e) Depuración de los ejercicios de exploración en base al texto el camino hambriento de Ben Ocry, depuración planimetrica de la coreografia el Garabato y del baile popular Shake your ban ban - grupo nivel intermedio.
f) Ejercicio de interiorización exploraciones acerca del texto el camino hambriento,haciendo uso de la herramienta multiplicación de saberes y/o transmisión Grupo nivel Básico
g) Definición del montaje de baile popular - Ratificación de la importancia del calentamiento y estiramiento para la preparación corporal - Grupo Nivel intermedio.
h) Depuración de los tres ejercicios coreograficos y/o puestas en escena de los dos grupos nivel básico y nivel intermedio
3. 18-07-22. Taller LectuArte. Continuando con la realización de la maqueta en material reciclado, resaltando lugares que llamaron la atención del libro Mi Coralito de Colores de María Ketty, se hizo modelaje con cartón la  maqueta para representar su propio coralito de colores. A través de la técnica de modelado se realiza la maqueta o modelo a escala de su sueño o idea de su propio coralito de piedra. En esta segunda franja se realiza la estructura total de la maqueta se aplica color y se fortalece los pegues principales para dejar la maqueta ya en un 70 % lista. En este proceso creativo, resalta la teoría del color concepto aprendido durante el curso. 
25-07-22. Taller LectuArte. Ya finalizando la realización de la maqueta en material reciclado, teniendo como guía creativa el libro Mi Coralito de Colores de María Ketty, se hizo repaso de los  colores, fortalecimiento de  estructura y ultimos detalles para l creación artística que representa los aprendizajes del taller. En esta franja se defines los detalles naturales como hojas flores y piedras que le dan un toque real a la creación artística. Se hace una despedida con los niños del curso con un compartir donde se habla  sobre lo que les llamó la atención y la motivación desde  la lectura y el arte. 
1. En el marco del Plan de Lectura, Escritura y Oralidad (LEO) del IPCC, se realizó durante el mes de agosto el cierre de actividades  en las siguientes bibliotecas:
a) Biblioteca Caimán de la Puntilla
b) Biblioteca Bicentenario
c) Biblioteca Juan Jose Nieto
d) Clausura del proyecto en Pablo Neruda de Chile. 
Por otra parte se hizo acompañamiento a  la gestión del CDI adscrito a la biblioteca las Pilanderas del Barrio el Pozón, donde se hizo  lecturas en voz alta para 150 niños y niñas entre 0 y 5 años, igualmente a 4 CDI del barrio Olaya  del sector Ricaurte en conjunto con la biblioteca Caimán y el taller de Deletreo en la biblioteca de Bayunca. 
2. PROYECTO LECTUARTE - En este mes de agosto, se inció el proyecto lectuarte en  la biblioteca Distrital Balbino Carreazo en el corregimiento de Pasacaballo. En la primera visita se hizo un analisis de los participantes, se presentaron, practicaron  la escritura. En un cuadro de personificacion llamado, "Describe al personaje" los estudiantes escribieron sus nombres, informacion sobre su vivienda, que les gusta, que  no les gusta  para reconocer las  fortalezas y  debilidades al momento de practicar la escritura.                                                                                                                                                       - En la segunda actividad  los jóvenes  iniciaron la actividad con deporte y meditación,  posteriormente se hizo un juego  con una  bolsa de  palabras, donde los estudiantes sacaban una palabra de la bolsa y se dió inicio a la creación, donde cada historia creada es en base al patrimonio cultura material e inmaterial del corregimiento de  Pasacaballos.
En la siguiente sesion los jóvenes conocieron  los audio-books, se llevaron unos libros digitales, en la medida que estaban leyendo, estaban escuchando y escribiendo las palabras claves para la creacion de conectores y la  continudad de las futuras historias que van a crear. 
3. Se da inicio al segundo ciclo de tres meses del taller LectuArte, con los niños de la Megabiblioteca Pie de la Popa. En esta primera sesión se socializan los parámetros del taller, se da inicio con la lectura de la biografía de María Ketty Figueroa escritora del libro Corralito de Colores. Después de analizar y resaltar su vida y sus logros a través de la ronda de preguntas, se realizó la primera hoja de la bitácora del taller, esta guía (1) contiene el autoconocimiento artístico, donde a través de medios como la pregunta y el dibujo quedan plasmados los datos y gustos significativos del artista, para iniciar la construcción de su bitácora y será la  evidencias del proceso artístico durante los tres meses. 
En esta segunda sesión se inicia con el primer cuento del libro Corralito de Colores titulado (Calamary). Después de analizar desde el arte y el color el texto del cuento a través de la observación y la pregunta, se realizó la segunda guía de la bitácora donde se repasa los  materiales indispensables para realizar las actividades artísticas, su clasificación y utilidad. Las actividades realizadas por los artistas en formación son guardadas como evidencias del proceso artístico durante estos tres meses.
Continuando el proceso con los niños de la mega Biblioteca Pie de la Popa, se hace   lectura en voz alta, el primer cuento llamado Calamary del libro Corralito de Colores, se trabajó la teoría del color: colores primarios, secundarios y sus mezclas; finalizando con la experimentación y mezcla de los colores primarios y como resultado los colores secundarios. Se realiza la guía práctica de clase. 
Por otra parte en la Biblioteca Manzanillo del Mar se hicieron las siguientes actividades:
1. Calentamieto y estiramiento con lectura en voz alta.
2. Entrenamiento disciplinar, construyendo un cuerpo que baila
3. Se hizo un ejercicio de definicion de cuepro de baile para las tres puestas en escenas por terminar
4. Trabajo de ajuste coreografico con el cuerpo de baile definido
5. Se amplio el tiempo en escena utilizando los resultados de los ejercicios de exploración en base al texto el camino hambriento de Ben Ocry - grupo de nivel básico, así como se hizo trabajo de depuración planimetrica de la puesta en escena de la danza tradicional representativa del folclor afrocolombiano el Cien Pies.
6. Depuración de los ejercicios de exploración en base al texto el camino hambriento de Ben Ocry, depuración planimetrica de la coreografia el Garabato y del baile popular Shake your ban ban - grupo nivel intermedio.</t>
  </si>
  <si>
    <t>1. En la Biblioteca Centro Cultural las Pilanderas.  Se realiza con el club de lectura y las chicas del servicio social la lectura en voz
2. Club de lectura-Megabiblioteca Pie de la Popa 
Este espacio de los sábados en la mañana viene conformandose como un club que se reune a través de distintas propuestas ( arte, cultura, propuestas medio ambientales). Este mes nos reunimos Cayezul (actividad reportada en Meta producto 2) y visitamos el Museo Naval (reportado en Meta producto 1. punto 8).
Taller #1  Botánica Poética 
Este taller lo hicimos al rededor del libro Botánica Poética  de Juan Lima. Los participantes hicieron una excursión en los jardines de la biblioteca descubriendo preguntas poéticas. Luego, hicieron una exploración usando una APP de reconocimiento de plantas e hiceron un inventario de las plantas que encontraron, despúes de esto volvimos a la sala y conversamos sobre su experiencia botanica. Los niños/niñas mostraron sus apuntes y dibujos, y la información que encontraron en la APP sobre estas plantas. Al final escogimos una planta por grupo que dibujamos, pintamos e hicimos un libro entre todo el grupo.
Taller #2 Exploración Biblioteca
 ¿Qué hacemos en una biblioteca? ¿Qué es una biblioteca? ¿Porque las bibliotecas resguardan el patrimonio? 
En esta ocasión hicimos un recorrido en la biblioteca con los niños/niñas invitados de barrio de Chino. Estos niños conocieron las instalaciones, nuestros servicios y hablamos sobre patromonio material y patromonio inmaterial. Leimos el libro  "Patrimoniando: la Boquilla, Manzanillo del Mar, Tierra Baja y Pontezual", dialogamos sobre gastronomia y prácticas de estas comunidades. 
3. Punta Canoa: Club de lectura y escritura: Se realizo club de lectura con los pequeños gigantes en la biblioteca jesus Aguilar Nuñez de punta Canoa, se compartio el cuento Chester de la autora Melanie Watt. 2.) con el club de lectura Jovenes soñadores  se compartio la lectura del cuento Donde vivire de Rosemary.Mccarney.
1. Club de lectura Biblioteca Balbino Carreazo, actividad de oralidad y escritura con cartillas "leer es mi cuento".
2. * Club de lectura Infantil "Los Caimanes" - Encuentro de lectura en voz alta con diferentes autores.
* Club de lectura de jovenes y adultos " Leo y Aprendo"  - Encuentro de lectura de la novela  "Chocolate Amargo" de autoria de Mirjam Pressler", donde se desarrollo la primera sesión. 
3. Club de lectura "Nadando en libros" con actividades de lectura en voz alta del libro "Stelaluna"  de Janell cannon. Actividad "Yo leo y tú escuchas" con el libro "Castor Sastre" de Lars Klinting. Actividad "Lectura en playa" con el libro "Soñado mar"  de Monserrat.
4. Club de lectura "Mis amigos y yo" con lectura de los libros "Aladino y la lampara maravillosa" de Josep Vallverdú y el libro "Pugmug y pequeño" de Susie Jenkin Pearce.
5. Club de lectura con estudiantes de "corporación educativa Maddox".
6.Club de lectura de la biblioteca "José Vicente Mogollón" con los libros "El raton de la ciudad y el raton de campo", "El gran viaje del señor", "Choco encuentra una mamá", "Chester/melanie watt", "¿estoy triste o contento?", "Dentro de la caja", "gorilla", "aprendo con la e".
7. Club de lectura "mensajero de la lectura" y club de lectura "pequeños lectores"
8. Clubes de lectura de la "Institución Educativa Nuestra Señora del Perpetuo Socorro" e "Institucion Educativa Playas de Acapulco".
9. Club de lectura "Las pilanderas" Actividad de lectura en voz alta del cuento "Mi vida de Aveja" de Kristen Hall.
10. Club de lectura "La fuerza de la lengua" proyeccion del video "A mi ciudad nativa" (documental desarrollado por la universidad de Cartagena, bajo la direccion de Haroldo Rodriguez sobre Luis Carlos Lopez). 
11. Club de lectura "Traga libros" actividad de lectura en voz alta del libro "La liebre y la tortuga" de Felix María Sabaniego. Actividad "La hora del cuento" con el cuento "Caperucita roja" de Charles Perrault. Actividad "Lectura en famila" con el libro "Blanca nieves y los siete enanitos" de los Hermanos Grimm.
12. Club de lectura “Casa blanca”
13. Club de lectura "exploradores de cuentos"
14. Club de lectura y escritura con los pequeños en la biblioteca jesus Aguilar Nuñez de punta Canoa, lectura del cuento "De punta a punta" de Jose Luiz Berenguer. Club de lectura "Jovenes soñadores" lectura de "Julieta y su caja de colores" de Carlos Pellicer Lopez.
15. Club de lectura "Ángeles del saber" lectura del libro "El aguila y la gallina" de Marta Munté Vidal  y Club de lectura "Nuevo Mundo de comunicación" lectura del libro "Kirikú y la bruja" de Michel Ocelot. Actividad "El sorbo de a lectura". 
16. Club de lectura-Niños Actividad "Campameto Literario" y lectura de los libros "Vamos a cazar un oso-Michael Rosen", "No, no fui yo-Ivar Da Coll", "Una pisca de pimienta para la sopa-Helen Cooper", "El Grufalo-Julia Danolsan". Actividad "Pido la palabra por la paz" y lectura de "El último árbol-María Quintana Silva".
.Bostón: Se realizaron 2 talleres de de animación y prooción de lectura con el grupo de estudiantes de 4°C de la Institución Educativa Nuestra Señora del Perpetuo Socorro.                                                                                                                              2. Se realizaron  2 talleres  con los adultos mayores: uno sobre el libro La fuerza de esta voz de la Comisión de la Verdad y otro sobre expresiones coloquiales del Caribe colombiano.    1. Club de lectura Biblioteca Balbino Carreazo, actividad de oralidad y escritura con cartillas "leer es mi cuento".
2. * Club de lectura Infantil "Los Caimanes" - Encuentro de lectura en voz alta con diferentes autores.
* Club de lectura de jovenes y adultos " Leo y Aprendo"  - Encuentro de lectura de la novela  "Chocolate Amargo" de autoria de Mirjam Pressler", donde se desarrollo la primera sesión. 
3. Club de lectura "Nadando en libros" con actividades de lectura en voz alta del libro "Stelaluna"  de Janell cannon. Actividad "Yo leo y tú escuchas" con el libro "Castor Sastre" de Lars Klinting. Actividad "Lectura en playa" con el libro "Soñado mar"  de Monserrat.
4. Club de lectura "Mis amigos y yo" con lectura de los libros "Aladino y la lampara maravillosa" de Josep Vallverdú y el libro "Pugmug y pequeño" de Susie Jenkin Pearce.
5. Club de lectura con estudiantes de "corporación educativa Maddox".
6.Club de lectura de la biblioteca "José Vicente Mogollón" con los libros "El raton de la ciudad y el raton de campo", "El gran viaje del señor", "Choco encuentra una mamá", "Chester/melanie watt", "¿estoy triste o contento?", "Dentro de la caja", "gorilla", "aprendo con la e".
7. Club de lectura "mensajero de la lectura" y club de lectura "pequeños lectores"
8. Clubes de lectura de la "Institución Educativa Nuestra Señora del Perpetuo Socorro" e "Institucion Educativa Playas de Acapulco".
9. Club de lectura "Las pilanderas" Actividad de lectura en voz alta del cuento "Mi vida de Aveja" de Kristen Hall.
10. Club de lectura "La fuerza de la lengua" proyeccion del video "A mi ciudad nativa" (documental desarrollado por la universidad de Cartagena, bajo la direccion de Haroldo Rodriguez sobre Luis Carlos Lopez). 
11. Club de lectura "Traga libros" actividad de lectura en voz alta del libro "La liebre y la tortuga" de Felix María Sabaniego. Actividad "La hora del cuento" con el cuento "Caperucita roja" de Charles Perrault. Actividad "Lectura en famila" con el libro "Blanca nieves y los siete enanitos" de los Hermanos Grimm.
12. Club de lectura “Casa blanca”
13. Club de lectura "exploradores de cuentos"
14. Club de lectura y escritura con los pequeños en la biblioteca jesus Aguilar Nuñez de punta Canoa, lectura del cuento "De punta a punta" de Jose Luiz Berenguer. Club de lectura "Jovenes soñadores" lectura de "Julieta y su caja de colores" de Carlos Pellicer Lopez.
15. Club de lectura "Ángeles del saber" lectura del libro "El aguila y la gallina" de Marta Munté Vidal  y Club de lectura "Nuevo Mundo de comunicación" lectura del libro "Kirikú y la bruja" de Michel Ocelot. Actividad "El sorbo de a lectura". 
16. Club de lectura-Niños Actividad "Campameto Literario" y lectura de los libros "Vamos a cazar un oso-Michael Rosen", "No, no fui yo-Ivar Da Coll", "Una pisca de pimienta para la sopa-Helen Cooper", "El Grufalo-Julia Danolsan". Actividad "Pido la palabra por la paz" y lectura de "El último árbol-María Quintana Silva".</t>
  </si>
  <si>
    <t xml:space="preserve">En la red de bibliotecas públicas se desarrollaron las agendas culturales, teniendo en cuentas las siguientes actividades:
En la biblioteca Caiman se realizaron las siguientes actividades: 
1) Se realizo actividad de cine foro, en el marco de en el marco de la celebracion de la vacaciones creativas Redcrerte de la A-Z, con niños de la comunidad de la Puntilla                                                                                                                               2) Se realizo  2 actividades  de titeres en el marco de la celebracion de las vacaciones Creativas " Redcrearte de la A-Z" con niños  de la comunidad de la Puntilla.                                                                                                                              3) Se realizo apuesta en escena junto con los niños del sector la Puntilla sobre  sobre el cuidado del medio ambiente.
 4) realizamos una formacion sobre el cuidado del medio ambiente junto con los niños en el marco de la celebracion de las vacaciones creativas de la A-Z 
5) En nuestra biblioteca se se han desarrollado 2 encuentro de formacion en danza en articulacion con la funadciuon Enseñanos a creer, del proyecto ganador " Mi historia la cuento yo" del Ministerio de cultura
6) Se realizo en el marco de la vacaciones recrerte de la A-Z, una muestra de bailes a nuestros niños de la Biblioteca
En la biblioteca Fredonia se realizaron las siguientes actividades:
Durantes las vacaciones recreativas - Redcrearte de la A a la Z se contó con la participación de los dos clubes de lectura e invitados; realizando: 
1. Manualidades en papel donde se hizo un gusanito y piña. manualidades en fomy  donde se hicieron mascaras de algunos animales (perro, oso, mariposa, tigre, zorro, entre otros. 
2. Elaboraron una tarjetas con cartulina y papel de colores. 
3. Rondas y cantos infantiles. 
4. Se trabajó el tema del medio ambientem "Yo cuido mi entorno" haciendo una jornada de limpieza al rededor de la Biblioteca. 
5. Jornada recreativa con el apoyo del IDER. 
6. Para finalizar las vacaciones se hizó una expedición literaria - campamento, donde por grupos debian realizar una serie de pruebas como eran (juegos de palabra,  hacer frases cortas, adivinar con un parrafo el cuento, entre otros.) 
En la bilbioteca Jorge Artel se realizaron las siguientes actividades: 
Agenda cultural la fundación Fetacci, y dos pasantes de maestria en estudios afrocolombianos y arte con quienes nos encontramos articulados con una oferta permanete de Cine foros, talleres teatrales y expresion corporal y analisis del arte.
Semillero de danzas con la fundacion serena del mar en la biblioteca José Vicente Mogollón. 
Taller de elaboracion de la bandera a estudiantes del colegio la sabiduria en biblioteca Juan Carlos Arango.
En la biblioteca Pablo Neruda se realizaron las siguientes actividades: 
1. Con la Coorporacion Mercy Corps se realizaron actividades de sensibilizacion,orientacion,formacion y promocion con las personas pertenecientes a las comunidades migrantes incluyendo a las colombianas en estado vulnerables que fueron priorizadas por su condicion  de vulnerabilidad, con lo anterior se busca que hagan parte del programa Avanzando el futuro lo que les permitira contar con alternativas de apoyo humanitario y de desarrollo social.
2. Con los jovenes de la comunidad se hicieron las vacaciones recreativas en esta receso escolar que tuvieron en sus escuelas, donde se aprovecho para hacer jornada de recreacion a traves de las practicas de baile.
3 Los señores integrantes del grupo organizado del programa Adulto Mayor Chile 1 estuvieron reunidos en varias ocasiones donde tuvieron la oportunidad de tratar temas concernientes a su organizacion como tambien el de hacer actividades culturales como lo fue la jornada del karaoke donde con la ayuda de equipos tecnicos pudieron mostrar sus dotes artisticos a traves del canto.              
En la biblioteca Raúl Gómez Jattín se realizaron las siguientes actividades: 
1. Actividad cultural "Solo una mujer' montaje de Dora Malo.                                                                                                                                                                                                                            2. Vacaciones creativas REDCREARTE DL A - Z, película "Chicos malos". Se basa en los libros ilustrados homónimos de Aaron Blabey. (FILMAFFINITY).                                                   
3. En la sala Delia Zapata Olivella del Centro Cultural las Palmeras, docentes del distrito de Cartagena, pertenecientes al grupo Tambores magistrales, realizan prácticas de danzas.                                                                                                                                                                                                                                                                                                                                                     4. La primera infancia también dibuja, se recrea y se divierte de las vacaciones creativas REDCREARTE DL A - Z.
5. Proyección de cortometrajes sobre la empatía, en el penúltimo día de las vacaciones creativas REDCREARTE DL A - Z. 
6. Actividades de manualidades de las vacaciones creativas REDCREARTE DL A - Z.
7. Socialización del proyecto: Mis tambores y su kandunga, ganador de la convocatoria de Concertación del Ministerio de Cultura. A cargo de la  Corporación Socio Cultural Renacimiento, los niños y niñas invitados hacen parte del proyecto Combita de la comunidad del nuevo Porvenir.
Talleristas: Regina Guzman Pérez y  Angélica María Rebolledo Pájaro.       
8. En alianza con la IE Madre Gabriela se desarrolló taller sobre música folclórica con niños y niñas de la comunidad.     
9. Actividad de #BailoTerapia en la Biblioteca con los adultos mayores "Rosaristas mayores del Porvenir" en la Biblioteca Distrital Raúl Gómez Jattin del Centro Cultural Las Palmeras.
En alianza con la fundacion Serena del mar, se realizó prácticas de danza tradicioal en Biblioteca de Tierra Baja.   
En la biblioteca Jesús Aguilar Núñez se realizaron las siguientes actividades: 
1. En alianza con la Institución educativa de Punta Canoa y comfamiliar, se llevan a cabo prácticas de danza                       2. #CineForo documental "Rapidas y peludas Alvin las ardillas" 
3. Taller de dibujos.
4 .taller de mochila con la fundación lexco.        
</t>
  </si>
  <si>
    <t>1. Taller de elaboración de la bandera de COLOMBIA en el marco de la conmemoración del 20 de julio con los estudiantes de preescolar y basica primaría de la I.E.F.P.S
2. Conmemoración 20 de julio con lectura de "Las Mujeres de la Independencia", "Reminiscencias de santa fé y Bogotá", "Memorias de un abanderado". 
3. Se conmemora el dia del  padre con un grupo de adultos mayores,  con el apoyo de la Trabajadora social de Fe y Alegria Colombia (Ginna Pineda) , la Junta de acción Comunal de Fredonia, Biblioteca de Fredonia.   Realizando  varias actividades tales como: 
1. Presentación - Yo presento a mi compañero. 2. Se le Habla  del  Amor Propio. 3. El cuido personal. 4. Presentación del musica folclorica "Al son de las Mujeres"-donde se baila y se canta. 4. Se narraron historias, y se cuentan chistes. 5.Se comparte un sancocho comunitario. (junio 26)
4. Celebración cumpleaños #56 del Barrio Fredonia el 16 de julio. En las instalaciones de la Biblioteca publica de Fredonia, realizando varias actividades como son: 1.Procesión de la Virgen de Carmen- una Misa 2. Atención Medicina general. 3. Entrega de medicamentos. 4.Charlas sobre enfermedades prevalentes (EDA-IRA) entre otras. 5.Salud oral (entrega de cepillo y vaso). 6. Belleza (cepillado, tinte, corte, cejas). 7. Animación con un grupo de  Gaita. 
5. La bibilioteca publica de Pontezuela rindió homenaje a los 12 años de fallecido el artista joe arroyo y para este homenaje preparo la actividad joe vive , se organizo una pequeña exposicion de las caratulas y discos que lo llevo a la fama para lograr que el legado musical del Joe Arroyo se preserve y se siga difundiendo generacion en generacion.
6. Celebración cultural de las fiestas patronales de la virgen del carmen (Tierra baja)       
7. Encuentro intergeneracional en la Mega biblioteca Juan José Nieto, donde niños, niñas, jovenes, adultos y adultos mayores se reunieron para conversar sobre la importancia de la tradición oral, declamación de poemas y muestras de actividades significativas en la biblioteca.     
8. Encuentro Internacional de danzas folkloricas 
La biblioteca Pie de la Popa fue sede del intercambio cultural de danzas tradicionales en los que participaron distintos países como Estados Unidos,México, Canada, Guatemala,Venezuela y Republica Dominicana.En este encuentro los distintos países intercambiaban talleres sobre sus bailes más representativos, además,se habló sobre el origen de estas danzas. El encuentro culminó con una puesta en escenena en otro escenario del circuito culturade la ciudad. 
9. Encuentro folklorico y de las arte  del magisterio
Los profesores del magisterio de la ciudad de Cartagena se dieron cita para realizar el encuentro de artes y cultura.Durante tres días labiblioteca recibió a los profesores que hicieron muestra de pintura (los artistas pintaron sus cuadros en tres días en la biblioteca), danzas folkloricas, teatro y música. El último encuentro estuvo acompañado por un jurado que deliberó el fallo final.       1. Presentación de  narración oral escenica "Historias encantadas", propuesta ganadora la convocatoria LED.                                                                                       
2. Presentación de ritmos tradicionales "Travesía San pelayo", propuesta ganadora de la convocatoria Cartagena Circula.                                                          
3. Acto conmemorativo del día del adulto mayor.        
4. Celebración y promoción de cabildos indígenas con documentales y proyectos culturales
5. Celebracion del 7 de agosto donde hizo un cine foro a los niños de la comunidad se presento una pelicula con referente a la batalla de boyaca despues ellos hicieron un dramtizado de esa fecha 
6. Festival de la cometa: con los niños que hacen parte del club de lectura realizamos  el festival de la cometa en la playa, donde los niños en compañía de sus padres dejaron volar  su imaginacion y creatividad. 
7. Con una súper programación cultural se llevó a cabo la celebración de los 24 años del Centro Cultural las Palmeras, los más de 200 personas gozaron y disfrutaron de mariachis, conjunto vallenato, música folclórica, danza moderna, poesía, rifas y otras actividades artísticas y culturales.                                                                         2.) Cortometraje "Nuestros antepasados indígenas" para celebrar con niños y niñas de la comunidad el día internacional de los pueblos indígenas, en la Biblioteca Raúl Gómez Jattin del Centro Cultural las Palmeras.                                                   
3.) Coordinadores de la #RedDistritalDeBibliotecas  e invitados en el Taller de Transferencia Metodológica de Contenidos Históricos de la Biblioteca del Año de la Libertad. Fue un placer haber recibido a la investigadora María Isabel Mena en el marco del Día Internacional del Recuerdo de la Trata de Esclavos y su Abolición.                                                                                                                                       4.) se prendió el fandango en la Biblioteca Distrital Raúl Gómez Jattin del Centro Cultural las Palmeras conversatorio "Travesía a San Pelayo"
Ritmos tradicionales de las bandas. 
1. Introducción  ( relato de la experiencia durante el festival nacional del porro en San pelayo 2022) 
2. Ritmos tradicionales del festival. 
• El porro palitiao  
• El porro tapao 
• El fandango
3. Otros ritmos tradicionales de las bandas. 
4. RUEDA DE FANDANGO
Proyecto ganador de la convocatoria Cartagena circula del Instituto de Patrimonio y Cultura - IPCC. A cargo del maestro Jorge Otero Manchego.</t>
  </si>
  <si>
    <t>La red de bibliotecas públicas realizó las siguientes actividades como extensión bibliotecaria:
1. Se realizó en el hogar infantil de la boquilla mi cariñito, la lectura del libro "Comadrita la rana", se complemento con actividades lúdicas al final de la lectura.
2. Lectura en la playa, en la orilla del mar donde los niños disfrutaron de cuentos como:el gran viaje del señor M, la cosa que mas duele del mundo, la gallina y el monstruo, dulces sueños ¿cómo era yo cuando era un bebé?, las medias de los flamencos, castor pintor, el libro del bosque, los secretos de abuelo sapo, entre otros.
3. Ciclo ruta dominical por la Red Distrital de Bibliotecas, punto los ejcutivos. Se realiza una jornada de recreación, ludica; realiazando las siguientes actividades: 1.Maraton de la lectura. 2. Decoración de susarradores. 3. Lectura y pintura de dibujos alusivos al cuento Pugmug   y pequeño por Susie Jenkin-Pearce, 4.Juegos con el ula-ula.   
4. Semillero de danzas: con apoyo de nuestro aliado serana del mar, los  niños atravez de la danza  expresan movimientos corporales ademas del aprovechamiento del tiempo libre.
5. El equipo de la Red Distrital, participamos en la V feria Internacional del libro, realizando actividades como. El toldo literario, tarjetas activadas con familia, teatrino, juego de la escalera, manualidades, lecturas en voz alta al aire libre y  juegos del minué</t>
  </si>
  <si>
    <t>Se inició el proyecto piloto Soy Arte Soy Paz, desde el área de formación artística de Teatro donde se  desarrolló el taller: Juego de roles en las 6 Instituciones Educativas: 
1. Instituciones educativas Rosedal Minuto de Dios
2. I.E María Cano
3. I.E Clemente Manuel Zabaleta
4. I.E Bayunca
5. I.E Pontezuela
5. I.E  Juan José Nieto
Se impactó a 260 Jóvenes de los cursos 9, 10 y 11 que fueron focalizados teniendo en cuenta algunas problemáticas de convivencia y paz en las que se han visto involucrados en sus comunidades escolares.
 Para este proyecto se han tenido en cuenta las Competencias ciudadanas y su definición como es el conjunto de conocimientos y de habilidades cognitivas, emocionales y comunicativas que, articulados entre sí, hacen posible que el ciudadano actúe de manera constructiva en una sociedad.</t>
  </si>
  <si>
    <t>CONTRATACIÓN DIRECTA-CONTRATO - INTERADMINISTRATIVO   N° CI-IPCC-004-2022
OBJETO: REALIZAR LA GERENCIA INTEGRAL PARA EJECUTAR LAS OBRAS DE REHABILITACIÓN Y MANTENIMIENTO DEL ESCENARIO CULTURAL DE LA PLAZA DE TOROS. 
CONTRATISTA: EMPRESA DE DESARROLLO URBANO DE BOLÍVAR EDURBE S.A.
ESTADO : En ejecucion
Acta de Inicio 21 de septiembre de 2022</t>
  </si>
  <si>
    <t>CONVENIO UMAYOR.
CEMENTERIO SANTA CRUZ DE MANGA - INSPECCION Y REGISTRO GENERAL PARA INICIO DEL PEMP DEL CEMENTERIO
PRACTICAS EN DESARROLLO DE LA  ACTIVIDAD PUNTUAL CREACION MAPA INTERACTIVO DE ESCENARIOS CULTURALES DE CARTAGENA  -IPCC
RECOPILACION DE  DOCUMENTACION QUE EXISTE EN FISICO EN LOS ARCHIVOS DEL TEATRO ADOLFO MEJIA, ESCANER E INVENTARIO</t>
  </si>
  <si>
    <t xml:space="preserve">Inicio de ejecución del convenio con la Universidad de Cartagena, que incluye estrategias y encuentros académicos sobre emergencia climática y su afectación al Patrimonio material
Aprobación del plan operativo presentado por la UdeC
</t>
  </si>
  <si>
    <t>1. Cursos virtuales Patrimonio:
PATRIMONIO CULTURAL Y GESTIÓN DEL PATRIMONIO I
PATRIMONIO CULTURAL Y GESTIÓN DEL PATRIMONIO II
2. Realización de la Convocatoria casas Vernáculas</t>
  </si>
  <si>
    <t>CONVOCATORIA IMPULSO 2022 : 36 artistas y estimulos destinados a la creacion artistica en las areas de literatura, artes plasticas, musica, danza, teatro  y cine.
7 artistas, investigadores de las artes y estimulos, destinados para la investigacion en las areas artes literarias, cine/producción audiovisual, musica y artes plasticas.
En TOTAL 43 ESTIMULOS DESTINADOS  LA creación artística, formación e investigación a creadores y gestores</t>
  </si>
  <si>
    <t>https://convocatorias.ipcc.gov.co/sites/default/files/2022-09/IMPULSO_6-9-2022_Resolucion_Seleccion__Impulso.pdf</t>
  </si>
  <si>
    <t>Con la realización de la CONVOCATORIA DE ESTÍMULOS Y CONCERTACIÓN PARA LA DINAMIZACIÓN DE ESPACIOS DE LA INFRAESTRUCTURA CULTURALen el marco del Portafolio Impulso 2022, se destinan 9 estimulos para el beneficio de 9 artistas y organizaciones culturales a fin de impulsar, facilitar, apoyar y hacer visibles procesos y actividades artísticas y culturales.</t>
  </si>
  <si>
    <t>Con la realización de la CONVOCATORIA DE ESTÍMULOS PARA CONCERTACIÓN EN LA REALIZACIÓN DE FESTIVALES DE JUVENTUDES, se destinan 3 estimulos a beneficio de organizaciones y gestores culturales y beneficio directo de al menos 15 grupos artisticos e indirecto de 80 artistas, en las areas de la danza,y el teatro</t>
  </si>
  <si>
    <t>Desde la CONVOCATORIA ABIERTA DE ESTIMULOS, se benefician de manera directa a 5 artistas y gestores culturales, quienes a partir de los proyectos a desarrollar en distintas lineas de creación, investigacón, circulación, formación  y las areas de cine, artes plasticas, danza y teatro</t>
  </si>
  <si>
    <t>convocatoria "PUERTAS ABIERTAS AL TEATRO INCLUYENTE"</t>
  </si>
  <si>
    <t>CONVENIO PARA EL DESARROLLO DE LA AGENDA DE DIVULGACIÓN, FOMENTO Y VISIBILIZACIÓN DE CONTENIDOS CULTURALES E INDUSTRIAS CREATIVAS LOCALES, NACIONALES E INTERNACIONALES PERMANENTE DEL TEATRO ADOLFO MEJÍA DE CARTAGENA DE INDIAS.</t>
  </si>
  <si>
    <t>https://community.secop.gov.co/Public/Tendering/OpportunityDetail/Index?noticeUID=CO1.NTC.3304449&amp;isFromPublicArea=True&amp;isModal=False</t>
  </si>
  <si>
    <t>CONVENIO PARA LA FORMACIÓN PROFESIONAL PARA LAS ARTES Y LA CUALIFICACIÓN DE ACTORES FESTIVOS DESDE LOS PROGRAMAS DE ARTES ESCÉNICAS, ARTES PLÁSTICAS, DISEÑO INDUSTRIAL Y MÚSICA, A PARTIR DE UNA ESTRATEGIA PARA LA SALVAGUARDIA DEL PATRIMONIO INMATERIAL DE LA CIUDAD DE CARTAGENA DE INDIAS.</t>
  </si>
  <si>
    <t>CONVENIO PARA EL FORTALECIMIENTO DE LA GESTIÓN, EDUCACIÓN, INVESTIGACIÓN, CONSERVACIÓN, PUESTA EN VALOR Y APROPIACIÓN SOCIAL DEL PATRIMONIO CULTURAL DE CARTAGENA DE INDIAS.                                                 Historia y tradición festiva en Cartagena
Fotografía para proyectos culturales</t>
  </si>
  <si>
    <t xml:space="preserve">CONVENIO PARA EL FORTALECIMIENTO DE LA GESTIÓN, EDUCACIÓN, INVESTIGACIÓN, CONSERVACIÓN, PUESTA EN VALOR Y APROPIACIÓN SOCIAL DEL PATRIMONIO CULTURAL DE CARTAGENA DE INDIAS.                                         Formulación de proyectos culturales
Innovación en productos y servicios culturales
</t>
  </si>
  <si>
    <t>https://docs.google.com/document/d/1g0gaouGPQ1juWsYyHFYnp1QQ2onVgIR0/edit</t>
  </si>
  <si>
    <t>https://drive.google.com/drive/folders/1jExZQC0p1ggpEAQFJ6LWQmxe0FF1qAUe?usp=sharing</t>
  </si>
  <si>
    <t>Escuela de formación de proyectos culturales</t>
  </si>
  <si>
    <t>Durante el mes de septiembre, se firmó y perfecciono el contrato interadministrativo con la Universidad de Cartagena CI-IPCC-002-2022, con el objeto de contratar el desarrollo de procesos participativos y de sistematización, para la realización de la fase de agenda pública dentro del ciclo de las políticas públicas del distrito de Cartagena, el cual contempla las siguientes actividades: OBJETIVO ESPECÍFICO 1: Realizar alistamiento técnico y operativo del proceso.OBJETIVO ESPECÍFICO 2: Diseñar e implementar plan y estrategias de comunicación correspondientes al proceso de agenda pública de las políticas culturales integradas.OBJETIVO ESPECÍFICO 3: Organizar y planificar agendas participativas según especificaciones metodológica.OBJETIVO ESPECÍFICO 4: Desarrollar al menos 70 espacios participativos para el levantamiento de línea base, puntos críticos y factores estratégicos. OBJETIVO ESPECÍFICO 5: Realizar tres documentos diagnóstico para las políticas públicas.</t>
  </si>
  <si>
    <t xml:space="preserve">https://docs.google.com/document/d/1Drjkbp8p-FZEUs_npxacOzCSBfF3emL2/edit.      https://community.secop.gov.co/Public/Tendering/OpportunityDetail/Index?noticeUID=CO1.NTC.3249830&amp;isFromPublicArea=True&amp;isModal=False </t>
  </si>
  <si>
    <t xml:space="preserve">GESTIÓN DOCUMENTAL
En el Instituto de Patrimonio y Cultura de Cartagena de Indias IPCC, se han adelantado acciones para el fortalecimiento de la Gestión Documental, a través del establecimiento de los siguientes ejes de trabajo: 
•	Elaboración de los instrumentos archivísticos
•	Seguimiento y actualización del el PINAR 
•	Seguimiento y actualización de la política de Archivo y Gestión Documental
•	Apoyar temas de gestión documental de la entidad
INSTRUMENTOS ARCHIVISTICO
Desde el mes de enero del presente año se revisó el Plan Institucional de Archivo, instrumento de la planeación archivística que nos permite saber la situación actual de la entidad en temas de gestión documental, en ese orden se pudo establecer los proyectos y programas formulados en el PINAR y se priorizaron los instrumentos archivísticos como aspectos críticos para su elaboración:
•	Tablas de Retención Documental
•	Tablas de Valoración Documental 
•	Cuadro de Clasificación Documental
•	Formato Único de inventario documental
•	Programa de Gestión Documental
•	Sistema Integrado de Conservación 
A la fecha se tienen elaborado y aprobado por el Comité Institucional de Gestión y Desempeño los siguientes instrumentos: 
•	Tablas de Retención Documental
•	Tablas de Valoración Documental 
•	Cuadro de Clasificación Documental
•	Formato Único de inventario documental
De los siguientes instrumentos, se tiene el documento preliminar como avance en su elaboración:
•	Programa de Gestión Documental
•	Sistema Integrado de Conservación
PLAN INSTITUCIONAL DE ARCHIVO PINAR
Es un instrumento para la planeación de la función archivística, el cual se articula con los demás planes y proyectos estratégicos previsto por la entidad. 
En la entidad este instrumento archivístico se encontraba elaborado y se realizó revisión y actualización de los diferentes proyectos o programas formulados bajo los aspectos administrativos, de infraestructura, técnicos, tecnológicos, estipulado por la normatividad archivística. A la fecha, se tiene actualizado y se realiza el seguimiento y avance. 
POLITICA DE ARCHIVO Y GESTION DOCUMENTAL 
En  La política de archivo y Gestión Documental,  es una declaración de un compromiso o principio que la entidad establece sobre un asunto especifico y determina su manera de actuar e implementar la política. el Instituto de Patrimonio y Cultura de Cartagena, en cumplimiento de la normatividad vigente, busca crear una cultura archivística a los funcionario interno y ciudadanía general, como el principio de transparencia del derecho y acceso a la información pública, en este orden se ha elaborado la política de archivo y gestión documental con las directrices y estándares para la gestión de la información en cualquier soporte con el objetivo de su consulta y conservación. 
La entidad viene trabajando en los planes de mejoramientos establecidos por la oficina de planeación según recomendaciones del FURAG. Ya que nuestra política hace parte de la quinta dimensión “INFORMACION Y COMUNICACIÓN” del MIPG. 
En este momento tenemos formulada la declaratoria de nuestra política y avances significativo en la construcción de la política del IPCC. 
III.	SISTEMA DE GESTIÓN DE CALIDAD 
Con relación a la implementación del Sistema de Gestión de la Calidad, se tienen los siguientes avances: 
•	Elaboración del Nuevo Mapa de Procesos alineado a la misión, visión y objetivos de calidad y a los requisitos del Modelo Integrado de Planeación y Gestión
</t>
  </si>
  <si>
    <t xml:space="preserve">PLAN DE MEJORAMIENTO 2022
Una vez fueron socializados los resultados del FURAG en el Comité Institucional de Gestión y Desempeño, así como a los demás estamentos de la entidad, se formularon los Planes de mejoramiento para cada una de las políticas, según las alternativas de mejoras que se derivaron de la Medición del Desempeño Institucional y las demás fuentes que dicta el manual operativo de MIPG en su cuarta versión. 
Los Planes de mejoramiento fueron aprobados en el Comité Institucional de Gestión y Desempeño y se espera que, durante los próximos meses se realice el seguimiento al avance de cada una de las acciones contenidas en los planes referenciados. </t>
  </si>
  <si>
    <t xml:space="preserve">  Se recibió el resultado del diagnostico realizado por la Escuela Taller Naranja y se decide complementar esta informacion con el ejercicio del instrumento de recopilacion de informacion adelantado por el equipo de practicas significativas.   Se digitalizó el instrumento y se abrio  link al publico para el diligenciamiento de los emprendimientos.
 https://formularios.ipcc.gov.co/form/herramienta-de-caracterizacion</t>
  </si>
  <si>
    <t>Se suscribio convenio con la Universidad de Bellas Artes para el desarrollo de la escuela de formacion festiva, en el cual tambien se encuentra incluida la realización de ruedas de saberes. Se plantearon las siguientes 10 actividades: ACTIVIDAD 1 Y 2. CONVERSATORIO Y EXPOSICIÓN ARTÍSTICA EN HOMENAJE A RAFAEL BAENA. ACTIVIDAD 3. 4. 5. 6 TALLERES PRÁCTICOS DE INTERCAMBIO INTERGENERACIONAL EN TORNO A LA ESTÉTICA FESTIVA, IMPARTIDO EN LAS LOCALIDADES DE LA CIUDAD DE CARTAGENA Y SU ZONA CORREGIMENTAL. Lugares Zona corregimental: Centro Cultural de Pasacaballos. Localidad 2. Centro Cultural las Palmeras. Localidad 3. Biblioteca Jorge Artel Zona Norte. Centro cultural Punta Canoa ACTIVIDAD 7. EXPOSICIÓN DE CUADROS VIVOS: PERFORMANCE GENERACIONAL. ACTIVIDAD 8. MAPA PARLANTE. ACTIVIDAD 9. EL BAÚL DE LOS RECUERDOS . ACTIVIDAD 10. ITINERANCIA PEDAGÓGICA FESTIVA</t>
  </si>
  <si>
    <t>https://drive.google.com/drive/u/5/folders/1jVnhyYq1fA54pG1ljGeFeoivvb0ZlDWR</t>
  </si>
  <si>
    <t>CONVENIO PARA LA FORMACIÓN PROFESIONAL PARA LAS ARTES Y LA CUALIFICACIÓN DE ACTORES FESTIVOS DESDE LOS PROGRAMAS DE ARTES ESCÉNICAS, ARTES PLÁSTICAS, DISEÑO INDUSTRIAL Y MÚSICA, A PARTIR DE UNA ESTRATEGIA PARA LA SALVAGUARDIA DEL PATRIMONIO INMATERIAL DE LA CIUDAD DE CARTAGENA DE INDIAS. DEL CUAL SE DERIVA LA ESCUELA DE FORMACIÓN FESTIVA</t>
  </si>
  <si>
    <t>Se realizó convocatoria para el fortalecimiento de capacidades de los eventos de interés general institucionalizados en el circuito cultural anual de Cartagena de indias, mediante acuerdo no. 009 de 2018 del concejo distrital de Cartagena indias, donde quedaron seleccionados:
 LA CASA DE LA CULTURA DE CARTAGENA - FESTIVAL FOLCLÓRICO NACIONAL COLOMBIA CANTA EN CARTAGENA
 MARITZA ZÚÑIGA OROZCO - ¡MAQUÍLLATE CON LA COBRA! Maquillaje festivo desde lo Afro, lo indígena y lo multicultural
 CORPORACIÓN ARTÍSTICA GENTE DE TEATRO - Temporada Permanente de Teatro y Títeres Afirmando Identidad
 ASOCIACIÓN DISTRITAL DE TEATRISTAS INDEPENDIENTES DE CARTAGENA - TEMPORADA DE TEATRO CARTAGENERO
 ASOCIACIÓN DE ARTE TROTASUEÑOS - 22 TITIRIFESTIVAL
 ASOCIACIÓN CONSEJO INTERNACIONAL DE ORGANIZACIONES DE FESTIVALES DE FOLKLORE Y ARTES TRADICIONALES -CIOFF - SECCIONAL COLOMBIA - XVII FESTIVAL MÚSICA Y DANZA DEL MUNDO EN CARTAGENA
 FUNDACIÓN AMORARTE - FESTIVAL MUNDIAL DE LA SALSA Y EL BOLERO BOHEMIA CARTAGENERA 2022
 CORPORACIÓN FESTIVAL INTERNACIONAL DE POESÍA - 26 festival internacional de Poesía en Cartagena
 FUNDACIÓN CULTURAL ARCO IRIS - XIV FESTIVAL DE ARTE FEMENINO POR LA ESPERANZA Y RECONCILIACIÓN
 PARLAMENTO INTERNACIONAL DE ESCRITORES DE CARTAGENA DE INDIAS - Apoyo al XX Parlamento Internacional de Escritores de Cartagena de Indias
 COMITÉ CULTURAL DEL SOCORRO - XXXII Festival de Gaitas y Tambores de Cartagena Barrio el Socorro</t>
  </si>
  <si>
    <r>
      <t xml:space="preserve">Con la CONVOCATORIA DE ESTÍMULOS PARA CONCERTACIÓN EN LA REALIZACIÓN DE OTROS FESTIVALES, FIESTAS Y FESTEJOS, </t>
    </r>
    <r>
      <rPr>
        <b/>
        <sz val="12"/>
        <color rgb="FF434343"/>
        <rFont val="Arial"/>
        <family val="2"/>
      </rPr>
      <t>se destinan igualmente 9 estímulos a artistas y organizaciones culturales de las areas musica, teatrom danza y artes visuales, con beneficio directo a 45 grupos en promedio por festival y no menos de 200 artiistas como beneficarios indirectos.</t>
    </r>
    <r>
      <rPr>
        <sz val="12"/>
        <color rgb="FF434343"/>
        <rFont val="Arial"/>
        <family val="2"/>
      </rPr>
      <t xml:space="preserve"> </t>
    </r>
    <r>
      <rPr>
        <sz val="12"/>
        <color theme="1"/>
        <rFont val="Arial"/>
        <family val="2"/>
      </rPr>
      <t>Los ganadores en esta linea fueron: SANTIAGO PINAUD - Alterarte Fest: Cartagena Suena Vol.3
 GALAXIA DELTA 9 - Festival Semillas de Amor.
 HENRY JAVIER GONZALEZ GONZALEZ - segunda versión festival gaitas al parque
 FUNDACIÓN LOS BUENOS MUCHACHOS - Festival Cultural Urbano "El camellón AU17del flow" la vitrina de los inmortales.
 ASOCIACIÓN FOLCLÓRICA DISTRITAL DE CARTAGENA - 
 Encuentros folcloricos tradicional danzas del caribe II version Homenaje a los negros cimarrones.
 MATRIA CORPORACIÓN CULTURAL - Festival de Teatro Itinerante Nacional de Calle de Cartagena. (FESTÍN CALLE)
 JAIRO LUIS NIETO MIRANDA - FIESTA EUREK 
 ALBERTO ALEJANDRO ZUÑIGA BERRIO - Cartagena vip: por los valores, la integridad y la paz.
 FUNDACIÓN NUEVA
 VIDA - Semana artística "Mis talentos al servicio de Dios y de los demás"</t>
    </r>
  </si>
  <si>
    <t xml:space="preserve">1- Se realizo la convocatoria Cartagena de Fiesta.                                      2-Se realizo la convocatoria para las candidatas al reinado de la independencia 2022.                                                                                  3- Se realizo la convocatoria para el diseño de carrozas para las fiestas de independencia 2022.         </t>
  </si>
  <si>
    <t>CONVENIO PARA LA FORMACIÓN PROFESIONAL PARA LAS ARTES Y LA CUALIFICACIÓN DE ACTORES FESTIVOS DESDE LOS PROGRAMAS DE ARTES ESCÉNICAS, ARTES PLÁSTICAS, DISEÑO INDUSTRIAL Y MÚSICA, A PARTIR DE UNA ESTRATEGIA PARA LA SALVAGUARDIA DEL PATRIMONIO INMATERIAL DE LA CIUDAD DE CARTAGENA DE INDIAS. DEL CUAL SE DERIVA LA ESCUELA DE FORMACIÓN FESTIVA Y LA AACTIVIDAD PARA FORTALECER EN LAS INSTITUCIONES EDUCATIVAS UNA PROGRAMACIÓN DE CIRCULACIÓN SOBRE ACTOS FESTIVOS 
educativas</t>
  </si>
  <si>
    <t>En el marco del proyecto ‘Museos y comunidad: ventanas al patrimonio’, se llevó a cabo la apertura de la exposición ‘Ventanas al Patrimonio’, la cual está conformada por creaciones de niños y niñas de cuatro comunidades, que representan la identidad cultural de sus territorios. 
 Durante los meses de agosto y septiembre, los menores de Bocachica, Playa Blanca, La Boquilla y Arroyo de Piedra, en compañía de sabedores de la tercera edad de sus comunidades, participaron en talleres de reconocimiento de su patrimonio cultural y en recorridos por los museos ubicados en el Centro Histórico, donde plasmaron sobre papel los que para ellos eran elementos significativos de su comunidad. 
 Posteriormente, utilizando como lienzo las ventanas de madera elaboradas por carpinteros de su territorio, y con ayuda del equipo pedagógico del proyecto, los pequeños pintaron en grande, logrando que fuera posible la idea que dio vida a la iniciativa: las ventanas como elementos comunitarios a través de los cuales se aprende, transmite y salvaguarda la identidad e idiosincrasia de un pueblo. 
 La exposición conformada por 80 ventanas con diseños diferentes de acuerdo a su territorio, podrá apreciarse del 1 al 30 de octubre de 10:00 a. m. a 6:00 p. m., en el salón Cultural del Museo Naval del Caribe. Posteriormente estas obras podrán apreciarse en los espacios culturales de cada comunidad.</t>
  </si>
  <si>
    <t xml:space="preserve">
804 participantes en eventos realizados en los museos</t>
  </si>
  <si>
    <t>1. Se realizó cubrimiento fotográfico al acompañamiento técnico a las historias raizales atreves de las ventanas del patrimonio exaltado el valor Y el arte de la arquitectura patrimonial a los estudiantes a los niños de Playa Blanca, Barú, La Boquilla , Tierra Bomba, Bocachica.2.Se realizó cubrimiento  al acompañamiento técnico, Historia arquitectura patrimonial a los estudiantes del Instituto universitario Mayor de Bolívar por el Director de patrimonio IPCC. 3.Se realizó cubrimiento a Cornisas y tejadillos de Inmuebles  en el barrio de Getsemaní con el objetivo de ubicar, ver estado y hacer conteo de estos, acompañamiento del director de patrimonio y el equipo técnico conformado por abogados Ingenieros y arquitectos.</t>
  </si>
  <si>
    <t>https://drive.google.com/drive/u/5/folders/13RvF5FMHX_3nt0lUYO7ZcwEu4ay9kLY6</t>
  </si>
  <si>
    <t>PROCESO PARA DESARROLLAR ESTRATEGIAS COLABORATIVAS EN LOS MUSEOS DEL DISTRITO DE CARTAGENA, GENERANDO APROPIACIÓN SOCIAL DEL PATRIMONIO MATERIAL E INMATERIAL EN LOS CORREGIMIENTOS DE BOCACHICA, BARÚ, ARROYO DE PIEDRA Y LA BOQUILLA.</t>
  </si>
  <si>
    <t>1363 visitantes generales a los museos, recorrido de colecciones</t>
  </si>
  <si>
    <r>
      <t xml:space="preserve">Inicio de ejecución del convenio con la Universidad de Cartagena, que incluye estrategias para la salvaguardia de los oficios tradicionales relacionados con el patrimonio material
Aprobación del plan operativo presentado por la UdeC, el cual tiene la actividad denominada </t>
    </r>
    <r>
      <rPr>
        <u/>
        <sz val="14"/>
        <color rgb="FF000000"/>
        <rFont val="Arial"/>
        <family val="2"/>
      </rPr>
      <t xml:space="preserve">Realización de una (1) caracterización de los oficios en riesgo relacionados con el patrimonio material: Forja y Cantería.  
Diseño y ejecución de (1) una estrategia de fortalecimiento de los oficios en riesgo caracterizados, de acuerdo a la Política de fortalecimiento de los Oficios del sector de la cultura en Colombia. </t>
    </r>
  </si>
  <si>
    <t xml:space="preserve">Software "Bien Mio":
1. Reuniones semanales de seguimiento con el equipo técnico para revisar avances en el desarrollo del Software
Proyecto Smart Cities Cartagena:
1. Seguimiento a proceso de donación del gobierno de Japón: vertical de patrimonio en el proyecto Smart City in a Box. Reunión 28 de septiembre con equipo técnico
</t>
  </si>
  <si>
    <t>JULIO : 1) Durante este mes se impulsaron 35 procesos y se adelantaron 102 actuaciones dentro de los procesos impulsados. De lo anterior se descrimina la información de la siguiente forma: 2) Procesos impulsados 2022: El equipo de abogados apertura e impulso 20 procesos. 2) Procesos impulsados 2021: Durante este mes se impulsaron 11 procesos. 3) Procesos impulsados 2020: Durante este mes se impulso 1 proceso. 4) Procesos impulsados 2019: Durante este mes el equipo impulso 3 procesos. 5) Durante este mes el equipo participó en 4 reuniones que tenían como objeto el seguimiento y coordinación de asuntos relacionados con los procesos sancionatorios. AGOSTO:1) Durante este mes se impulsaron 31 procesos y se adelantaron 112 actuaciones dentro de los procesos impulsados. De lo anterior, se discrimina la informacion de la siguiente forma: 2) Procesos impulsados 2022: El equipo de abogados apertura e impulso 19 procesos. 2) Procesos impulsados 2021: Durante este mes se impulsaron 4 procesos. 3) Procesos impulsados 2020: Durante este mes se impulsaron 3 procesos. 4) Procesos impulsados 2019: Durante este mes se impulsaron 3 procesos. 5) Procesos impulsados 2017: Durante este mes se impulsaron 3 procesos. 6) El equipo participó en 4 reuniones que tenían como objeto el seguimiento y coordinación de asuntos relacionados con los procesos sancionatorios. 7) Se culmino el proceso 006 de 2022. SEPTIEMBRE:1) Durante este mes se impulsaron 18 procesos y se adelantaron 99 actuaciones dentro de los procesos impulsados. De lo anterior, se discrimina la informacion de la siguiente forma: 2) Procesos impulsados 2022: El equipo de abogados apertura e impulso 14 procesos. 2) Procesos impulsados 2021: Durante este mes se impulso 1 proceso. 3) Procesos impulsados 2020: Durante este mes se impulsaron 2 procesos. 4) Procesos impulsados 2019: Durante este mes se impulso 1 proceso. 5) El equipo participó en 2 reuniones que tenían como objeto el seguimiento y coordinación de asuntos relacionados con los procesos sancionatorios. 7) Se culminaron tres procesos: 012 de 2020, proceso 011 de 2022 y el proceso 001 de 2022.</t>
  </si>
  <si>
    <t>La convocatoria de Estímulos que incluirá un componente de investigación sobre Casas Vernáculas que permita la elaboración de una cartilla pedagógica para fomentar la apropiación de las normas patrimoniales de este tipo de bienes de interés cultural; para su posterior socialización y entrega a la comunidad (EN PROCESO)</t>
  </si>
  <si>
    <t xml:space="preserve">Ejecución Presupuestal a Diciembre 31 de 2022
</t>
  </si>
  <si>
    <t>Porcentaje de Avance de Ejecución Presupuestal por Fuente a diciembre 31 de 2022</t>
  </si>
  <si>
    <t>REPORTE ACTIVIDAD DE PROYECTO DE OCTUBRE A DICIEMBRE 31 DE 2022</t>
  </si>
  <si>
    <t>REPORTE INDICADOR DE ACTIVIDAD DE PROYECTO A 31 DE DICIEMBRE</t>
  </si>
  <si>
    <t>Nº BENEFICIARIOS A 31 DE DICIEMBRE</t>
  </si>
  <si>
    <t>Desarrollo del proyecto: “Colaborartorio Azul”, en el marco del convenio CI-IPCC-003-2022 suscrito entre el IPCC y la Universidad de Cartagena, cuyo propósito es realizar un primer piloto metodológico para entender desde la perspectiva de la memoria del paisaje, las afectaciones que ha producido el cambio climático en los bienes de interés cultural y los diversos patrimonios culturales marítimos y subacuáticos en la bahía de la ciudad y sus alrededores. 
Para esto, se realizaron talleres y salidas de campo enfocados en dos ejes temáticos, buscando generar una reconstrucción histórica del fenómeno y sus impactos visibles en la actualidad:
-        Comprender la percepción comunitaria, institucional y académica del cambio climático 
-        Generar apropiación conceptual de este fenómeno y los impactos medibles en su entorno local. 
Durante los talleres y las mediciones co- participativas se pudo documentar las posibles afectaciones sobre el Tejar de San Bernabé en el corregimiento de Tierra Bomba, El fuerte de San José en Bocachica, varias estructuras patrimoniales de Caño de Loro y algunos sectores del centro histórico.</t>
  </si>
  <si>
    <t>https://drive.google.com/drive/u/5/folders/1cjEyj9bK50libElYEOdLGTEZOMzJqr8V</t>
  </si>
  <si>
    <t>Cursos virtuales Patrimonio:
Desarrollo e implementación de seis (6) cursos virtuales en la Plataforma LMS Moodle del IPCC, de 40 horas cada uno, correspondientes a los ciclos de formación dirigido a creadores, gestores culturales y de patrimonio de Cartagena de Indias; en el marco del convenio CI-IPCC-003-2022 suscrito con la Universidad de Cartagena. Se pretenden formar 240 personas en la I Cohorte. 
Los cursos virtuales se basan en las siguientes temáticas:
1.        Formulación de proyectos culturales.
2.        Innovación en producción y servicios culturales.
3.        Historia y tradición festiva en Cartagena.
4.        Fotografía para proyectos culturales, patrimonio cultural y gestión del patrimonio.
5.        Patrimonio cultural y gestión del patrimonio I.
6.        Patrimonio cultural y gestión del patrimonio II.
Este proceso se inició en 2022, finalizará en el primer trimestre de 2023. 
Convocatoria casas Vernáculas:
El Instituto de Patrimonio y Cultura realizó apertura de la Convocatoria de Estímulos de Investigación para la Apropiación y divulgación del Patrimonio Cultural Material del Distrito de Cartagena de Indias, enfocada en Investigación sobre casas tradicionales de arquitectura vernácula en el corregimiento de Barú; con el objetivo de incentivar a los investigadores cartageneros a construir creativa y sistemáticamente proyectos de investigación que aumenten el acervo de conocimientos de transmisión, salvaguardia, valoración y sensibilización de las viviendas tradicionales de arquitectura vernácula como parte integral del patrimonio cultural material del Distrito de Cartagena, especialmente aquellas ubicadas en el corregimiento de Barú.
La convocatoria contó con 2 líneas donde se entregó un (1) estímulo para cada una de ellas:
Línea 1. Ruta de Casas Tradicionales de Barú - Ganador: Maria del Mar Porras
Línea 2. Arquitectura de las Casas Tradicionales de Barú - Ganador: Yassith Vasquez Julio</t>
  </si>
  <si>
    <t>https://drive.google.com/drive/u/5/folders/1F2ahu2GiSpgXEtPlsm3vyvmwfWqIp6iK</t>
  </si>
  <si>
    <t>Desarrollo del Convenio PC-ESAL-IPCC-006-2022 suscrito entre la Fundación Museo Naval del Caribe y el IPCC, con el objetivo de aunar esfuerzos técnicos, administrativos y financieros para desarrollar estrategias colaborativas en los museos del Distrito de Cartagena, generando apropiación social del Patrimonio Material e Inmaterial en los corregimientos de Bocachica, Barú, Arroyo de Piedra y la Boquilla. En el marco de este convenio se realizaron las siguientes actividades:
1.        Visita de reconocimiento a las 4 comunidades y contacto desde las bibliotecas públicas con los líderes comunitarios y las instituciones educativas para la  identificación de los niños participantes. 
Inscripción de 80 niños con la autorización de los padres, para desplazamiento y uso de datos e imagen.
2.        Realización de los siguientes talleres en las 4 comunidades: 
             2.1 Talleres: La Caracola del patrimonio y saberes y prácticas ancestrales en las 4 comunidades. 
             2.2 Talleres de inicio de elaboración de las ventanas en Cartagena, para las 4 comunidades. 
             2.3 Talleres de creación de las obras en las 4 comunidades. 
             2.4 Jornada de seguimiento  y acompañamiento a la creación de las obras en las 4  comunidades.
3.        Taller y recorrido de reconocimiento de la colección del  Museo Histórico, Museo Naval del Caribe, Museo San Pedro Claver, Casa Museo Rafael Núñez, Museo de Arte Moderno de Cartagena y Museo de Arte y Medio Ambiente;  a partir de la información recolectada en las comunidades. 
 Elaboración  de un guión de recorridos  de cada colección de los museos,  enfocado en relación con los elementos patrimoniales de las  comunidades.
4.        Recorridos guiados  en torno  a la relación del patrimonio de la comunidad con las colecciones de cada museo, dirigidos a los 80 niños de las 4 comunidades.  Los niños y niñas participantes obtuvieron conocimientos sobre las colecciones materiales que hacen parte de los museos que visitaron, generando un espacio de apropiación del patrimonio material e inmaterial en estos recorridos.
5.        Creación de 80 ventanas, elaboradas por 80 niños de las 4 comunidades.
6.        Reunión de socialización del plan operativo del proyecto,  con los equipos de trabajo de los museos aliados: Museo Histórico, Museo de Arte y Medio Ambiente, Casa Museo Rafael Núñez, Museo de Arte Moderno y Santuario San Pedro Claver.
7.        Exposición Ventanas al Patrimonio en el salón cultural del Museo Naval del Caribe.
8.         Itinerario  de la exposición Ventanas al Patrimonio en la Mega biblioteca del Pie de la  Popa. 
9.         Itinerario de la exposición Ventanas al Patrimonio en el  Centro Cultural de Bocachica,  la Biblioteca Encarnación Tovar de La Boquilla,  el Centro Cultural Dominga Núñez de Arroyo de Piedra y  el  Colegio Minuto de Dios en Santa Ana, Barú. 
10.        Conversatorio: Educación patrimonial en museos: diálogo y transformación social.
Invitados: Lorena Guerrero, Linda Zurek, María Pía Mogollón y Nicolás Escobarç</t>
  </si>
  <si>
    <t>https://drive.google.com/drive/folders/1mUTByZpwV_v1ue5NTQc_AF6v2bTnRGD2?usp=sharing</t>
  </si>
  <si>
    <t xml:space="preserve">Para el desarrollo de experiencias turísticas que permitan el fortalecimiento de las comunidades y su patrimonio cultural, además de generar procesos de fortalecimiento y divulgación, se han realizado alianzas con Corpoturismo y ANATO. 
Se pretende aunar esfuerzos colectivos para apoyar y promover la cultura del turismo en las comunidades fuera del centro histórico, al tiempo que se busca promover experiencias culturales turísticas de base comunitaria, de la mano con la comunidad y las instituciones educativas del distrito. Durante el 2022 se desarrolló la metodología para el proyecto, donde en primer lugar se realizarán ejercicios de identificación de activos patrimoniales en las comunidades donde se encuentra cada institución, y a partir de allí, diseñar las rutas de la mano de las entidades aliadas, de manera que los productos resultantes puedan ser ofrecidos por los operadores turísticos de la ciudad.  </t>
  </si>
  <si>
    <t xml:space="preserve">En el marco del convenio CI-IPCC-003-2022 suscrito entre el IPCC y la Universidad de Cartagena, se trabajó por alcanzar el objetivo de caracterizar oficios asociados al patrimonio material, que se encuentren en riesgo de desaparición, desarrollando las siguientes actividades:
El proceso de caracterización de la forja y la cantería como dos oficios en riesgo relacionados con el patrimonio material cartagenero por parte de la historiadora y magíster en estudios urbanos Lorena Guerrero Palencia. </t>
  </si>
  <si>
    <t>REPORTE ACTIVIDAD DE PROYECTO  A DICIEMBRE 31 DE 2022</t>
  </si>
  <si>
    <t>Software "Bien Mio":
En el marco del Convenio 042 de 2021 con la Alcaldía se trabajó en la construcción de una plataforma Web que permita el acceso a todos los roles que participan en el proceso de inspección, vgilancia y control a los inmuebles: Técnico, Asistencial, Jurídico, Administrador y Ciudadano. La plataforma ofrece un dashboard con un mapa que permite ver en tiempo real los diferentes procesos activos, visualizar modificar o actualizar los procesos que estén a cargo del usuario activo y realizar consultas ciudadanas sobre los predios del centro histórico de Cartagena. Esto permitirá una mejor gestión de las acciones de la División de Patrimonio del IPCC y descongestionar el área de PQRS.
Este proceso se inició en 2021, se realizarán las pruebas y puesta en marcha durante el mes de diciembre de 2022. 
Proyecto Smart Cities Cartagena:
La propuesta pretende poner en práctica un escenario piloto "in situ", que sirva como ejemplo real de la tecnología de monitorización del Patrimonio MHS, desarrollada por la Fundación Santa María La Real, a través de la empresa QUNIE, seleccionada por el Gobierno de Japón para el desarrollo tecnológico de esmartificación en la ciudad. La instalación se realizaría en un edificio patrimonial de Cartagena como el Teatro Adolfo Mejía. Los nodos ambientales (temperatura, humedad relativa y grado de humedad) se instalarán en cuatro salas, y otros cuatro nodos de contacto (temperatura, humedad relativa, grado de humedad y luminosidad) en bienes especialmente sensibles. 
Además, se instalarían un nodo central y un nodo repetidor cerca de la red de Internet para garantizar la correcta comunicación de la información ge</t>
  </si>
  <si>
    <t xml:space="preserve">1) Durante este mes se impulsaron 21 procesos y se adelantaron 63 actuaciones dentro de los procesos impulsados. De lo anterior, se discrimina la informacion de la siguiente forma: 2) Procesos impulsados 2022: El equipo de abogados apertura e impulso 16 procesos. 2) Procesos impulsados 2021: Durante este mes se impulso 4 proceso. 3) Procesos impulsados 2020: Durante este mes se impulsaron 1 procesos. 4) El equipo participó en 3 reuniones que tenían como objeto el seguimiento y coordinación de asuntos relacionados con los procesos sancionatorios.1) Durante este mes se impulsaron 27 procesos y se adelantaron 74 actuaciones dentro de los procesos impulsados. De lo anterior, se discrimina la informacion de la siguiente forma: 2) Procesos impulsados 2022: El equipo de abogados apertura e impulso 19 procesos. 2) Procesos impulsados 2021: Durante este mes se impulso 4 proceso. 3) Procesos impulsados 2020: Durante este mes se impulsaron 1 procesos. 4) Procesos impulsados 2019: Durante este mes se impulso 3 proceso. 5) El equipo participó en 3 reuniones que tenían como objeto el seguimiento y coordinación de asuntos relacionados con los procesos sancionatorios. 7) Se culminaron cuatro procesos: 06 de 2022, proceso 018 de 2020, y el proceso 015 de 2022.1) Durante este mes se impulsaron 21 procesos y se adelantaron 52 actuaciones dentro de los procesos impulsados. De lo anterior, se discrimina la informacion de la siguiente forma: 2) Procesos impulsados 2022: El equipo de abogados apertura e impulso 17 procesos. 2) Procesos impulsados 2021: Durante este mes se impulso 2 proceso. 3) Procesos impulsados 2020: Durante este mes se impulsaron 2 procesos. 4) El equipo participó en 2 reuniones que tenían como objeto el seguimiento y coordinación de asuntos relacionados con los procesos sancionatorios. Durante el año 2022 se aperturan 45 procesos sancionatorios , se ordeno la suspension preventiva de 42 obras, se emitieron 17 resoluciones sancionatorias, las cuales suman 508 SMLMV es multas. </t>
  </si>
  <si>
    <t xml:space="preserve">UNIVERSIDAD TECNOLÓGICA DE BOLÍVAR
1. Aprobación del Convenio e inicio de prácticas:
Para apoyar la gestión que se realiza desde el área jurídica de la División de Patrimonio, se realizó un convenio de prácticas de consultorio jurídico con la Universidad Tecnológica de Bolívar. Durante el segundo semestre del año se pudo contar con estudiantes que apoyaron el desarrollo de las actividades de sancionatorios. </t>
  </si>
  <si>
    <t xml:space="preserve">
INSTITUCIÓN UNIVERSITARIA MAYOR DE BOLÍVAR
Se pudo contar con ocho estudiantes de la Universidad Mayor de Bolívar para realización de practicas profesionales de sus estudiantes en la entidad. Las actividades incluyeron: 
- Cementerio de Manga: registro fotográfico evolutivo de los mausoleos más importantes y estado de las bóvedas perimetrales
- Apoyo a recorridos de inspección y control
</t>
  </si>
  <si>
    <t>ACTIVIDADES DE APROPIACIÓN DEL PATRIMONIO
En el marco del convenio CI-IPCC-003-2022 suscrito entre el IPCC y la Universidad de Cartagena, se desarrollaron las siguientes actividades con el objetivo de generar apropiación del Patrimonio en los cartageneros:
Realización de Encuentros académicos con mesas redondas con invitados expertos e intercambio de experiencias con participantes.
●        Realización de mesa redonda “Un café por el patrimonio: Retos de la gestión del patrimonio cultural cartagenero” en Casa de Bolívar: 21 de septiembre.
●        Realización de mesa redonda “Un café por el patrimonio: Patrimonio es música” en el Claustro de la Merced. 28 de septiembre. 
●        Realización de mesa redonda “Un café por el patrimonio: Educación y comunicación para la apropiación social del patrimonio cultural cartagenero”: 5 de octubre.
●        Realización de “Un café por el patrimonio: Fogones de la memoria” en el Claustro de la Merced: 12 de octubre.
Se definió una Agenda académica, artística y cultural en torno al patrimonio diseñada y en desarrollo. Encuentro, diálogo, reflexión y conceptualización entre distintos públicos en torno a la gestión del patrimonio cultural, el patrimonio musical, la educación y la comunicación patrimonial y la gastronomía local.
Diseño y ejecución de campaña de apropiación de los monumentos del Centro Histórico (Parque Apolo, Parque Centenario y Camellón de los Mártires). Personas a impactar: 200
●        Diseño de campaña, de piezas comunicativas, coordinación y guía de las jornadas de apropiación: septiembre, octubre, noviembre y diciembre.
●        Jornada de apropiación del Parque Apolo, Parque Centenario y Camellón de los mártires por parte de estudiantes del programa de Comunicación social de la Universidad de Cartagena. En los meses de septiembre, octubre y noviembre.
●        Jornada de apropiación por parte de niños, niñas y jóvenes de la Corporación Aprendiendo a crecer de San Francisco: 12 de noviembre
●        Jornada de apropiación por parte de personas de la tercera edad del Centro de vida de San Francisco: 22 de noviembre.
●        Jornada de apropiación por parte de niños, niñas y jóvenes de los barrios Santa Rita y  Los Comuneros: 6 de diciembre a las 8 a.m. 50 niños y niñas.
●        Jornada de apropiación social y cuidado del Parque de Apolo, Parque Centenario y Camellón de los mártires con la participación del Voluntariado de la Universidad de Cartagena, Apoyo logístico, Policía Nacional, etc.: 6 de diciembre.
●        Jornada de apropiación social del Parque de Apolo, Parque Centenario y Camellón de los mártires por parte de mujeres jóvenes, adultas y adultas mayores de la Mesa Permanente de Mujeres Populares. Jornada con el nombre “No me toques”. 38 personas, 34 mujeres, 4 hombres. 
Campaña de apropiación del Parque de Apolo, Parque Centenario y Camellón de los mártires diseñada e implementada a través de jornadas de encuentro entre distintos actores y de estos con estos sitios, sus historias y las historias de sus personajes. Amplia producción y difusión de contenidos escritos, audiovisuales y digitales por parte del proyecto y de los y las participantes en las jornadas. Articulaciones con el programa de Comunicación social de la Universidad de Cartagena, la Corporación Aprendiendo a crecer, el Centro de Vida del barrio San Francisco, Apoyo Logístico, “Cartagena MÍA Mesa Local de Infancia y Adolescencia”, Mesa Permanente Mujeres Populares, etc.
Realización de cuatro (4) jornadas de títeres en las bibliotecas del distrito, con temas de patrimonio material e inmaterial, dirigido a niños y niñas. Se espera impactar a 80 niños de las distintas localidades.
Presentación de la obra de teatro de títeres "Gabito, un niño con alas enormes" del grupo de mujeres titiriteras "La tropa de trapo" en 4 sitios seleccionados por el IPPC y la Red de bibliotecas comunitarias de la ciudad. Con amplia participación infantil. Registro audiovisual a la altura de los niños y las niñas participantes en la presentación de la obra de teatro de títeres.
-        Barrios La María.
-        Caño del Oro.
-        Pasacaballos.
-        Manzanillo del Mar. 
“Por los senderos del patrimonio cartagenero en el Centro Histórico y Getsemaní: Iniciativa de senderismo urbano de niños, niñas, adolescentes y jóvenes vecinos del Centro Histórico y Getsemaní”. Personas impactadas: 50 estudiantes de instituciones educativas.  
Jornada de senderismo urbano “Del cerro de la Popa al Cerro de San Lázaro y el Castillo San Felipe de Barajas” con la participación de niños y niñas y sus acompañantes de la comunidad “La Bendición de Dios” en la cima del Cerro de la Popa. Domingo 27 de noviembre de 2022. 54 personas, 34 mujeres, 21 hombres.
Patrimonio un metro diez, a la altura de niños y niñas de "Cartagena Mía Mesa Local de Infancia y Adolescencia" (Funsarep, Asociación Narrarte, Fundeprosobol, Raíces del Caribe): 7 de diciembre. 4 p.m. 93 personas participantes, 67 mujeres y 26 hombres.
Iniciativa “Por los senderos del patrimonio cartagenero en el Centro Histórico y Getsemaní” diseñada, comunicada y desarrollada con la participación de aproximadamente 150 niños, niñas, jóvenes y personas adultas acompañantes, habitantes de barrios vecinos del Centro histórico, la mayoría desconocedores de los sitios recorridos. Articulación líderes y lideresas de la comunidad "La Bendición de Dios" en el Cerro de la Popa, así como con "Cartagena MÍA Mesa Local de Infancia y Adolescencia".
Realización de un (1) Festival de juegos tradicionales para niños y niñas, que involucre a la población infantil de las áreas rurales e insulares. 100 personas entre niños, jóvenes y adultos de las distintas comunidades de las islas de Tierrabomba y Barú.
Identificación y selección de niños, niñas, personas adultas y mayores a participar en las jornadas en instituciones educativas, organizaciones comunitarias y sociales, y Centros de Vida.
Indagación previa sobre los juegos de antes y ahora en las comunidades de Tierrabomba y Barú.
El desarrollo de esta actividad en su etapa final se llevará a cabo en el mes de diciembre con la participación de aproximadamente 100 niños y niñas de Tierra Bomba, Punta Arena, Caño del Oro, Bocachica, Ararca, Santa Ana y Barú..
Diseño y ejecución de una estrategia de apropiación del patrimonioo para cartageneros y visitantes, en asociación con hoteles y restaurantes de la ciudad, mediante el uso de individuales para colorear, que involucre ilustraciones con hitos del patrimonio material e inmaterial de la ciudad. Se espera desarrollar esta estrategia con al menos 20 restaurantes.
En alianza con Cartagena Gráfica (iniciativa que promueve la identidad, las tradiciones y el patrimonio cultural de Cartagena de indias y el Caribe Colombiano), se adelantó la conceptualización, diseño e impresión de individuales que hicieran alusión y pedagogía patrimonial acerca del patrimonio material , inmaterial y fortificaciones, para ser distribuidos, usados y promovidos por restaurantes de la ciudad que previamente han participado de proceso de formación a través del taller liderado por el historiador Javier Ortíz, Fogones de la memoria. Esto ha sido posible gracias a la gestión de la Universidad de Cartagena y el OPC con Cámara de Comercio de Cartagena y ACODRES.</t>
  </si>
  <si>
    <t>AVANCE PLAN DE DESARROLLO IPCC A DICIEMBRE 31 DE 2022</t>
  </si>
  <si>
    <t xml:space="preserve">Se inicio la ejecucion de la agenda festiva con el desarrollo con exito de los siguientes eventos:
LANZAMIENTO OFICIAL DE LAS FIESTAS DE LA INDEPENDENCIA DEL 11 DE NOVIEMBRE 2022 - 7 de octubre
PELUDIO LOCALIDAD 1 - 14 de octubre
TOMA CORREGIMENTAL - 20 de octubre
PRELUDIO LOCALIDAD 2 - 21 de octubre
FESTIVAL JORGE GARCIA USTA - 28 de octubre
PRELUDIO LOCALIDAD 3 - 28 de octubre
FIESTA DE LANCEROS Y ACTORES FESTIVOS - 29 de octubre
Es importante resaltar la acogida y el buen comportamiento de la comunidad en los eventos masivos, lo que ha facilitado la logistica y oganizacion. Se culmino la ejecucion de la agenda festiva con el desarrollo con exito de los siguientes eventos:
FIESTA DE LOS PERIODISTAS  
ANGELES SOMOS
NOCHE DE TRADICION FESTIVA Y DE TALENTOS
DESFILE EN TRAJE DE BAÑO
DESFILE DE LA INDEPENDENCIA
DESFILE DE LA BIODIVERSIDAD
SALSA A LA PLAZA 
ELECCION Y CORONACION
Debido a las fuertes lluvias presentadas en las fechas de las fiestas, varios eventos fueron cancelados y otros reprogramados para garantizar la participacion de la ciudadania. En algunos de estos eventos se tuvo la campaña de solidaridad con los damnificados y se recibieon donaciones para entregar a las familias necesitadas. </t>
  </si>
  <si>
    <t>ueron apoyados 23 artistas en la ejecucion del festival del pastel, los cuales hicieron parte de la agenda artistica propuesta por el operador del festival.
Basados en la parrilla de artistas propuestas las jornadas fueron amenizadas por los siguientes artistas cada día:
17 diciembre 2022
•	Voces y tambores, su presentación inició a las 7:00 pm.
•	Hermanos ElJach, su presentación inició a las 7:40 pm.
•	WillAngel, su presentación inició a las 8:30 pm. 
18 de diciembre 2022
•	Raíces de Juancho (agrupación de 5 personas), su presentación inició a las 7:00 pm, con un repertorio de música folclórica.
•	Ningala (agrupación de 5 personas), su presentación inició a las 8:30 pm, con un repertorio de Champeta africana. 
19 diciembre 2022
•	Cuerdas y tambo (agrupación de 5 personas), su presentación inició a las 7:00 pm, con un repertorio de son cubano.
•	César Jiménez (solista), su presentación inició a las 8:30 pm, con un repertorio de música tropical. 
20 de diciembre 2022
•	Proyecto LML (dúo), su presentación inició a las 7:00 pm, con un repertorio de champeta urbana.
•	Fruto Latino (Agrupación de 4 personas), su presentación inició a las 8:30 pm, con un repertorio de merengue. 
21 diciembre 2022
•	Raza Negra (Agrupación de 15 personas), su presentación inició a las 7:00 pm, con un repertorio de música folclórica.
•	Heroica Reggae (Agrupación de 3 personas), su presentación inició a las 8:30 pm, con un repertorio de reggae. 
22 diciembre 2022
•	Los Hermanos Payares (Agrupación de 6 personas), su presentación inició a las 7:00 pm, con un repertorio de música vallenata.
•	Yefer de la Salsa (Solista), su presentación inició a las 7:40 pm, con un repertorio de salsa. 
•	Speluke Band (agrupación de 5 personas), su presentación inició a las 8:30 pm, con un repertorio de fandango.
23 diciembre 2022
•	Gaita Heroica (agrupación de 4 personas), su presentación inició a las 7:00 pm, con un repertorio de son gaita y fandango.
•	Myrian Negrete (solista), su presentación inició a las 8:30 pm, con un repertorio de música vallenata y tropical. 
24 diciembre 2022
•	DJ Juangui (solista), su presentación inició a las 7:00 pm, con un repertorio de música crossover.
•	Kaney (trio), su presentación inició a las 7:40 pm, con un repertorio de música son cubano y tropical. 
•	Fredy la Amenaza (agrupación de 3 personas), su presentación inició a las 8:30 pm, con un repertorio de música de champeta y Hip Hop.
•	Kumbampale, (agrupación de 5 personas), su presentación inició a las 9:15 pm, con un repertorio de música tropical y fandango.
25 diciembre 2022 
•	Dj Libardo (solista), su presentación inició a las 7:00 pm, con un repertorio de música crossover que se mantuvo en los cambios de artistas y en los descansos de los jurados.
•	Sarandonga (cuarteto), su presentación inició a las 7:45 pm, con un repertorio de música tropical.
•	Jose Madrid y su banda Show (agrupación de 6 personas), su presentación inició a las 8:40 pm, con un repertorio de música tropical.
Cada presentación tuvo una duración de 40 minutos con repertorios de aproximadamente entre 7 y 9 canciones</t>
  </si>
  <si>
    <t xml:space="preserve">Se realizo con éxito el festival del pastel en su 35° version con la participación de 30 exponentes portadores y portadoras de la tradición gastronómica que, durante 9 días, vendieron sus productos de manera presencial para el goce y disfrute de la ciudadanía en general.
La agenda académica fue protagonizada por las matronas participantes del festival del pastel, se realizaron 3 ruedas de saberes en la cual se facilitaron espacios para la visibilización de los conocimientos tradicionales culinarios.
Con el fin de escuchar directamente la voz de la comunidad en función del desarrollo de la evaluación de los procesos desarrollados, se implementaron dos iniciativas que nos permitieron conocer la percepción de los participantes como de los asistentes al evento; el primero fue un conversatorio con las matronas y el segundo fue la implantación de una encuesta de satisfacción.
fueron premiados los ganadores del festival del pastel en el siguiente orden:
o	Luciano Mutis Alvarez – Primer puesto
o	Sonia Mena Palacio – Segundo puesto
o	Alfia Padilla Tapia – Tercer puesto
Cada ganador recibió un trofeo y al primer puesto se le obsequio una bicicleta para domicilios. </t>
  </si>
  <si>
    <t>Realización de agenda académica en el marco del festival del pastes fue protagonizada por las matronas participantes del festival del pastel, se realizaron 3 ruedas de saberes en la cual se facilitaron espacios para la visibilización de los conocimientos tradicionales culinarios</t>
  </si>
  <si>
    <t>Se realizo la feria artesanal con la participación de 30 exponentes portadoras/es de la tradición artesanal del distrito de Cartagena que, durante 8 días, venderán sus productos de manera presencial para el goce y disfrute de la ciudadanía en general.
- Las ventas totales de la feria fueron de $29.710.000
- Promedio de ventas diarias en la feria fue de $3.713.750</t>
  </si>
  <si>
    <t xml:space="preserve">En el marco del festival del pastel y de la feria artesanal se implemento la encuesta de satisfaccion con el codigo QR diseñado.
Como estrategia de validación de la precepción de la comunidad y del impacto del festival en los cartageneros, durante toda las jornadas de desarrollo del festival se motivó al público para que diligenciaran la encuesta de satisfacción dispuesta con los pendones del instituto y en las mesas de los comedores para que manifestaran su opinión sobre la organización, la programación, la agenda académica y cultural, calidad de los productos ofrecidos por las matronas y presentación y atención de los participantes beneficiarios del festival. Adicionalmente, se le solicitó a los encuestados datos de tipo de población, escolaridad, ocupación y nacionalidad, con el fin de obtener una caracterización del público asistente a este tipo de eventos.
Cabe resaltar que las encuestas son totalmente anónimas y acorde a la ley de protección de datos personales. 
En el festival del Pastel se llevó a cabo una encuesta de satisfacción de manera virtual, la cuál era promovida a través de unos pendones con un código QR que redirecciona al enlace de la encuesta: https://convocatorias.ipcc.gov.co/form/2022-encuesta-de-satisfaccion-fe
La encuesta tiene como fin caracterizar al público y evaluar el evento en tiempo real por todo aquel que asista y participe. Todo esto para tomarlo como retroalimentación y permita acciones de mejoras para próximas versiones. </t>
  </si>
  <si>
    <t>Se realizo avance en los planes y politicas de la entidad, así como la puesta en marcha del Sistema de Gestión de  Calidad ISO 9001</t>
  </si>
  <si>
    <t>REPORTES DE AVANCE DE METAS PRODUCTOS A DICIEMBRE 31 DE 2022</t>
  </si>
  <si>
    <t>Proceso de elección Consejos de Area Artsitica. Ver desarrollo de la convocatoria en el siguiente link https://convocatorias.ipcc.gov.co/convocatorias/2022-convocatoria-para-la-conformacion-de-los-consejos-de-area-del-distrito-de    
Como Consejos de area, resultan elegidos:
7 Consejeros/as para el area de teatro. 
7 Consejeros/as para el area de música. 
7 Consejeros para el area de danza.
7 Consejeros para el area de Cine.  
7 Consejeros para el area de A. Plasticas
7 Consejeros para el area de Artesanías</t>
  </si>
  <si>
    <t>Se da apertura a la CONVOCATORIA DE ESTÍMULOS PARA EL DESARROLLO DE PRÁCTICAS ARTÍSTICAS Y CULTURALES CON LA SELECCIÓN DE LOS ACTORES FESTIVOS, CABILDOS Y MEDIOS DE COMUNICACIÓN PARA SU PARTICIPACIÓN EN LAS FIESTAS DE LA INDEPENDENCIA DE CARTAGENA 2022.
42 son de Grupos Folclóricos (con 1234 integrantes)
31 son de Comparsas (con 1384 integrantes)
37 son de artes teatrales (24 son individuales y 181 comparsa teatral y disfraz colectivo)
Total personas reportadas en los grupos 2.830, quienes reciben estímulos economicos para la participación como hacedores de fiestas.
Asimismo,  38 puestas en escenas, que integran a 1.134 personas como particpantes de otras ciudades y de organizaciones que no reciben estimulos economicos. 
Total artistas festivos involucrados en el desfile independencia : 3.964
Igualemte se da apertura a CONVOCATORIA SIN ASIGNACIÓN DE RECURSOS PARA COMPARSAS, GRUPOS FOLCLÓRICOS, DISFRACES INDIVIDUALES O COLECTIVOS, GRUPOS DE MÚSICA QUE PRETENDAN PARTICIPAR EN EL DESFILE DE LA INDEPENDENCIA DEL 11 DE NOVIEMBRE 2022</t>
  </si>
  <si>
    <t>"Intercambio de experiencias Escuela Festiva
https://drive.google.com/file/d/1VxGgB1ZhmXDvYcMDQ40vYc83bPyEcha_/view?usp=sharing
Ver informe de la  ejecución del Encuentro De Pensamiento Festivo
https://drive.google.com/file/d/1DbgbGl4iKFzU74W5mL5F-6N1n39rEo12/view?usp=share_link 
"
Convenio especifico: 
https://drive.google.com/file/d/1kICw9VoLMkzqu-_he8IE60tq2HUjdsz2/view?usp=sharing 
Estudios previos: 
https://drive.google.com/file/d/1MR31abuQVVfzgFk2lHzrK8NaYZAgScLZ/view?usp=sharing</t>
  </si>
  <si>
    <t>Realización de manera articulada con UNIBAC la continuidad de formación de hacedores de fiesta y gestores culturales, en el marco de la Escuela Festiva, con la participación de la profesional de apoyo en formación IPCC, de la siguiente manera: 
- Planificación y ejecución de actividades de itinerancia de estudiantes actores festivos en el marco del Diplomado de Formación y Acción Festiva
- Intercambio de Experiencias
- Planificación y ejecución del Encuentro De Pensamiento Festivo.   -107 actores festivos y gestores culturales participantes del Diplomado de
Formación y Acción Festiva
• 88 personas certificadas
• 36 docentes vinculados al proceso
• 157 participantes del ejercicio de itinerancia, distribuidos así: 76 estudiantes del diplomado destacando la participación de artistas, gestores culturales vinculados a grupos culturales de las diferentes, asimismo se contó con la participación de 12 grupos culturales (con 6 participantes) , que acompañaron el ejercicio y 18 Lanceros y Lanceras como autoridad festiva. 
• 24 Instituciones Educativas del Distrito, son visitadas para el desarrollo de talleres sobre Fiestas de Independencia del 11 de noviembre, en beneficio de
al menos 1500 estudiantes, un promedio de 65 estudiantes por cada institución.
240 artistas, gestores culturales vinculados a grupos culturales de las diferentes modalidades de participación en el marco del ENCUENTRO DE pENSAMIENTO FESTIVO    Se concluye de manera satistactoria la experiencia de todas las actividades dadas en el marco de la Escuela Festiva, realizado a traves del convenio con UNIBAC. 
1. Logrando desarrollar: 
2. Diplomado de Formacion y Accion Festiva
3. Seminario de Formacion Festiva
4. Itinerancia de actores festivos en las intituciones educativas del distrito 
5. Intercambio de experiencias 
6. Encuento de Pensameinto Festivo</t>
  </si>
  <si>
    <t>En virtud de la cualificación y fomento de la profesionalización de artistas y gestores culturales del Distrito de Cartagena, se seleccionaron y admitieron 40 participantes inscritos, luego de proceder con el cumplimiento de los requisitos legales de matrícula, los cuales pasaron a recibir la condición de estudiantes de la UNIBAC
Por otra parte, se realizó el reconocimiento de ocho (8) becas de estudiantes que se enlistaron de acuerdo a información inicial suministrada por la Secretaria General de UNIBAC, los cuales en cumplimiento de los deberes como becarios se validaron sus promedios acumulados ponderados</t>
  </si>
  <si>
    <t>Se realiza el acompañamiento en la gestión y articulación con el Programa Conectando Camino por los Derechos, logrando el desarrollo de una convocatoria sobre productos audisovisuales en función de la visibilización y sesibilización hacia la prevención de la xenofobia y los derechos de las personas migrantes de Venezuela.       Alianzas con diferentes empresas privadas para la visibilización de artistas en pro de las industrias culturales.</t>
  </si>
  <si>
    <t xml:space="preserve"> Aplicación de Matriz diagnostico en seguridad y salud en el trabajo en las bibliotecas: Bibliotecas Pablo Neruda - Chile, Balbino Carriazo - Pasacaballo, Jorge Artel, Juan Jose Nieto, Biblioparque San Francisco . Aplicación de Matriz diagnostico en seguridad y salud en el trabajo en las bibliotecas: Encarnación Tovar- Boquilla, Biblioteca Pública de Tierra baja, Biblioteca Pública de Pontezuela, Biblioteca Pública Juan Carlos Arango- Bayunca</t>
  </si>
  <si>
    <t xml:space="preserve"> se realizó la implementación  del KOHA en las 18 bibliotecas que conforman la Red de Bibliotecas Públicas (se está haciendo el ingreso de los libros que no están catalogados)</t>
  </si>
  <si>
    <t xml:space="preserve">se realizaron las siguientes capacitaciones para la cualificación  del personal:
1. 01/10/2022: Se realiza la tertulia con los  coordinadores y apoyos de la Red de Bibliotecas Públicas, con la lectura: “La Santa” y “El Avión de la Bella Durmiente” del Libro 12 cuentos pelegrinos. Del autor Gabriel García Marquez.     
2. 03/10/2022: Se realiza capacitación a todo el equipo de trabajo del IPCC, Red de Bibliotecas Públicas sobre  MIPG - Modelo Integrado de Planeación y gestión, de ética en las gestiones de empresa estatales y Liderazgo y productividad.    
3. 05/10/2022: Capacitación del taller de catalogación de encuentro nacional, donde participan expertos internacionales y representantes de instituciones educativas que tiene programas relacionados con la ciencia de la información de la bibliotecología, avances de la implementación de la RDA. 
4. 19/10/2022: Se realiza segundo encuentro virtual del plan Institucional de capacitaciones del IPCC, donde se trabaja sobre  el manejo del clima organizacional, mejoramiento  de las condiciones laborales en las instituciones publicas, realizacón de  ejercicios,  trabajo en equipo con las entidades publicas y privadas, derechos y valores.    1. Se llevó a cabo  el  taller de lectoescritura balanceada y disciplina positiva  en la Biblioteca de Tierra Baja, para bibliotecarios y docentes dictado por COJOWA Fundacion Serena del Mar para fortalecer habilidades en los formadores de las distintas instituciones                                   
2.  Se realizó capacitacion en las instalaciones del IPCC  para explicar la documentacion requerida para la celebracion del nuevo convenio entre IPCC y las bibliotecas comunitarias  para facilitar el acceso  de buena calidad de los servicios bibliotecarios a los usuarios. 
3. Realización de actividades de Promoción y Prevención en alianza con el IDER en el marco de la realización de plan de capacitación institucional IPCC.    </t>
  </si>
  <si>
    <t xml:space="preserve">Se conformó un equipo interdisciplinario donde se inicio la caracterización teniendo en cuenta los siguientes elementos:
1. Inicio de la caracterización como una investigación descriptica de corte cualitativo y cuantitativo
2. Elaboración y adaptación de formatos de encuesta con opción de respuesta de acuerdo a los formatos de Biblioteca Nacional; a continuación se enuncia las encuestas adaptadas: 
a. Encuesta básica de satisfacción público en general
b. Encuesta básica de satisfacción a talleres de formación
c. Encuesta básica de satisfacción asistente a evento y actividades 
d. Encuesta básica de satisfacción personal Bibliotecario y apoyos de las bibliotecas de la Red
3. Validacion de formatos, ajustes y modificaciones
4. Socialización de formatos a los coordinadores de Bibliotecas Públicas de la Red  
5. Aplicación de la encuesta a los bibliotecarios y apoyos del Distrito Cartagena de Indias
6. Aplicacion de encuesta a usuarios que hayan estado en procesos de formación en la Red Distrital de Bibliotecas Públicas
7. Incorporacion de un equipo de estudiantes (5) asignados por la Universidad de Cartagena para apoyar la aplicación de encuestas y digitación de encuestas. </t>
  </si>
  <si>
    <t xml:space="preserve">En el establecimiento de alianzas con actores públicos, privados, nacionales para el fortalecimiento de la red, se destacaron:
1. Alianza con la fundacion FENUR para organizar la realizacion de talleres de arreglos navideños y elaboracion de velas decorativas aromaticas para madres cabeza de familia para  generar emprendimientos. (Biblioteca de Tierra baja) 
2. Se realizó  alianza con Fundación Enseñanos a creer para realizar talleres de lecto-escritura ((Biblioteca de Tierra baja) 
3. Clausura académica del Instituto Agazziano, niños y niñas beneficiarios  de la atención integral en la primera infancia. En el marco de la clausura se llevó a cabo una muestra artística y cultural, en la sala múltiple de la Biblioteca Raúl Gómez Jattin del Centro Cultural las Palmeras.                                              
4. La biblioteca Raúl Gómez Jattin del Centro Cultural las Palmeras, en  alianza con la Corporación Colegio los Ángeles y  Bienestar familiar, se llevó a cabo el cierre del proyecto “Mi Familia”, cuyo objetivo es fortalecer a las familias para promover la protección integral de los niños y niñas  de primera infancia.                                                                       5. En la biblioteca Distrital Raúl Gómez Jattin del Centro Cultural las Palmeras,  capacitación a madres comunitarias sobre temáticas relacionadas con el código de la infancia y la adolescencia, a través de la corporación aeiBiblioteca Pública y Comunitaria Pablo Neruda  en el salón cultural el proceso de formación técnica en elaboración de objetos artesanales en semillas y maderables, cuya ficha técnica es 2560269 con aprendices Sena,oTU.
6. La Biblioteca Balbino carreazo de Pasacaballos, hizo alianzas para  el mejoramiento de la infraestructura de las siguientes empresas:  La empresa DEMCA, se encargará  del circuito electrico, La FUNDACIÓN PUERTO BAHÍA, donará el cielo raso y la empresa LADRILLERA LA CLAY, se encarga de adecuar los baños.
7.  La Biblioteca Manzanillo del Mar realizó alianzas con la Fundacion serena del mar: semillero de danzas - donaciones, consejo comunitario y junta de accion comunal: gestiones comunitarias, culturales,  Policia Nacional :  seguridad, I.E. Manzanillo del mar:programas de lecturas con primera infancia, niños, alfabetizacion alumnos de 11°,  adultos mayores- coordinadora lectura con la edad de oro y el  Hotel Estelar Gran Playa Manzanillo: apoyo cultural, social y deportivo.
8. En la Biblioteca Pública y Comunitaria Pablo Neruda  alianzas con el Sena, formación técnica en elaboración de objetos artesanales en semillas y maderables, con los beneficiarios del programa Jóvenes en Acción. Reunión con la Junta Administradora de la Localidad Histórica y del Caribe Norte en la Alcaldía Local de un consejo comunero de gobierno con el fin  de participar en la concertación y control de la gestión que permita articular las organizaciones de la sociedad civil y el gobierno en el desarrollo local y mejoramiento de la biblioteca. 
9.En la biblioteca Jorge Arte se mantienen alianzas con las siguientes organizaciones:  Mercy corps, ICBF, Colectivo de Ciencia, Secretaria de participación y desarrollo social, ademas de grupos artisticos del ecosistema cultural, Fundación teatral fettaci, Academia de baila raza latina. 
10. En la Megabiblioteca Juan José Nieto se realizaron las siguientes acciones y alianzas:  a. Con la gestora cultural Bety Cuadrado del proyecto ganador Alzo mi voz,  de la convocatoria de Impulso de IPCC se realizó la grabación de la canción que compusieron los niños de los clubes de lectura y posteriormente la puesta en escena en el teatrino del socorro. b.  Con  IDER  se desarrolló talleres de danza, de manualidades y buenos habitos, dirigidos a los niños, niñas, adolescentes de los clubes de lectura y madres lactantes.  c. Con el  SENA  se continua en la capacitación  de usuarios en cursos de mesa y bar, caja registradora, atención al cliente, etc. d. La Fundación FUNDETEC   se realizó formación en Maquinaria pesada a los usuarios de la Mega biblioteca.      
11. En la Biblioteca Pública el Caiman se realizó alianzas con la Corporacion Pablo Freire para proyectos lúdicos, artísticos y recreativos. Con Pastoral Social Aplicación de la herramienta YRAT, En alianza con el Sena y la mujeres emprendedoras de Playas Blanca, se realizo formacion en arreglos navideños, En la Biblioteca Caiman, se desarrollo,  la capacitación de Prevención, Manejo y control de la IRA (Infección respiratoria aguda) en niños y niñas, en alianza con el DADIS, junto con lideres comunales de la localidad de la Virgen y turistica; entre otros.
12. En la Biblioteca de Punta Canoa se estableció alianza con la caja de compensación Comfamiliar para llevar a cabo activiades de danza, capacitación en sistemas y reforzamiento de la lengua castellana. 
13. En la Biblioteca de Bayunca se establecieron alianzas con Fundación Plan  para los talleres con la comunidad sobre el manejo de finanzas para jovenes emprendedores y con el Banco Mundial  para generar ayudas para la comunidad y la implementacion de talleres de mejoramiento en la calidad de vida. 
14. La Bilbioteca de la Boquilla realizó capacitaciones en pintura con el personal del  Museo naval  donde  los niños  dibujaron  historia del corregimiento de la  Boquilla y con los cuadros elaborados se hizo una exposición. Con la Fundacion Fupa beneficia  jovenes afrodescendientes y mujeres cabeza de familia con  talleres productivos de emprendimineto para generacion de ingresos. Fundacion Plan  suministrar un kit estudiantil para la elaboracion de dibujos referente al 11 de noviembre y la Fundacion DELMONT hizo donación de un mercado para los beneficarios afectados por la ola invernal.  
15. En la Bibioteca de Pontezuela se llevó a cabo con los directivos de la Corporación contra discurso  el proyecto el rincon de la memoria, donde se busca fortalecer la identidad de la comunidad de pontezuela y mantener la tradición. 
16.  En la Biblioteca Juan de Dios Amador se mantienen las alianzas con la Fundación ISRAAID ofrece apoyo spico-social y educativo a 50 niños migrantes venezolanos de lunes a viernes.   Por otro lado se realizó un encuentro de la Secretaría de Educación Distrital  de Cartagena con docentes y rectores de las Instituciones Públicas de Cartagena y cuatro encuentros barriales de la Fundación Raices de Ubuntú                                                      </t>
  </si>
  <si>
    <t xml:space="preserve">En la  formación de mediadores de lectura con jóvenes de 9º, 10º y 11º de las IE públicas para que cumplan su servicio social en la Red de Bibliotecas se destacaron las siguientes actividades:
1. Biblioteca las Pilanderas: 
Las jóvenes  del servicio social del grado 11,  Institución Educativa Luis Carlos Galán.realizan diferetes actividades con estudiantes de 2 y 3 grado de la IE, donde se destaca:  
* La hora del cuento en voz alta
* Juegos, rondas y motricidad fina. 
La metodologia utilizada es: lectura en voz alta, preguntas problematizadores, palabras claves y realización de oraciones de acuerdo a las palabras claves. 
* Escritura creativa.
2. Clausura del servicio social y  procesos de formación de mediadores de lectura con jóvenes de 10° de la Institución Educativa María Cano, en la Biblioteca Juan José Nieto 
3. Servicio soclal con cuidado del medio ambiente para preservar y cultivar las plantas. 
4. SERVICIO SOCIAL- EUCARISTICO DE MANGA  Este grupo ha sido clave en la organización de la biblioteca y la catalogación de libros.   
1. Biblioteca Pública Pie de la Popa. Servicio social de las Instituciones Antonia Santos,  Gimnasio Moderno de Cartagena y Colegio Eucaristico de Manga- Proyecto Mediadores de lectura, Gimnasio Moderno de Cartagena-proyecto Bibliotecas Verdes con actividades de catalogación, siembra, cuidado del medio ambiente,señalamiento de espacios, compostaje, lectura, escritura, organización de la Biblioteca, participación en la jornada  de Poesía y Paz en la Red Nacional de Bibliotecas Públicas y participación en las fiestas de Independencia del 11 de noviembre.       
2. Se participó con los estudiantes de 9 grado de la  institución educativa Tecnica de Pasacaballos en el conversatorio para la elaboración del mejor cuento propuesto para conmemorar la Navidad y se hicieros actividades recreativas. 
3. La Biblioteca de Manzanillo del Mar en  alianza con programa de lectura literactuando y champeteando con el  bibbliopickup,  realizo un taller de mediacion de lectura con estudiantes de servicios social.  
4. Clausura, cierre, evaluación y entrega de certificados de los estudiantes que participaron en el Servicio social de la la Biblioteca Pablo Neruda. 
5. Se realizó Cine foro Literatura de terror  a cargo de Andrea Arroyo con los estudiantes de servicio social de la Biblioteca Juan de Dios Amador. 
5. El coordinador de la biblioteca Jorge Arte hizo visita a las  instituciónes educativas Luis Carlos Lopez y Jhon F kennedy donde  se socializo con el cuerpo docente  el programa de alfabetización de la biblioteca distrital, con el objetivo de motivar tanto al equipo docente como al estudiantado de grados 9, 10 y 11 para que se vinculen a el proceso de alfabetización y  garantizar el fortalecimiento de una alianza entre las instituciones para el servicio social del 2023. 
6. Se llevo a cabo la entrega de certificados a los jóvenes que desarrollaron el servcio social en la biblioteca Juan José Nieto.
7. Clausura del Servicio social con las y los estudiantes del grado 11 de la Institución educativa Luis Carlos Sarmiento. Se hace entrega de reconocimiento y certificación de las 80 horas realizadas del servicio social y por haber terminado a satisfacción el taller” Mediación de Escritura y Oralidad” en la Biblioteca Centro Cultural las Pilanderas e Institución Educativa Luis Carlos Galán donde llevan a cabo sus actividades. 
8. En la Biblioteca de Bayunca se realizac alfabetizacion literaria en alianza con la Institucion Educativa con los  estudiantes de grado 10° y  11°  con el grupo ecologico donde se desarrollo el programa el baul de tus sueños
9. En la Biblioteca de Pontezuela se realizón la clausuara del servicio social con 7 estudiantes  de la IE de pontezuela quienes desarrollaron habilidades de lectura y escritura y sirvieron de orientadores y apoyos en la elaboración de tareas y asesorías a los usuarios  de la Biblioteca.           </t>
  </si>
  <si>
    <t>1. La Biblioteca de Tierra baja realizó el taller de lectura creativa  donde cada participante escoge un texto de interes, para posteriormente compartirlo a los demás participantes, contando su experiencia. El taller tuvo la participación de 20 niños y niñas.Tambien se  realizó  lectura en voz alta  donde se buscaba   mejorar las habilidades de expresión corporal y perder el miedo a hablar en público. El texto utilizado para esta actividad fue el cuento los secretos del abuelo sapo de la autora  Keiko kaza. 
2. La Biblioteca Raúl Gómez Jattin del Centro Cultural las Palmeras participó con la lectura en vivo del libro "Caballitos de sal" de los autores Anabel Sáiz Ripoll y Yolanda Mosquera, junto a los niños y niñas del club de lectura 'Casa blanca' #PoesíaPorLaPazyLaVida         
3. La Biblioteca Raúl Gómez Jattin del Centro Cultural las Palmeras hizo lecturas del libro "Celia y sus amigos" de la autora Elena Fortún, con niños y niñas del club de lectura 'Casa blanca',   Celia y sus amigos (1935) es el último volumen de sus aventuras infantiles.    
4. En la Biblioteca Raúl Gómez Jattin del Centro Cultural las Palmeras, niños, niñas  y adolescentes hicieron lectura en voz alta del libro "Las medias de los flamencos" del autor Horacio Quiroga.                                                                                                                                                                                                                                       
5. En la Biblioteca Pie de la Popa se realizó el Taller “Fiestas de noviembre en la biblioteca” y Fiestas “Mi muñeco de navidad”
6. Club de lectura: lectores  y escritores creativos de la Biblioteca Manzanillo del Mar hizo  refuerzo con  niños  y niñas que tienen deficiencia en lectura
7.  En La Biblioteca pública y comunitaria Pablo Neruda  se desarrolló un cineclub con los estudiantes de Bellas Artes a través de la presentaición de un video didáctico en títeres sobre la historia de Cartagena titulado La Defensa de Cartagena de Indias “ Vernon y Blas de Lezo batalla naval de Cartagena.”
8. Junto con la secretaria de participación social se llevo a cabo conversatorio con la comunidad LGTBI  conversatorio sobre las diferentes orientaciones sexuales, dirigida a usuarios de la biblioteca Juan José Nieto.
9. En el marco del programa de mediacion de lectura " Pegate al cuento" de la Biblioteca Caiman, se realizo un taller de lectura en voz alta, talleres de poesía, actividades de pintemos un cuento y el desarrollo taller de Colorendo versos, con el acompañamiento del Poeta Manuel Blanquiceth Ladeus, representante de la corporacion " Corartics y Sory Villalba R, miembro del grupo GAB.
10. En alianza con la Institución educativa de Punta Canoa y comfamiliar , se llevan a cabo prácticas de danza y clases de baile con niños y niñas de la comunidad.   b.  #CineForo. c. Dibujos: los niños demostraron sus habilidades pintando lo  que entendieron  del cuento e  identificaron los personajes .   d. consulta en sala  en la biblioteca de punta Canoa.   e. ) taller de mochila con la fundacion LEXCO donde se benefician  un grupo  de mujeres  realizando manualidades con el totumo y tejiendo mochilas.
11. En el Centro Cultural las Pilanderas se realizaron siete actividades en le club de lectura, donde se destaca lectura en voz alta, dramatización de las emociones, juegos lúdicos, escritura, taller narrativas de cartagena,  compartir con dulces, regrigerios etc 
12. Actividades de formacion educativa en la Biblioteca de Bayunca  con actividades de lectura, itinerante, extensión bibliotecaria con talleres del  patrimonio bibliográfico y documental desde los contextos locales y comunitarios para el grupo de lectura y madres comutarias.</t>
  </si>
  <si>
    <t xml:space="preserve">
1. Se realiza Cine Foro con los niños del club de lectura “Pequeños Lectores” con las películas infantiles de” Pinocho” y “La Bella y la Bestia” se habló porteriormente sobre la  obediencia, el respeto y el peligro de entablar  conversaciones con   personas desconocidas.                                                                             
2. Se realiza Cine Foro con la película “Intensamente” con los niños y niñas del club de lectura y se  trabaja sobre las emociones, memoria y la importancia de la coordinación.                                      
3. Con los niños del club de lectura y de la comunidad se realiza la "semana del terror"  durante los días del  11 al 14  de octubre, se hace lectura en voz alta, ciner foro, nitos y leyendas  como: La llorona, “el hombre caimán”, “la pata sola”, “La madre monte” y “El mohán”. También  se realizan manualidades con materiales reciclables que traen los niños y las niñas  como cartón, anaquel de huevo, pinturas etc. En el marco de las actividades del club de lectura sobre la semana del terror se hace clausura y los niños y niñas exponen las  manualidades realizadas. 
4. Se trabaja lectura en voz alta del poema “Respeto” y se hace escritura creativa, coordinación y cuento dramatizado por el  psicólogo que viene trabajando en  alianza con la Fundación  Mar Adentro. 
5. Lectura en voz alta sobre el cuento “La Mazorca de Oro” del libro de cuentos PUNTOS DE FUGA, escritor por mujeres que se encuentran en al carcel distrital de Cartagena de Indias y se les habla sobre el talentos de las mujeres para escribir, se hace taller sobre el manejo de las emociones, escritura creativa y  juego de memoria. 
6.  En el club de lectura se hace un taller sobre la confianza, con la historia de un niño que camina por la playa y escucha las olas del mar, la brisa, amenizado con música de relajación. Una vez terminada la actividad cada niño y niña beneficario,  hace un dibujo libre sobre la experiencia vivida. 
Clubes de lectura que mantienen activa sus reuniones semanales con los usarios de las bibliotecas públicas beneficiando diferentes poblaciónes etareas:
1. Club de lectura Institución Educativa Pies Descalzos - Actividad Poesia champeta con el poeta "Gregorio Acevedo Ripoll"
2. Club de lectura "Mis Amigos y Yo" lectura Los tres Mostruos del autor David Mckee.
3. Club de lectura "A leer se dijo" lectura "Mi hermano Jaci" del autor Alicia Borbais y Jorge Cuello, actividades de comprensión lectora y dibujo creativo.
4. Club de lectura "Traga libros", realizaron actividades de lectura en voz alta, lectura en familia y lectura en el parque.
5. Club de lectura "Arteliando" taller (Renacuajitos) con la obra literaria "Renacuajo Paseador". taller (simón el creativo) con la obra literaria "Simón el bobito" 
6. Club de lectura "Casa blanca" 
7. Club de lectura "Nadando en libros" actividad de comprension lectora a través de juegos tradicionales.
8. Club de lectura "Alharaca viajera" a la orilla de la playa se hace lectura en voz alta.
9. Club de lectura "Yo leo, tu escuchas" lectura en voz alta del cuento de Caperucita Roja.
10. Club de lectura y escritura creativa "Pequeños gigantes" lectura en voz alta de los cuentos (Encuentro en la laguna de Adriana Carreño y ¿Cómo esconder un león de Helen Shphens)
11. Club de lectura "Jovenes Soñadores" Lectura de los cuentos (Aveces de Irene Vaco y Carlota y Los bañistas de Jaime Mayhew)
12. Club de lectura "Mensajeros de la lectura " 
13. Club de lectura "Pequeños lectores"
14. Club de lectura de la Juan de Dios (estudiantes de la Institución Educativa Nuestra Señora del Perpetuo Socorro),  actividad de "La ruta de la lectura"
15. Club de lectura" Grandes Lectores", se realizan actividades y talleres de lectura, escritura y oralidad.
16. Club de lectura "Ángeles del saber" y "Nuevo Mundo" lectura de la obra  ALBA Y EL PEQUEÑO TOTO , de Carolina Cabarca.
17. Club de lectura "Soñanado por mi barrio"                                                      
1. Club de lectura infantil exploradores de cuentos con estudiantes de la Institución Educativa de Tierra Baja
2. Taller de lectura y escritura con niños y niñas del club de lectura “Casa blanca” sobre el libro del autor Oscar Wilde “El gigante egoísta” en la biblioteca  Raúl Gomez Jattin.
3.  Club de lectura-NiñosAct 1. Taller “Ángeles somos”. En conjunto con  el programa “Entre niños” del Banco de la República, se realizó el taller “Ángeles somos”, donde se habló  sobre la tradicional celebración del 1 de noviembre, origen y Salvaguarda de esta práctica. Esta actividad se llevó a cabo en la Megabiblioteca Pie de la Popa. 
4. En la Biblioteca de Manzanillo se realizó lectura en voz alta la hora del cuento con los beneficiarios del club de lectura de la biblioteca. 
5. Actividades realizadas en el Club de lectura el tren del saber Vagon infantil  de la Biblioteca de Bicentenario: actividad inventemos un cuento y elaboración de  manualidades sobre las  Fiestas de Independencia en Cartagena de Indias. En el siguiente encuentro se hizo  lectura del segundo  libro de las cronicas de narnia, el sobrino del mago, C. S. Lewis. 
6. Se realizó con el club de lectura infantil Pitagoras de la biblioteca Jorge Artel tres actividades durante el mes  de lectura, dramatizados, reflexión en torno a los libros leidos durante las sesiones del club. 
7. En la biblioteca Juan José Nieto, se llevó a cabo el  clube de lectura Ángeles del saber y Nuevo mundo de comunicación donde se hizo  lectura del libro a veces, y se converso sobre lo narrado, haciendo reflexiones sobre el texto y dialogos constructivos. 
8. Se realizo lectura en voz alta con  niños y niñas, integrantes del club de lectura " Los Caimanes"  de la  Biblioteca el Caiman y actividade de reflexión y comprensión lectora. 
9. Club de lectura y escritura: Se realizo club de lectura con los pequeños gigantes en la biblioteca Jesus Aguilar Nuñez de Punta Canoa, donde se compartio el cuento:    Arepita de manteca del autor FARIA.. 2.) con el club de lectura Jovenes soñadores  se compartió la lectura del cuento La estrella que le perdio el miedo a la noche del Autora Pilar Lozano.
10. La Biblioteca de Bayunca realizó la reunión con los clubes de lectura  con los alumnos de la sabiduria grado 5° con temas de cuidado del medio ambiente y actividades de comprensión lectora. Tambien desarrollaron actividades itinerantes  con los niños de grado 3° del Colegio Sabiduria. 
11. El club de lectura nadando en libros de la biblioteca de la Boquilla, realizaron las  siguientes actividades  1.Yo escribo  mi propia historia y la leo,  2. yo escribo y pinto mi propio cuento.
12. En la Biblioteca de Pontezuela se hicieron dos encuentros con el club de lectura  "tragalibros"  donde se hicieron actividades de lectura en voz alta, dinámicas, interpretación de voces, pintura de cuentos entre otros. 
13. En la Biblioteca Juan de Dios Amador se desarrolló las siguientes actividades con los clubes de lectura: 1. Un taller titulado Cita a ciegas con un libro y un tallersobre juego dramático con los estudiantes de 4º C de la Institucuón Educativa Nuestra Señora del Perpetuo Socorro.  2.  Tres talleres de de cocina, emmoria e historias de vida con los adutlos  mayores de la Fundación Mis mejores años.
18. Club de lectura "La hora del café" </t>
  </si>
  <si>
    <t xml:space="preserve">1. Biblioteca Tierra Baja y la  Fundacion Serena del Mar , Junta de Acción Comunal y Concejo comunitario realizó una  agenda cultural para fortalecer el  rincon de la memoria 
2. Presentación de agenda culturales de las 18 bibliotecas del Distrito Cartagena de Indias.
En agendas culturales se realizaron las siguientes actividades en la Red de Biblioteca Públicas: 
1. Las 18 biblitoecas pasan agendas mensualmente donde se desarrollan diferentes activiades, entre las que se destacan: 
2. Taller de manualidades, promociones de la oferta artística, actividades de danza, recuperación de la tradicional oral, teatro, poesíra, cineforos, poesía, artesanias, puestas en escena, talleres de formación de cuidado del medio ambiente, manualidades, titeres, capacitaciones, modelaje, danza contemporanea, danza folclórica, gaitas, entre otros. </t>
  </si>
  <si>
    <t xml:space="preserve">1. Se conmemora el Dia de la Raza.
2. Inauguración de la exposición “Lo popular” en las carrozas de las Fiestas de Independencia del 11 de noviembre, homenaje a Rafael Baena por el Instituto de Patrimonio y Cultura.
3. Elección de Lanceros de las Fiestas de Independencia del 2022
4. Celebraciones a poestas reconococidos con activiades en las biblitoecas
5. Celebramos el día de #LaDiversidadÉtnicayCultural 
6. Club de Lectura "Lectores viajeros". Compartimos nuestras impresiones y análisis de las  obras La  santa y el avión de la bella durmiente del libro 12 cuentos peregrinos de Gabriel García Márquez. En el corregimiento de tierra baja .        
1. Celebracion y rescate del Angeles con recorridos las calles de la comunidad,  entonando los estribillos caracteristicos y  compartir con la  comunidad con el sancocho típico. 
2. Conmemoración de valores y del día de la excelencia en alianza con el Colegio Howard Gardner
3.  Encuentro de Neurobiología de la ética- Institución educativa Juan de Damasco. En las instalaciones de la biblioteca del Pie de la Popa se llevó a cabo el encuentro de neurobiología de la ética y  los estudiantes de la I.E Juan de Damasco expusieron
4. Se llevó a cabo en el Centro Cultural las Palmeras el Conversatorio en el marco de la celebración de las fiestas de independencia “Lanceros de la diversidad y las fiestas de Independencia, estuvieron los panelistas Geremy Suarez Estrada, Jenn Corcho, José Pareja y estuvo como moderadora María Fernanda Yánez.                                                                                                                                     
5. El 16 de noviembre de cada año se conmemora el Día Internacional del Patrimonio Mundial, rememorando la Convención de Patrimonio Mundial, Cultural y Natural, firmada en París el 16 de noviembre de 1972 por la Organización de las Naciones Unidas para la Educación, la Ciencia y la Cultura – UNESCO.  
6.  Apoyo a el  Desfile de Independencia del 11 de Noviembre.                                                                              
7. Celebracion del #DíaDeLasBibliotecas  celebramos la existencia de las 1.553 bibliotecas públicas y 600 Bibliotecas Rurales Itinerantes  que tiene nuestro país, que se han consolidado como lugares de encuentro y participación que facilitan el acceso equitativo al mundo de los libros, fortalecen el tejido social y promueven el acceso al conocimiento, la información y la cultura.
8. Festival de cometas en la Biblioteca de Bicenteranio
9. Celebración del dìa de la familia, Celebración de Angeles somos el 01 de noviembre, Acompañamiento a la Bandito de los Hogares Infantiles de Boston  y Acompañamiento al Viernes Cultural de la Institución Educativa Nuestra Señora del Perpetuo Socorro educaciòn Básica y media.    </t>
  </si>
  <si>
    <t>Para el cumplimiento de está meta se realizarón las siguientes activiades en la Red de Bibliotecas Públicas. 
1. La Biblioteca Pública de Tierra Baja  realizó alianza con la institucion educativa de Tierra Baja para llevar a cabo el proyecto Biblio Piku para realizar un biblioconcierto pedagógico donde se tuvo en cuenta  material escrito y digital. 
2. Se crearon  audio cuentos los cuales se subieron a las redes sociales de la Biblioteca Pública de Tierrabaja  ( Facebook y  grupos de whatsapp) .
3. Capacitación Veedurías Ciudadana-Consejo de juventudes
4. Observatorio "Institucional y conservatorio".  Instituciones y mecánicos de protección de derechos de las personas LGBTIQ+
5. Tao- Curso de trofología y frutoterapia
6. Formación en alimentación saludable para todo público.  
7. En alianza con la fundación colegio las Palmeras se realizó  “Song festival 2022” Nuestros estudiantes tuvieron una puesta en escena demostrando una vez más lo talentosos qué son y su manejo del idioma inglés, sin duda alguna el evento fue todo un éxito.                                                                               8. En la Biblioteca Raúl Gómez Jattin del Centro Cultural las Palmeras, Taller de juegos y rondas de Cartagena y San Basilio de Palenque, Proyectos:  Circuito Afro - ganador de Estímulos del Ministerio de Cultura, La Marisola - ganador de Cartagena Circula 2022 del IPCC.
Tallerista: Breylis Vizcaíno Vélez,  Laura Pérez Montero, Jorge Luis Hernández Valdés y Miguel Ángel Parra Pérez
9 Clausura académica y deportiva del Instituto Portal del Saber, los niños y niñas hacen parte del proceso de desarrollo en el marco de la atención integral de la primera infancia, la actividad se cerró con una muestra artística y cultural, todo esto en la sala múltiple de la Biblioteca Raúl Gómez Jattin del Centro Cultural las Palmeras.
10. Junto a nuestro colegio aliado Centro Educativo las Palmeras se lleva a cabo #AEstaHora el primer "Encuentro Literario y Cultural" con la participación de todo el plantel, en la sala múltiple de la Biblioteca Raúl Gómez Jattin del Centro Cultural las Palmeras.
11. En Alianza con la Escuela Formando Genios Creativos, se realiza en la Biblioteca Raúl Gómez Jattin del Centro Cultural las Palmeras, la clausura de la semana cultural "Afrocolombianidad".
12. Alianzas con fundacion serena del mar, Colegio Jorge Washington y la Fundación sentidos de la Tierra para taller ambiental sobre el buen uso de los residuos y trabajo unidos. 
13. Con la Fundación plan internaciónal se desarrollan talleres de creación de contenidos mediante la formación en medios digitales para la implementación de estrategias de comunicación alternativa y para el cambio social desde las redes para la Biblioteca Jorge Artel .</t>
  </si>
  <si>
    <t>Las actividades relacionados con  encuentros en línea o de manera presencial en torno al libro y a la tradición oral, en colaboración con agentes asociados a la promoción de lectura y escritura durante el mes de noviembre fueron:
1. Taller intercultural entre el cielo y los manglares donde participaron 18 adultos mayores y 10 niños pertenecientes al clud de lectura donde los abuelos relataron la historia de Tierra Baja y los niños contaron los  cambios que ha a tenido la comunidad        
2. Taller haz memoria la comuniad de  Tierra baja donde niños, adultos y jovenes realizaron  un recorrido por la comunidad y se identificaron  sitios representativos. 
3. En el marco del proyecto "Mi Ángel" se realizo la presentación de los libros "Tiela Mi Palenge" y "Balanta Memorias de Libertad". Asistieron los estudiantes de la Fundación Centro Educativo Las Palmeras. Invitados: Angelica Rebolledo Pájaro, Miguel Ángel Parra Pérez y Jorge Luis Hernández Valdés. Proyecto ganador convocatorias Impulso 2022.
4. En la Biblioteca Jorge Artel se recomendaron libros para niños y niños de diferentes autores de manera semanal, esta actividad se articulo con los jóvenes del grupo cultural raza latina quienes compartieron previa a sus ensayos un espacio con la literatura. Entre los libros recomendados durante el mes estuvieron:
1. El arte de la bondad del escritor Stefn Einhorn
2.El secreto de leña de la escritora Michael ende 
3.Espejos para fantasmas del escritor barranquillero German danilo hernandez</t>
  </si>
  <si>
    <t>En la Red de Bibliotecas públicas realizó actividades itinerantes y de extensión bibliotecaria,  donde se destacaron las siguientes actividades: 
1.Taller de lectura creativa literactuando y champeteando con Gabo y el bibliopiku de Tierra baja donde se presenta la  oferta institucional y se comparte " el biblioconcierto Champetuo Literario".
2. Realización de cineforos con   peliculas infantiles donde se desarrolla activiades con valores   
3. 15 integrantes de la agrupación de danzas raza latina participó en  los talleres Lectura en voz alta con la población beneficiaria de los estudaintes de la I.Educativa en la Biblioteca Jorge Artel y se hizo  prestamo de libros. 
4. Se desarrolló extensión bibliotecaria en el barrio el Educador  en el hogar comunitario mi primera estación donde se desarrollo lectura en voz alta del cuento navidad en famila y se hizo prestamos de libros.                                                                                                                   
5. Se realizó extensión bibliotecaria en el centro de vida ciudadela 2000, donde se llevó a cabo  la celebración de los años maravillosos a través de  declamaciones de poemas, dramatizaciones, fonomimicas, etc.
6. ACTIVADES DE EXTENCION BIBLIOTECARIA JARDINES INFANTILES E INSTITUCION EDUCATIVA LUIS CARLOS GALAN
Se realiza la actividad de extensión bibliotecaria al Jardín Infantil Proverbios 22 de mediación de lectura en voz alta, manualidades                                                                                                                                           7. Extensión Bibliotecaria la hora del cuento a la Institución Educativa Shalon, con lectura de cuentos, dialogos sobre lo que más les gusta y  leer los cuentos a través de los imanes donde van narrando lo que ven, luego se realiza un dibujo libre 
8. Picnic literario en la plaza principal del corregimiento de pontezuela en dónde los usuarios pueden acceder al material de la biblioteca y lectura al parque. 
9. Un acompañamiento a la actividad Laboratorios Mi familia y yo del Instituto de Bienestar familiar y un taller en el marco de la hora del cuento titulado El lenguaje de mi cuerpo con los niños del hogar infantil Mis Angelitos del Barrio Boston</t>
  </si>
  <si>
    <t xml:space="preserve">1. Se desarrollo el taller con el fin de que los estudiantes de 8, 9, 10 de las Instituciónes educativas:   José María Córdoba de Pasacaballos  e Institución educativa El Labrador del Barrio Chile; donde se  obsequió una hoja de papel llamada "El lienzo de la vida" y un lapiz llamado: "lapiz de la paz" para que los jóvenes realizaran  sus escritos y sus cartas y expresaran  las  cosas que les gustan, las que no, las que te gustaría cambiar y que los demás cambien y  expresaron tambien sobre su  entorno escolar. 
2. Se realizó el Taller "La música como dinamizadora de convivencia y paz" en la institución educativa Olga González arraut, con la dinámica de la Orquesta, donde se  invitan a los participantes a organizarse en un solo círculo. El orientador de la actividad dará las indicaciones de la dinámica e invita a cada  participante a pensar e identificarse con un instrumento musical tambor, maracas,acordeón, flauta entre otros, al intervenir cada uno en la actividad lúdica deberán repetir “ soy fulano de tal, esta orquesta tiene sabor, pero para que suene mejor le hace falta el tambor debe acompañar, al  final con los gestos o movimientos  representan la ejecución del instrumento y el sonido que lo caracteriza, así sucesivamente pasarán todos los que quieran  participar. Al   final el orientador contará hasta tres para que la orquesta suene a una sola voz, y todos alegremente disfrutende ella. El resultado final es que los 30 estudiantes que se beneficiaron del taller elaboren poemas,canciones y versos a partir de lo aprendido en el taller. 
3. En el marco del proyecto ARTE Y PAZ, se desarrollaron   talleres que buscan contribuir y mejorar, la paz y la convivencia escolar, en las Instituciones Educativas  del Distrito de Cartagena De Indias: 
a) I,E. PUBLICA DE FREDONIA
b) I.E GABRIEL GARCIA MARQUEZ
c) I.E NUESTRO ESFUERZO
d) I.E FE Y ALEGRÍA DE LAS AMERICAS
El taller lleva por título CULTIVO UNA ROSA BLANCA. En este taller se desarrollan dinámicas que permiten un mejor manejo de los conflictos, lograr confianza y ratificar el afecto familiar y escolar.   1. Se realizón un taller  de Teatro para los  estudiantes de 9°, 10° y 11º  de 6 instituciones educativas: 
a) I. E. ROSEDAL 
b)  I.E. Juan Jose Nieto
c) I.E Maria Cano jornada 
d) I.E. Clemente Zabala de Villas de Aranjuez 
e) I.E. Pontezuela
f) I.E. Bayunca
El taller titulado Juego de Roles, un espacio dinámico que busca llevar a los jovenes a la reflexión a partir de situaciones cotidianas que son una constante en la vida de los estudiantes, el taller sugiere que trabajen en equipo, que sean capaces de resolver conflictos y que se generen espacios de dialogo. Esta actividad tiene como objetivo conocer la postura de la comunidad estudiantil frente a los conceptos de convivencia y paz.
2. Jornada de sensibilización corporal con Danza:“LA VERDAD DEL CUERPO”: Autoconocimiento y Otredad - donde se promovió  Conceptos relacionados a las competencias ciudadanas - competencias Emotiva y Afectiva. Se llevó a cabo en la Institución Educativa Arroyo de Piedra sede Punta Canoa .
3. Jornada de sensibilización corporal con Danza:“LA VERDAD DEL CUERPO”: Autoconocimiento y Otredad - donde se promovió  Conceptos relacionados a las competencias ciudadanas -competencias Emotiva y Afectiva. Los ejercicios propuestos se ejecutaron teniendo en cuenta acciones tendientes a trabajar la proactividad, asertividad y la afectividad, iniciando con propuestas de movimiento individual y colectivos basadas en la confianza. Se llevó a cabo en la Institución Educativa  Manzanillo del Mar.
4. Jornada de sensibilización corporal con Danza: “LA VERDAD DEL CUERPO”: Autoconocimiento y Otredad - donde se promovió  Conceptos relacuonados a las competencias ciudadanas - competencias Emotiva y Afectiva. Los ejercicios propuestos se ejecutaron teniendo en cuenta acciones tendientes a trabajar la proactividad, asertividad y la afectividad, iniciando con propuestas de movimiento individual y colectivos basadas en la confianza. Se llevó a cabo en la Institución Educativa   Arroyo de Piedra sede principal y Tierra Baja. 
</t>
  </si>
  <si>
    <t>Saldo</t>
  </si>
  <si>
    <t>REALIZAR OBRAS DE MANTENIMIENTO CORRECTIVO Y PREVENTIVO EN EL TEATRO ADOLFO MEJÍA TAM DE LA CIUDAD DE CARTAGENA.                                             CONTRATAR OBRAS DE MEJORAMIENTO Y DOTACIÓN DE LA BIBLIOTECA DISTRITAL JORGE ARTEL EN EL BARRIO EL SOCORRO EN EL DISTRITO DE CARTAGENA DE INDIAS.                       DOTACIÓN E INSTALACIÓN DE LA ACTUALIZACIÓN TECNOLÓGICA EN LOS SIGUIENTES ESCENARIOS DE ESPECTÁCULOS PÚBLICOS DE LAS ARTES ESCÉNICAS: CENTRO CULTURAL BARRIO PIE DE LA POPA - LOCALIDAD No. 1 Y CENTRO CULTURAL DEL SOCORRO - LOCALIDAD No. 3 DE CARTAGENA DE INDIAS D.T. Y C. EN CUMPLIMIENTO DEL PLAN DE ACCIÓN 2022 IPCC Y DE LA LEY 1493 DEL 2011.    - CONVOCATORIA DE LEP COMPRA DE INMUEBLE</t>
  </si>
  <si>
    <t>EJECUCIÓN PRESUPUESTAL IPCC  A DICIEMBRE 31 DE 2022</t>
  </si>
  <si>
    <t>avance del proyecto</t>
  </si>
  <si>
    <t xml:space="preserve">apropiacion definitiva  a Diciembre 31 de 2022 según predis
</t>
  </si>
  <si>
    <t xml:space="preserve">Ejecución Presupuestal a Diciembre 31 de 2022 (giros) según predis
</t>
  </si>
  <si>
    <t>Porcentaje de Avance de Ejecución Presupuestal por Fuente a diciembre 31 de 2022 según planeacion</t>
  </si>
  <si>
    <t>NOTA : LA EJECUCION PRESUSPUESTAL SE TOMA COMO APARECE EN EL PREDIS  A 30 DE DICIEMBRE DE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</si>
</sst>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 #,##0.00_-;\-&quot;$&quot;\ * #,##0.00_-;_-&quot;$&quot;\ * &quot;-&quot;??_-;_-@_-"/>
    <numFmt numFmtId="43" formatCode="_-* #,##0.00_-;\-* #,##0.00_-;_-* &quot;-&quot;??_-;_-@_-"/>
    <numFmt numFmtId="164" formatCode="&quot;$&quot;#,##0.00;[Red]\-&quot;$&quot;#,##0.00"/>
    <numFmt numFmtId="165" formatCode="_-&quot;$&quot;* #,##0_-;\-&quot;$&quot;* #,##0_-;_-&quot;$&quot;* &quot;-&quot;_-;_-@_-"/>
    <numFmt numFmtId="166" formatCode="0;[Red]0"/>
    <numFmt numFmtId="167" formatCode="_-&quot;$&quot;\ * #,##0_-;\-&quot;$&quot;\ * #,##0_-;_-&quot;$&quot;\ * &quot;-&quot;??_-;_-@_-"/>
    <numFmt numFmtId="168" formatCode="_-* #,##0.0000_-;\-* #,##0.0000_-;_-* &quot;-&quot;??_-;_-@_-"/>
  </numFmts>
  <fonts count="24" x14ac:knownFonts="1">
    <font>
      <sz val="11"/>
      <color theme="1"/>
      <name val="Calibri"/>
      <family val="2"/>
      <scheme val="minor"/>
    </font>
    <font>
      <sz val="11"/>
      <color theme="1"/>
      <name val="Calibri"/>
      <family val="2"/>
      <scheme val="minor"/>
    </font>
    <font>
      <b/>
      <sz val="14"/>
      <color rgb="FFFF0000"/>
      <name val="Arial"/>
      <family val="2"/>
    </font>
    <font>
      <sz val="12"/>
      <color theme="1"/>
      <name val="Times New Roman"/>
      <family val="1"/>
    </font>
    <font>
      <sz val="14"/>
      <name val="Arial"/>
      <family val="2"/>
    </font>
    <font>
      <b/>
      <sz val="14"/>
      <name val="Arial"/>
      <family val="2"/>
    </font>
    <font>
      <sz val="14"/>
      <color theme="1"/>
      <name val="Arial"/>
      <family val="2"/>
    </font>
    <font>
      <sz val="14"/>
      <color theme="1"/>
      <name val="Calibri"/>
      <family val="2"/>
      <scheme val="minor"/>
    </font>
    <font>
      <sz val="14"/>
      <color rgb="FFFF0000"/>
      <name val="Arial"/>
      <family val="2"/>
    </font>
    <font>
      <sz val="12"/>
      <color theme="1"/>
      <name val="Arial"/>
      <family val="2"/>
    </font>
    <font>
      <b/>
      <sz val="14"/>
      <color theme="1"/>
      <name val="Arial"/>
      <family val="2"/>
    </font>
    <font>
      <sz val="12"/>
      <color rgb="FF000000"/>
      <name val="Arial"/>
      <family val="2"/>
    </font>
    <font>
      <sz val="8"/>
      <name val="Calibri"/>
      <family val="2"/>
      <scheme val="minor"/>
    </font>
    <font>
      <sz val="14"/>
      <color rgb="FF000000"/>
      <name val="Arial"/>
      <family val="2"/>
    </font>
    <font>
      <b/>
      <sz val="14"/>
      <color theme="0"/>
      <name val="Arial"/>
      <family val="2"/>
    </font>
    <font>
      <sz val="14"/>
      <color theme="0"/>
      <name val="Arial"/>
      <family val="2"/>
    </font>
    <font>
      <sz val="12"/>
      <color theme="0"/>
      <name val="Arial"/>
      <family val="2"/>
    </font>
    <font>
      <u/>
      <sz val="11"/>
      <color theme="10"/>
      <name val="Calibri"/>
      <family val="2"/>
      <scheme val="minor"/>
    </font>
    <font>
      <sz val="12"/>
      <color rgb="FF434343"/>
      <name val="Arial"/>
      <family val="2"/>
    </font>
    <font>
      <b/>
      <sz val="12"/>
      <color rgb="FF434343"/>
      <name val="Arial"/>
      <family val="2"/>
    </font>
    <font>
      <u/>
      <sz val="14"/>
      <color rgb="FF000000"/>
      <name val="Arial"/>
      <family val="2"/>
    </font>
    <font>
      <sz val="22"/>
      <name val="Arial"/>
      <family val="2"/>
    </font>
    <font>
      <b/>
      <sz val="20"/>
      <name val="Arial"/>
      <family val="2"/>
    </font>
    <font>
      <b/>
      <sz val="20"/>
      <color theme="1"/>
      <name val="Arial"/>
      <family val="2"/>
    </font>
  </fonts>
  <fills count="22">
    <fill>
      <patternFill patternType="none"/>
    </fill>
    <fill>
      <patternFill patternType="gray125"/>
    </fill>
    <fill>
      <patternFill patternType="solid">
        <fgColor theme="7" tint="0.79998168889431442"/>
        <bgColor indexed="64"/>
      </patternFill>
    </fill>
    <fill>
      <patternFill patternType="solid">
        <fgColor theme="8" tint="0.79998168889431442"/>
        <bgColor indexed="64"/>
      </patternFill>
    </fill>
    <fill>
      <patternFill patternType="solid">
        <fgColor theme="3" tint="0.79998168889431442"/>
        <bgColor indexed="64"/>
      </patternFill>
    </fill>
    <fill>
      <patternFill patternType="solid">
        <fgColor theme="6" tint="0.79998168889431442"/>
        <bgColor indexed="64"/>
      </patternFill>
    </fill>
    <fill>
      <patternFill patternType="solid">
        <fgColor theme="6" tint="0.59999389629810485"/>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5" tint="0.59999389629810485"/>
        <bgColor indexed="64"/>
      </patternFill>
    </fill>
    <fill>
      <patternFill patternType="solid">
        <fgColor theme="5" tint="0.79998168889431442"/>
        <bgColor indexed="64"/>
      </patternFill>
    </fill>
    <fill>
      <patternFill patternType="solid">
        <fgColor theme="4" tint="0.59999389629810485"/>
        <bgColor indexed="64"/>
      </patternFill>
    </fill>
    <fill>
      <patternFill patternType="solid">
        <fgColor rgb="FFF4D5FF"/>
        <bgColor indexed="64"/>
      </patternFill>
    </fill>
    <fill>
      <patternFill patternType="solid">
        <fgColor rgb="FFFFCCD5"/>
        <bgColor indexed="64"/>
      </patternFill>
    </fill>
    <fill>
      <patternFill patternType="solid">
        <fgColor rgb="FFD3CAFF"/>
        <bgColor indexed="64"/>
      </patternFill>
    </fill>
    <fill>
      <patternFill patternType="solid">
        <fgColor rgb="FFF2EDC8"/>
        <bgColor indexed="64"/>
      </patternFill>
    </fill>
    <fill>
      <patternFill patternType="solid">
        <fgColor rgb="FFECEEC1"/>
        <bgColor indexed="64"/>
      </patternFill>
    </fill>
    <fill>
      <patternFill patternType="solid">
        <fgColor rgb="FFDDFFFD"/>
        <bgColor indexed="64"/>
      </patternFill>
    </fill>
    <fill>
      <patternFill patternType="solid">
        <fgColor theme="4"/>
        <bgColor indexed="64"/>
      </patternFill>
    </fill>
    <fill>
      <patternFill patternType="solid">
        <fgColor rgb="FF7FF2FB"/>
        <bgColor indexed="64"/>
      </patternFill>
    </fill>
    <fill>
      <patternFill patternType="solid">
        <fgColor rgb="FFFFCCD5"/>
        <bgColor rgb="FF000000"/>
      </patternFill>
    </fill>
    <fill>
      <patternFill patternType="solid">
        <fgColor rgb="FFFFFF00"/>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theme="1"/>
      </left>
      <right style="thin">
        <color theme="1"/>
      </right>
      <top style="thin">
        <color theme="1"/>
      </top>
      <bottom style="thin">
        <color theme="1"/>
      </bottom>
      <diagonal/>
    </border>
    <border>
      <left style="thin">
        <color theme="1"/>
      </left>
      <right style="thin">
        <color theme="1"/>
      </right>
      <top style="thin">
        <color theme="1"/>
      </top>
      <bottom/>
      <diagonal/>
    </border>
    <border>
      <left style="thin">
        <color theme="1"/>
      </left>
      <right style="thin">
        <color theme="1"/>
      </right>
      <top/>
      <bottom/>
      <diagonal/>
    </border>
    <border>
      <left style="thin">
        <color theme="1"/>
      </left>
      <right style="thin">
        <color theme="1"/>
      </right>
      <top/>
      <bottom style="thin">
        <color theme="1"/>
      </bottom>
      <diagonal/>
    </border>
    <border>
      <left style="thin">
        <color theme="1"/>
      </left>
      <right style="thin">
        <color indexed="64"/>
      </right>
      <top style="thin">
        <color indexed="64"/>
      </top>
      <bottom/>
      <diagonal/>
    </border>
    <border>
      <left style="thin">
        <color theme="1"/>
      </left>
      <right style="thin">
        <color indexed="64"/>
      </right>
      <top/>
      <bottom/>
      <diagonal/>
    </border>
    <border>
      <left style="thin">
        <color theme="1"/>
      </left>
      <right style="thin">
        <color indexed="64"/>
      </right>
      <top style="thin">
        <color theme="1"/>
      </top>
      <bottom/>
      <diagonal/>
    </border>
    <border>
      <left style="thin">
        <color theme="1"/>
      </left>
      <right style="thin">
        <color indexed="64"/>
      </right>
      <top/>
      <bottom style="thin">
        <color indexed="64"/>
      </bottom>
      <diagonal/>
    </border>
    <border>
      <left style="thin">
        <color indexed="64"/>
      </left>
      <right style="thin">
        <color indexed="64"/>
      </right>
      <top/>
      <bottom style="thin">
        <color theme="1"/>
      </bottom>
      <diagonal/>
    </border>
    <border>
      <left style="thin">
        <color indexed="64"/>
      </left>
      <right/>
      <top style="thin">
        <color theme="1"/>
      </top>
      <bottom style="thin">
        <color indexed="64"/>
      </bottom>
      <diagonal/>
    </border>
    <border>
      <left/>
      <right/>
      <top style="thin">
        <color theme="1"/>
      </top>
      <bottom style="thin">
        <color indexed="64"/>
      </bottom>
      <diagonal/>
    </border>
    <border>
      <left/>
      <right style="thin">
        <color indexed="64"/>
      </right>
      <top style="thin">
        <color theme="1"/>
      </top>
      <bottom style="thin">
        <color indexed="64"/>
      </bottom>
      <diagonal/>
    </border>
    <border>
      <left style="thin">
        <color theme="1"/>
      </left>
      <right/>
      <top style="thin">
        <color theme="1"/>
      </top>
      <bottom style="thin">
        <color theme="1"/>
      </bottom>
      <diagonal/>
    </border>
    <border>
      <left/>
      <right style="thin">
        <color theme="1"/>
      </right>
      <top style="thin">
        <color theme="1"/>
      </top>
      <bottom/>
      <diagonal/>
    </border>
    <border>
      <left/>
      <right style="thin">
        <color theme="1"/>
      </right>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style="thin">
        <color indexed="64"/>
      </left>
      <right style="thin">
        <color theme="1"/>
      </right>
      <top style="thin">
        <color indexed="64"/>
      </top>
      <bottom/>
      <diagonal/>
    </border>
    <border>
      <left style="thin">
        <color indexed="64"/>
      </left>
      <right style="thin">
        <color theme="1"/>
      </right>
      <top/>
      <bottom/>
      <diagonal/>
    </border>
    <border>
      <left style="thin">
        <color indexed="64"/>
      </left>
      <right style="thin">
        <color theme="1"/>
      </right>
      <top/>
      <bottom style="thin">
        <color indexed="64"/>
      </bottom>
      <diagonal/>
    </border>
    <border>
      <left style="thin">
        <color indexed="64"/>
      </left>
      <right style="thin">
        <color theme="1"/>
      </right>
      <top style="thin">
        <color theme="1"/>
      </top>
      <bottom/>
      <diagonal/>
    </border>
    <border>
      <left style="thin">
        <color indexed="64"/>
      </left>
      <right style="thin">
        <color theme="1"/>
      </right>
      <top/>
      <bottom style="thin">
        <color theme="1"/>
      </bottom>
      <diagonal/>
    </border>
    <border>
      <left style="thin">
        <color theme="1"/>
      </left>
      <right style="thin">
        <color indexed="64"/>
      </right>
      <top/>
      <bottom style="thin">
        <color theme="1"/>
      </bottom>
      <diagonal/>
    </border>
    <border>
      <left style="thin">
        <color rgb="FF000000"/>
      </left>
      <right style="thin">
        <color rgb="FF000000"/>
      </right>
      <top style="thin">
        <color rgb="FF000000"/>
      </top>
      <bottom style="thin">
        <color rgb="FF000000"/>
      </bottom>
      <diagonal/>
    </border>
    <border>
      <left style="thin">
        <color theme="1"/>
      </left>
      <right/>
      <top/>
      <bottom/>
      <diagonal/>
    </border>
    <border>
      <left/>
      <right/>
      <top style="thin">
        <color theme="1"/>
      </top>
      <bottom/>
      <diagonal/>
    </border>
    <border>
      <left/>
      <right/>
      <top/>
      <bottom style="thin">
        <color theme="1"/>
      </bottom>
      <diagonal/>
    </border>
    <border>
      <left style="thin">
        <color theme="1"/>
      </left>
      <right/>
      <top style="thin">
        <color theme="1"/>
      </top>
      <bottom/>
      <diagonal/>
    </border>
    <border>
      <left style="thin">
        <color theme="1"/>
      </left>
      <right/>
      <top/>
      <bottom style="thin">
        <color theme="1"/>
      </bottom>
      <diagonal/>
    </border>
    <border>
      <left/>
      <right style="thin">
        <color theme="1"/>
      </right>
      <top/>
      <bottom/>
      <diagonal/>
    </border>
    <border>
      <left/>
      <right/>
      <top style="thin">
        <color indexed="64"/>
      </top>
      <bottom/>
      <diagonal/>
    </border>
    <border>
      <left/>
      <right style="thin">
        <color indexed="64"/>
      </right>
      <top/>
      <bottom style="thin">
        <color theme="1"/>
      </bottom>
      <diagonal/>
    </border>
    <border>
      <left style="thin">
        <color indexed="64"/>
      </left>
      <right style="thin">
        <color indexed="64"/>
      </right>
      <top style="thin">
        <color theme="1"/>
      </top>
      <bottom/>
      <diagonal/>
    </border>
    <border>
      <left style="thin">
        <color theme="1"/>
      </left>
      <right style="thin">
        <color theme="1"/>
      </right>
      <top style="thin">
        <color indexed="64"/>
      </top>
      <bottom/>
      <diagonal/>
    </border>
    <border>
      <left style="thin">
        <color indexed="64"/>
      </left>
      <right/>
      <top/>
      <bottom style="thin">
        <color theme="1"/>
      </bottom>
      <diagonal/>
    </border>
    <border>
      <left style="thin">
        <color indexed="64"/>
      </left>
      <right/>
      <top style="thin">
        <color theme="1"/>
      </top>
      <bottom/>
      <diagonal/>
    </border>
  </borders>
  <cellStyleXfs count="6">
    <xf numFmtId="0" fontId="0" fillId="0" borderId="0"/>
    <xf numFmtId="165"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0" fontId="17" fillId="0" borderId="0" applyNumberFormat="0" applyFill="0" applyBorder="0" applyAlignment="0" applyProtection="0"/>
    <xf numFmtId="43" fontId="1" fillId="0" borderId="0" applyFont="0" applyFill="0" applyBorder="0" applyAlignment="0" applyProtection="0"/>
  </cellStyleXfs>
  <cellXfs count="997">
    <xf numFmtId="0" fontId="0" fillId="0" borderId="0" xfId="0"/>
    <xf numFmtId="10" fontId="2" fillId="0" borderId="1" xfId="2" applyNumberFormat="1" applyFont="1" applyFill="1" applyBorder="1" applyAlignment="1">
      <alignment horizontal="center" vertical="center" wrapText="1"/>
    </xf>
    <xf numFmtId="0" fontId="3" fillId="0" borderId="0" xfId="0" applyFont="1"/>
    <xf numFmtId="9" fontId="0" fillId="0" borderId="0" xfId="2" applyFont="1"/>
    <xf numFmtId="0" fontId="4" fillId="0" borderId="0" xfId="0" applyFont="1" applyAlignment="1">
      <alignment horizontal="center" vertical="center" wrapText="1"/>
    </xf>
    <xf numFmtId="0" fontId="4" fillId="0" borderId="0" xfId="0" applyFont="1" applyAlignment="1">
      <alignment horizontal="left" vertical="top" wrapText="1"/>
    </xf>
    <xf numFmtId="10" fontId="4" fillId="0" borderId="0" xfId="2" applyNumberFormat="1" applyFont="1" applyFill="1" applyBorder="1" applyAlignment="1">
      <alignment horizontal="center" vertical="center" wrapText="1"/>
    </xf>
    <xf numFmtId="0" fontId="5" fillId="0" borderId="0" xfId="0" applyFont="1" applyAlignment="1">
      <alignment horizontal="center" vertical="top" wrapText="1"/>
    </xf>
    <xf numFmtId="10" fontId="4" fillId="0" borderId="0" xfId="2" applyNumberFormat="1" applyFont="1" applyFill="1" applyBorder="1" applyAlignment="1">
      <alignment horizontal="left" vertical="top" wrapText="1"/>
    </xf>
    <xf numFmtId="166" fontId="6" fillId="2" borderId="1" xfId="0" applyNumberFormat="1" applyFont="1" applyFill="1" applyBorder="1" applyAlignment="1">
      <alignment horizontal="center" vertical="center" wrapText="1"/>
    </xf>
    <xf numFmtId="166" fontId="4" fillId="2" borderId="1" xfId="0" applyNumberFormat="1" applyFont="1" applyFill="1" applyBorder="1" applyAlignment="1">
      <alignment horizontal="center" vertical="center" wrapText="1"/>
    </xf>
    <xf numFmtId="166" fontId="6" fillId="2" borderId="1" xfId="1" applyNumberFormat="1" applyFont="1" applyFill="1" applyBorder="1" applyAlignment="1">
      <alignment horizontal="center" vertical="center" wrapText="1"/>
    </xf>
    <xf numFmtId="166" fontId="4" fillId="2" borderId="1" xfId="1" applyNumberFormat="1" applyFont="1" applyFill="1" applyBorder="1" applyAlignment="1">
      <alignment horizontal="center" vertical="center" wrapText="1"/>
    </xf>
    <xf numFmtId="166" fontId="6" fillId="2" borderId="1" xfId="1" applyNumberFormat="1" applyFont="1" applyFill="1" applyBorder="1" applyAlignment="1">
      <alignment horizontal="center" vertical="center"/>
    </xf>
    <xf numFmtId="166" fontId="4" fillId="2" borderId="1" xfId="1" applyNumberFormat="1" applyFont="1" applyFill="1" applyBorder="1" applyAlignment="1">
      <alignment horizontal="center" vertical="center"/>
    </xf>
    <xf numFmtId="166" fontId="2" fillId="5" borderId="1" xfId="0" applyNumberFormat="1" applyFont="1" applyFill="1" applyBorder="1" applyAlignment="1">
      <alignment horizontal="center" vertical="center" wrapText="1"/>
    </xf>
    <xf numFmtId="0" fontId="2" fillId="5" borderId="1" xfId="0" applyFont="1" applyFill="1" applyBorder="1" applyAlignment="1">
      <alignment horizontal="center" vertical="center" wrapText="1"/>
    </xf>
    <xf numFmtId="0" fontId="5" fillId="5" borderId="1" xfId="0" applyFont="1" applyFill="1" applyBorder="1" applyAlignment="1">
      <alignment horizontal="center" vertical="center" wrapText="1"/>
    </xf>
    <xf numFmtId="10" fontId="2" fillId="5" borderId="1" xfId="2" applyNumberFormat="1" applyFont="1" applyFill="1" applyBorder="1" applyAlignment="1">
      <alignment horizontal="center" vertical="center" wrapText="1"/>
    </xf>
    <xf numFmtId="0" fontId="5" fillId="5" borderId="6" xfId="0" applyFont="1" applyFill="1" applyBorder="1" applyAlignment="1">
      <alignment horizontal="center" vertical="center" wrapText="1"/>
    </xf>
    <xf numFmtId="0" fontId="2" fillId="5" borderId="6"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6" fillId="2" borderId="15" xfId="0" applyFont="1" applyFill="1" applyBorder="1" applyAlignment="1">
      <alignment horizontal="center" vertical="center" wrapText="1"/>
    </xf>
    <xf numFmtId="0" fontId="4" fillId="2" borderId="3" xfId="0" applyFont="1" applyFill="1" applyBorder="1" applyAlignment="1">
      <alignment vertical="top" wrapText="1"/>
    </xf>
    <xf numFmtId="0" fontId="4" fillId="2" borderId="0" xfId="0" applyFont="1" applyFill="1" applyAlignment="1">
      <alignment horizontal="left" vertical="top" wrapText="1"/>
    </xf>
    <xf numFmtId="3" fontId="6" fillId="2" borderId="1" xfId="0" applyNumberFormat="1" applyFont="1" applyFill="1" applyBorder="1" applyAlignment="1">
      <alignment horizontal="center" vertical="center" wrapText="1"/>
    </xf>
    <xf numFmtId="0" fontId="4" fillId="2" borderId="3" xfId="0" applyFont="1" applyFill="1" applyBorder="1" applyAlignment="1">
      <alignment horizontal="left" vertical="top" wrapText="1"/>
    </xf>
    <xf numFmtId="0" fontId="4" fillId="2" borderId="1" xfId="0" applyFont="1" applyFill="1" applyBorder="1" applyAlignment="1">
      <alignment horizontal="left" vertical="top" wrapText="1"/>
    </xf>
    <xf numFmtId="0" fontId="4" fillId="2" borderId="1" xfId="0" applyFont="1" applyFill="1" applyBorder="1" applyAlignment="1">
      <alignment vertical="top" wrapText="1"/>
    </xf>
    <xf numFmtId="167" fontId="2" fillId="0" borderId="1" xfId="0" applyNumberFormat="1" applyFont="1" applyBorder="1" applyAlignment="1">
      <alignment horizontal="center" vertical="center" wrapText="1"/>
    </xf>
    <xf numFmtId="0" fontId="4" fillId="3" borderId="1" xfId="0" applyFont="1" applyFill="1" applyBorder="1" applyAlignment="1">
      <alignment horizontal="center" vertical="center" wrapText="1"/>
    </xf>
    <xf numFmtId="166" fontId="4" fillId="3" borderId="1" xfId="1" applyNumberFormat="1" applyFont="1" applyFill="1" applyBorder="1" applyAlignment="1">
      <alignment horizontal="center" vertical="center"/>
    </xf>
    <xf numFmtId="166" fontId="6" fillId="3" borderId="1" xfId="1" applyNumberFormat="1" applyFont="1" applyFill="1" applyBorder="1" applyAlignment="1">
      <alignment horizontal="center" vertical="center"/>
    </xf>
    <xf numFmtId="0" fontId="4" fillId="3" borderId="0" xfId="0" applyFont="1" applyFill="1" applyAlignment="1">
      <alignment horizontal="left" vertical="top" wrapText="1"/>
    </xf>
    <xf numFmtId="0" fontId="4" fillId="3" borderId="1" xfId="0" applyFont="1" applyFill="1" applyBorder="1" applyAlignment="1">
      <alignment horizontal="center" vertical="center"/>
    </xf>
    <xf numFmtId="166" fontId="4" fillId="3" borderId="1" xfId="0" applyNumberFormat="1" applyFont="1" applyFill="1" applyBorder="1" applyAlignment="1">
      <alignment horizontal="center" vertical="center"/>
    </xf>
    <xf numFmtId="166" fontId="6" fillId="3" borderId="1" xfId="0" applyNumberFormat="1" applyFont="1" applyFill="1" applyBorder="1" applyAlignment="1">
      <alignment horizontal="center" vertical="center"/>
    </xf>
    <xf numFmtId="0" fontId="4" fillId="3" borderId="15" xfId="0" applyFont="1" applyFill="1" applyBorder="1" applyAlignment="1">
      <alignment horizontal="center" vertical="center" wrapText="1"/>
    </xf>
    <xf numFmtId="0" fontId="4" fillId="3" borderId="15" xfId="0" applyFont="1" applyFill="1" applyBorder="1" applyAlignment="1">
      <alignment vertical="center" wrapText="1"/>
    </xf>
    <xf numFmtId="0" fontId="4" fillId="3" borderId="15" xfId="0" applyFont="1" applyFill="1" applyBorder="1" applyAlignment="1">
      <alignment horizontal="center" vertical="center"/>
    </xf>
    <xf numFmtId="10" fontId="2" fillId="6" borderId="1" xfId="2" applyNumberFormat="1" applyFont="1" applyFill="1" applyBorder="1" applyAlignment="1">
      <alignment horizontal="center" vertical="center" wrapText="1"/>
    </xf>
    <xf numFmtId="0" fontId="4" fillId="6" borderId="0" xfId="0" applyFont="1" applyFill="1" applyAlignment="1">
      <alignment horizontal="left" vertical="top" wrapText="1"/>
    </xf>
    <xf numFmtId="3" fontId="4" fillId="3" borderId="15" xfId="0" applyNumberFormat="1" applyFont="1" applyFill="1" applyBorder="1" applyAlignment="1">
      <alignment horizontal="center" vertical="center"/>
    </xf>
    <xf numFmtId="3" fontId="4" fillId="3" borderId="15" xfId="0" applyNumberFormat="1" applyFont="1" applyFill="1" applyBorder="1" applyAlignment="1">
      <alignment vertical="center" wrapText="1"/>
    </xf>
    <xf numFmtId="10" fontId="4" fillId="3" borderId="3" xfId="2" applyNumberFormat="1" applyFont="1" applyFill="1" applyBorder="1" applyAlignment="1">
      <alignment vertical="center" wrapText="1"/>
    </xf>
    <xf numFmtId="10" fontId="4" fillId="3" borderId="1" xfId="2" applyNumberFormat="1" applyFont="1" applyFill="1" applyBorder="1" applyAlignment="1">
      <alignment vertical="center" wrapText="1"/>
    </xf>
    <xf numFmtId="165" fontId="4" fillId="3" borderId="1" xfId="1" applyFont="1" applyFill="1" applyBorder="1" applyAlignment="1">
      <alignment vertical="center" wrapText="1"/>
    </xf>
    <xf numFmtId="0" fontId="6" fillId="3" borderId="1" xfId="0" applyFont="1" applyFill="1" applyBorder="1" applyAlignment="1">
      <alignment vertical="center" wrapText="1"/>
    </xf>
    <xf numFmtId="0" fontId="10" fillId="3" borderId="1" xfId="0" applyFont="1" applyFill="1" applyBorder="1" applyAlignment="1">
      <alignment horizontal="center" vertical="center" wrapText="1"/>
    </xf>
    <xf numFmtId="0" fontId="9" fillId="7" borderId="1" xfId="0" applyFont="1" applyFill="1" applyBorder="1" applyAlignment="1">
      <alignment horizontal="center" vertical="center" wrapText="1"/>
    </xf>
    <xf numFmtId="0" fontId="9" fillId="8" borderId="1" xfId="0" applyFont="1" applyFill="1" applyBorder="1" applyAlignment="1">
      <alignment horizontal="center" vertical="center" wrapText="1"/>
    </xf>
    <xf numFmtId="0" fontId="7" fillId="7" borderId="1" xfId="0" applyFont="1" applyFill="1" applyBorder="1" applyAlignment="1">
      <alignment horizontal="center" vertical="center"/>
    </xf>
    <xf numFmtId="0" fontId="4" fillId="7" borderId="1" xfId="0" applyFont="1" applyFill="1" applyBorder="1" applyAlignment="1">
      <alignment horizontal="center" vertical="center"/>
    </xf>
    <xf numFmtId="0" fontId="4" fillId="7" borderId="1" xfId="0" applyFont="1" applyFill="1" applyBorder="1" applyAlignment="1">
      <alignment horizontal="center" vertical="center" wrapText="1"/>
    </xf>
    <xf numFmtId="0" fontId="4" fillId="7" borderId="0" xfId="0" applyFont="1" applyFill="1" applyAlignment="1">
      <alignment horizontal="left" vertical="top" wrapText="1"/>
    </xf>
    <xf numFmtId="0" fontId="7" fillId="8" borderId="1" xfId="0" applyFont="1" applyFill="1" applyBorder="1" applyAlignment="1">
      <alignment horizontal="center" vertical="center"/>
    </xf>
    <xf numFmtId="0" fontId="4" fillId="8" borderId="1" xfId="0" applyFont="1" applyFill="1" applyBorder="1" applyAlignment="1">
      <alignment horizontal="center" vertical="center"/>
    </xf>
    <xf numFmtId="0" fontId="4" fillId="8" borderId="1" xfId="0" applyFont="1" applyFill="1" applyBorder="1" applyAlignment="1">
      <alignment horizontal="center" vertical="center" wrapText="1"/>
    </xf>
    <xf numFmtId="0" fontId="4" fillId="8" borderId="0" xfId="0" applyFont="1" applyFill="1" applyAlignment="1">
      <alignment horizontal="left" vertical="top" wrapText="1"/>
    </xf>
    <xf numFmtId="0" fontId="6" fillId="7" borderId="1" xfId="0" applyFont="1" applyFill="1" applyBorder="1" applyAlignment="1">
      <alignment horizontal="center" vertical="center" wrapText="1"/>
    </xf>
    <xf numFmtId="0" fontId="6" fillId="8" borderId="1" xfId="0" applyFont="1" applyFill="1" applyBorder="1" applyAlignment="1">
      <alignment horizontal="center" vertical="center" wrapText="1"/>
    </xf>
    <xf numFmtId="3" fontId="9" fillId="8" borderId="1" xfId="0" applyNumberFormat="1" applyFont="1" applyFill="1" applyBorder="1" applyAlignment="1">
      <alignment horizontal="center" vertical="center" wrapText="1"/>
    </xf>
    <xf numFmtId="0" fontId="4" fillId="7" borderId="1" xfId="0" applyFont="1" applyFill="1" applyBorder="1" applyAlignment="1">
      <alignment vertical="top" wrapText="1"/>
    </xf>
    <xf numFmtId="0" fontId="10" fillId="8" borderId="18" xfId="0" applyFont="1" applyFill="1" applyBorder="1" applyAlignment="1">
      <alignment horizontal="center" vertical="center" wrapText="1"/>
    </xf>
    <xf numFmtId="0" fontId="9" fillId="8" borderId="15" xfId="0" applyFont="1" applyFill="1" applyBorder="1" applyAlignment="1">
      <alignment horizontal="center" vertical="center" wrapText="1"/>
    </xf>
    <xf numFmtId="0" fontId="11" fillId="9" borderId="1" xfId="0" applyFont="1" applyFill="1" applyBorder="1" applyAlignment="1">
      <alignment horizontal="center" vertical="center" wrapText="1"/>
    </xf>
    <xf numFmtId="0" fontId="11" fillId="10" borderId="1" xfId="0" applyFont="1" applyFill="1" applyBorder="1" applyAlignment="1">
      <alignment horizontal="center" vertical="center" wrapText="1"/>
    </xf>
    <xf numFmtId="0" fontId="4" fillId="9" borderId="15" xfId="0" applyFont="1" applyFill="1" applyBorder="1" applyAlignment="1">
      <alignment horizontal="center" vertical="center" wrapText="1"/>
    </xf>
    <xf numFmtId="0" fontId="4" fillId="10" borderId="15" xfId="0" applyFont="1" applyFill="1" applyBorder="1" applyAlignment="1">
      <alignment horizontal="center" vertical="center" wrapText="1"/>
    </xf>
    <xf numFmtId="0" fontId="7" fillId="10" borderId="1" xfId="0" applyFont="1" applyFill="1" applyBorder="1" applyAlignment="1">
      <alignment horizontal="center" vertical="center"/>
    </xf>
    <xf numFmtId="0" fontId="4" fillId="10" borderId="1" xfId="0" applyFont="1" applyFill="1" applyBorder="1" applyAlignment="1">
      <alignment horizontal="center" vertical="center"/>
    </xf>
    <xf numFmtId="0" fontId="4" fillId="10" borderId="0" xfId="0" applyFont="1" applyFill="1" applyAlignment="1">
      <alignment horizontal="left" vertical="top" wrapText="1"/>
    </xf>
    <xf numFmtId="0" fontId="4" fillId="9" borderId="1" xfId="0" applyFont="1" applyFill="1" applyBorder="1" applyAlignment="1">
      <alignment horizontal="center" vertical="center"/>
    </xf>
    <xf numFmtId="0" fontId="7" fillId="9" borderId="1" xfId="0" applyFont="1" applyFill="1" applyBorder="1" applyAlignment="1">
      <alignment horizontal="center" vertical="center"/>
    </xf>
    <xf numFmtId="0" fontId="4" fillId="9" borderId="0" xfId="0" applyFont="1" applyFill="1" applyAlignment="1">
      <alignment horizontal="left" vertical="top" wrapText="1"/>
    </xf>
    <xf numFmtId="0" fontId="4" fillId="9" borderId="1" xfId="0" applyFont="1" applyFill="1" applyBorder="1" applyAlignment="1">
      <alignment vertical="top" wrapText="1"/>
    </xf>
    <xf numFmtId="0" fontId="4" fillId="10" borderId="1" xfId="0" applyFont="1" applyFill="1" applyBorder="1" applyAlignment="1">
      <alignment vertical="top" wrapText="1"/>
    </xf>
    <xf numFmtId="0" fontId="6" fillId="9" borderId="15" xfId="0" applyFont="1" applyFill="1" applyBorder="1" applyAlignment="1">
      <alignment horizontal="center" vertical="center" wrapText="1"/>
    </xf>
    <xf numFmtId="0" fontId="10" fillId="9" borderId="15" xfId="0" applyFont="1" applyFill="1" applyBorder="1" applyAlignment="1">
      <alignment horizontal="center" vertical="center" wrapText="1"/>
    </xf>
    <xf numFmtId="0" fontId="4" fillId="9" borderId="7" xfId="0" applyFont="1" applyFill="1" applyBorder="1" applyAlignment="1">
      <alignment horizontal="center" vertical="center"/>
    </xf>
    <xf numFmtId="0" fontId="4" fillId="10" borderId="6" xfId="0" applyFont="1" applyFill="1" applyBorder="1" applyAlignment="1">
      <alignment horizontal="center" vertical="center"/>
    </xf>
    <xf numFmtId="0" fontId="11" fillId="11" borderId="1" xfId="0" applyFont="1" applyFill="1" applyBorder="1" applyAlignment="1">
      <alignment horizontal="center" vertical="center" wrapText="1"/>
    </xf>
    <xf numFmtId="0" fontId="9" fillId="11" borderId="1" xfId="0" applyFont="1" applyFill="1" applyBorder="1" applyAlignment="1">
      <alignment horizontal="center" vertical="center" wrapText="1"/>
    </xf>
    <xf numFmtId="0" fontId="11" fillId="4" borderId="1" xfId="0" applyFont="1" applyFill="1" applyBorder="1" applyAlignment="1">
      <alignment horizontal="center" vertical="center" wrapText="1"/>
    </xf>
    <xf numFmtId="3" fontId="9" fillId="11" borderId="1" xfId="0" applyNumberFormat="1" applyFont="1" applyFill="1" applyBorder="1" applyAlignment="1">
      <alignment horizontal="center" vertical="center" wrapText="1"/>
    </xf>
    <xf numFmtId="0" fontId="4" fillId="4" borderId="1" xfId="0" applyFont="1" applyFill="1" applyBorder="1" applyAlignment="1">
      <alignment horizontal="center" vertical="center" wrapText="1"/>
    </xf>
    <xf numFmtId="166" fontId="4" fillId="4" borderId="1" xfId="0" applyNumberFormat="1" applyFont="1" applyFill="1" applyBorder="1" applyAlignment="1">
      <alignment horizontal="center" vertical="center"/>
    </xf>
    <xf numFmtId="0" fontId="4" fillId="4" borderId="0" xfId="0" applyFont="1" applyFill="1" applyAlignment="1">
      <alignment horizontal="left" vertical="top" wrapText="1"/>
    </xf>
    <xf numFmtId="0" fontId="4" fillId="11" borderId="1" xfId="0" applyFont="1" applyFill="1" applyBorder="1" applyAlignment="1">
      <alignment horizontal="center" vertical="center" wrapText="1"/>
    </xf>
    <xf numFmtId="166" fontId="8" fillId="11" borderId="1" xfId="0" applyNumberFormat="1" applyFont="1" applyFill="1" applyBorder="1" applyAlignment="1">
      <alignment horizontal="center" vertical="center"/>
    </xf>
    <xf numFmtId="166" fontId="4" fillId="11" borderId="1" xfId="0" applyNumberFormat="1" applyFont="1" applyFill="1" applyBorder="1" applyAlignment="1">
      <alignment horizontal="center" vertical="center"/>
    </xf>
    <xf numFmtId="0" fontId="4" fillId="11" borderId="0" xfId="0" applyFont="1" applyFill="1" applyAlignment="1">
      <alignment horizontal="left" vertical="top" wrapText="1"/>
    </xf>
    <xf numFmtId="0" fontId="4" fillId="4" borderId="15" xfId="0" applyFont="1" applyFill="1" applyBorder="1" applyAlignment="1">
      <alignment vertical="top" wrapText="1"/>
    </xf>
    <xf numFmtId="0" fontId="10" fillId="4" borderId="15" xfId="0" applyFont="1" applyFill="1" applyBorder="1" applyAlignment="1">
      <alignment horizontal="center" vertical="center" wrapText="1"/>
    </xf>
    <xf numFmtId="0" fontId="6" fillId="4" borderId="15" xfId="0" applyFont="1" applyFill="1" applyBorder="1" applyAlignment="1">
      <alignment horizontal="center" vertical="center" wrapText="1"/>
    </xf>
    <xf numFmtId="0" fontId="11" fillId="11" borderId="4" xfId="0" applyFont="1" applyFill="1" applyBorder="1" applyAlignment="1">
      <alignment horizontal="center" vertical="center" wrapText="1"/>
    </xf>
    <xf numFmtId="0" fontId="9" fillId="11" borderId="4" xfId="0" applyFont="1" applyFill="1" applyBorder="1" applyAlignment="1">
      <alignment horizontal="center" vertical="center" wrapText="1"/>
    </xf>
    <xf numFmtId="0" fontId="9" fillId="11" borderId="12" xfId="0" applyFont="1" applyFill="1" applyBorder="1" applyAlignment="1">
      <alignment horizontal="center" vertical="center" wrapText="1"/>
    </xf>
    <xf numFmtId="0" fontId="11" fillId="4" borderId="27" xfId="0" applyFont="1" applyFill="1" applyBorder="1" applyAlignment="1">
      <alignment horizontal="center" vertical="center" wrapText="1"/>
    </xf>
    <xf numFmtId="0" fontId="4" fillId="11" borderId="15" xfId="0" applyFont="1" applyFill="1" applyBorder="1" applyAlignment="1">
      <alignment vertical="top" wrapText="1"/>
    </xf>
    <xf numFmtId="0" fontId="6" fillId="12" borderId="1" xfId="0" applyFont="1" applyFill="1" applyBorder="1" applyAlignment="1">
      <alignment horizontal="center" vertical="center" wrapText="1"/>
    </xf>
    <xf numFmtId="0" fontId="4" fillId="12" borderId="0" xfId="0" applyFont="1" applyFill="1" applyAlignment="1">
      <alignment horizontal="left" vertical="top" wrapText="1"/>
    </xf>
    <xf numFmtId="0" fontId="13" fillId="12" borderId="1" xfId="0" applyFont="1" applyFill="1" applyBorder="1" applyAlignment="1">
      <alignment horizontal="center" vertical="center" wrapText="1"/>
    </xf>
    <xf numFmtId="0" fontId="4" fillId="13" borderId="0" xfId="0" applyFont="1" applyFill="1" applyAlignment="1">
      <alignment horizontal="left" vertical="top" wrapText="1"/>
    </xf>
    <xf numFmtId="0" fontId="6" fillId="16" borderId="1" xfId="0" applyFont="1" applyFill="1" applyBorder="1" applyAlignment="1">
      <alignment vertical="center" wrapText="1"/>
    </xf>
    <xf numFmtId="0" fontId="10" fillId="16" borderId="1" xfId="0" applyFont="1" applyFill="1" applyBorder="1" applyAlignment="1">
      <alignment horizontal="center" vertical="center" wrapText="1"/>
    </xf>
    <xf numFmtId="0" fontId="13" fillId="16" borderId="1" xfId="0" applyFont="1" applyFill="1" applyBorder="1" applyAlignment="1">
      <alignment horizontal="center" vertical="center" wrapText="1"/>
    </xf>
    <xf numFmtId="0" fontId="6" fillId="16" borderId="1" xfId="0" applyFont="1" applyFill="1" applyBorder="1" applyAlignment="1">
      <alignment horizontal="center" vertical="center" wrapText="1"/>
    </xf>
    <xf numFmtId="0" fontId="4" fillId="16" borderId="0" xfId="0" applyFont="1" applyFill="1" applyAlignment="1">
      <alignment horizontal="left" vertical="top" wrapText="1"/>
    </xf>
    <xf numFmtId="0" fontId="13" fillId="17" borderId="1" xfId="0" applyFont="1" applyFill="1" applyBorder="1" applyAlignment="1">
      <alignment horizontal="center" vertical="center" wrapText="1"/>
    </xf>
    <xf numFmtId="0" fontId="11" fillId="17" borderId="1" xfId="0" applyFont="1" applyFill="1" applyBorder="1" applyAlignment="1">
      <alignment horizontal="center" vertical="center" wrapText="1"/>
    </xf>
    <xf numFmtId="0" fontId="4" fillId="17" borderId="1" xfId="0" applyFont="1" applyFill="1" applyBorder="1" applyAlignment="1">
      <alignment vertical="top" wrapText="1"/>
    </xf>
    <xf numFmtId="0" fontId="4" fillId="17" borderId="0" xfId="0" applyFont="1" applyFill="1" applyAlignment="1">
      <alignment horizontal="left" vertical="top" wrapText="1"/>
    </xf>
    <xf numFmtId="0" fontId="6" fillId="17" borderId="1" xfId="0" applyFont="1" applyFill="1" applyBorder="1" applyAlignment="1">
      <alignment horizontal="center" vertical="center" wrapText="1"/>
    </xf>
    <xf numFmtId="0" fontId="9" fillId="6" borderId="1" xfId="0" applyFont="1" applyFill="1" applyBorder="1" applyAlignment="1">
      <alignment horizontal="center" vertical="center" wrapText="1"/>
    </xf>
    <xf numFmtId="0" fontId="4" fillId="6" borderId="1" xfId="0" applyFont="1" applyFill="1" applyBorder="1" applyAlignment="1">
      <alignment vertical="top" wrapText="1"/>
    </xf>
    <xf numFmtId="0" fontId="9" fillId="8" borderId="18" xfId="0" applyFont="1" applyFill="1" applyBorder="1" applyAlignment="1">
      <alignment horizontal="center" vertical="center" wrapText="1"/>
    </xf>
    <xf numFmtId="0" fontId="6" fillId="8" borderId="18" xfId="0" applyFont="1" applyFill="1" applyBorder="1" applyAlignment="1">
      <alignment horizontal="center" vertical="center" wrapText="1"/>
    </xf>
    <xf numFmtId="0" fontId="6" fillId="8" borderId="7" xfId="0" applyFont="1" applyFill="1" applyBorder="1" applyAlignment="1">
      <alignment horizontal="center" vertical="center" wrapText="1"/>
    </xf>
    <xf numFmtId="0" fontId="9" fillId="7" borderId="15" xfId="0" applyFont="1" applyFill="1" applyBorder="1" applyAlignment="1">
      <alignment horizontal="center" vertical="center" wrapText="1"/>
    </xf>
    <xf numFmtId="0" fontId="4" fillId="6" borderId="15" xfId="0" applyFont="1" applyFill="1" applyBorder="1" applyAlignment="1">
      <alignment horizontal="center" vertical="center" wrapText="1"/>
    </xf>
    <xf numFmtId="0" fontId="9" fillId="6" borderId="15" xfId="0" applyFont="1" applyFill="1" applyBorder="1" applyAlignment="1">
      <alignment horizontal="center" vertical="center" wrapText="1"/>
    </xf>
    <xf numFmtId="0" fontId="6" fillId="8" borderId="6" xfId="0" applyFont="1" applyFill="1" applyBorder="1" applyAlignment="1">
      <alignment horizontal="center" vertical="center" wrapText="1"/>
    </xf>
    <xf numFmtId="0" fontId="4" fillId="8" borderId="6" xfId="0" applyFont="1" applyFill="1" applyBorder="1" applyAlignment="1">
      <alignment horizontal="center" vertical="center" wrapText="1"/>
    </xf>
    <xf numFmtId="0" fontId="9" fillId="8" borderId="6" xfId="0" applyFont="1" applyFill="1" applyBorder="1" applyAlignment="1">
      <alignment horizontal="center" vertical="center" wrapText="1"/>
    </xf>
    <xf numFmtId="0" fontId="7" fillId="8" borderId="6" xfId="0" applyFont="1" applyFill="1" applyBorder="1" applyAlignment="1">
      <alignment horizontal="center" vertical="center"/>
    </xf>
    <xf numFmtId="0" fontId="4" fillId="8" borderId="6" xfId="0" applyFont="1" applyFill="1" applyBorder="1" applyAlignment="1">
      <alignment horizontal="center" vertical="center"/>
    </xf>
    <xf numFmtId="0" fontId="9" fillId="8" borderId="16" xfId="0" applyFont="1" applyFill="1" applyBorder="1" applyAlignment="1">
      <alignment horizontal="center" vertical="center" wrapText="1"/>
    </xf>
    <xf numFmtId="0" fontId="11" fillId="9" borderId="7" xfId="0" applyFont="1" applyFill="1" applyBorder="1" applyAlignment="1">
      <alignment horizontal="center" vertical="center" wrapText="1"/>
    </xf>
    <xf numFmtId="0" fontId="7" fillId="9" borderId="7" xfId="0" applyFont="1" applyFill="1" applyBorder="1" applyAlignment="1">
      <alignment horizontal="center" vertical="center"/>
    </xf>
    <xf numFmtId="0" fontId="4" fillId="9" borderId="18" xfId="0" applyFont="1" applyFill="1" applyBorder="1" applyAlignment="1">
      <alignment horizontal="center" vertical="center" wrapText="1"/>
    </xf>
    <xf numFmtId="0" fontId="10" fillId="9" borderId="18" xfId="0" applyFont="1" applyFill="1" applyBorder="1" applyAlignment="1">
      <alignment horizontal="center" vertical="center" wrapText="1"/>
    </xf>
    <xf numFmtId="0" fontId="6" fillId="9" borderId="18" xfId="0" applyFont="1" applyFill="1" applyBorder="1" applyAlignment="1">
      <alignment horizontal="center" vertical="center" wrapText="1"/>
    </xf>
    <xf numFmtId="0" fontId="4" fillId="6" borderId="15" xfId="0" applyFont="1" applyFill="1" applyBorder="1" applyAlignment="1">
      <alignment vertical="top" wrapText="1"/>
    </xf>
    <xf numFmtId="10" fontId="2" fillId="6" borderId="15" xfId="2" applyNumberFormat="1" applyFont="1" applyFill="1" applyBorder="1" applyAlignment="1">
      <alignment vertical="center" wrapText="1"/>
    </xf>
    <xf numFmtId="0" fontId="4" fillId="6" borderId="15" xfId="0" applyFont="1" applyFill="1" applyBorder="1" applyAlignment="1">
      <alignment vertical="center" wrapText="1"/>
    </xf>
    <xf numFmtId="0" fontId="6" fillId="6" borderId="15" xfId="0" applyFont="1" applyFill="1" applyBorder="1" applyAlignment="1">
      <alignment vertical="center" wrapText="1"/>
    </xf>
    <xf numFmtId="0" fontId="4" fillId="6" borderId="15" xfId="0" applyFont="1" applyFill="1" applyBorder="1" applyAlignment="1">
      <alignment horizontal="center" vertical="center" textRotation="90" wrapText="1"/>
    </xf>
    <xf numFmtId="0" fontId="4" fillId="6" borderId="15" xfId="0" applyFont="1" applyFill="1" applyBorder="1" applyAlignment="1">
      <alignment vertical="center" textRotation="90" wrapText="1"/>
    </xf>
    <xf numFmtId="0" fontId="9" fillId="6" borderId="15" xfId="0" applyFont="1" applyFill="1" applyBorder="1" applyAlignment="1">
      <alignment vertical="center" wrapText="1"/>
    </xf>
    <xf numFmtId="10" fontId="14" fillId="18" borderId="3" xfId="2" applyNumberFormat="1" applyFont="1" applyFill="1" applyBorder="1" applyAlignment="1">
      <alignment horizontal="center" vertical="center"/>
    </xf>
    <xf numFmtId="10" fontId="14" fillId="18" borderId="1" xfId="2" applyNumberFormat="1" applyFont="1" applyFill="1" applyBorder="1" applyAlignment="1">
      <alignment horizontal="center" vertical="center"/>
    </xf>
    <xf numFmtId="10" fontId="14" fillId="18" borderId="1" xfId="2" applyNumberFormat="1" applyFont="1" applyFill="1" applyBorder="1" applyAlignment="1">
      <alignment horizontal="center" vertical="center" wrapText="1"/>
    </xf>
    <xf numFmtId="0" fontId="15" fillId="18" borderId="1" xfId="0" applyFont="1" applyFill="1" applyBorder="1" applyAlignment="1">
      <alignment vertical="center" textRotation="90" wrapText="1"/>
    </xf>
    <xf numFmtId="0" fontId="15" fillId="18" borderId="1" xfId="0" applyFont="1" applyFill="1" applyBorder="1" applyAlignment="1">
      <alignment vertical="center"/>
    </xf>
    <xf numFmtId="0" fontId="15" fillId="18" borderId="7" xfId="0" applyFont="1" applyFill="1" applyBorder="1" applyAlignment="1">
      <alignment vertical="center"/>
    </xf>
    <xf numFmtId="167" fontId="14" fillId="18" borderId="7" xfId="0" applyNumberFormat="1" applyFont="1" applyFill="1" applyBorder="1" applyAlignment="1">
      <alignment vertical="center"/>
    </xf>
    <xf numFmtId="167" fontId="14" fillId="18" borderId="1" xfId="0" applyNumberFormat="1" applyFont="1" applyFill="1" applyBorder="1" applyAlignment="1">
      <alignment vertical="center"/>
    </xf>
    <xf numFmtId="0" fontId="15" fillId="18" borderId="0" xfId="0" applyFont="1" applyFill="1" applyAlignment="1">
      <alignment horizontal="left" vertical="top" wrapText="1"/>
    </xf>
    <xf numFmtId="0" fontId="15" fillId="18" borderId="6" xfId="0" applyFont="1" applyFill="1" applyBorder="1" applyAlignment="1">
      <alignment vertical="center"/>
    </xf>
    <xf numFmtId="167" fontId="14" fillId="18" borderId="6" xfId="0" applyNumberFormat="1" applyFont="1" applyFill="1" applyBorder="1" applyAlignment="1">
      <alignment vertical="center"/>
    </xf>
    <xf numFmtId="0" fontId="4" fillId="18" borderId="15" xfId="0" applyFont="1" applyFill="1" applyBorder="1" applyAlignment="1">
      <alignment vertical="center" wrapText="1"/>
    </xf>
    <xf numFmtId="10" fontId="2" fillId="18" borderId="15" xfId="2" applyNumberFormat="1" applyFont="1" applyFill="1" applyBorder="1" applyAlignment="1">
      <alignment vertical="center" wrapText="1"/>
    </xf>
    <xf numFmtId="0" fontId="15" fillId="18" borderId="15" xfId="0" applyFont="1" applyFill="1" applyBorder="1" applyAlignment="1">
      <alignment vertical="center" wrapText="1"/>
    </xf>
    <xf numFmtId="10" fontId="14" fillId="18" borderId="15" xfId="2" applyNumberFormat="1" applyFont="1" applyFill="1" applyBorder="1" applyAlignment="1">
      <alignment vertical="center" wrapText="1"/>
    </xf>
    <xf numFmtId="0" fontId="15" fillId="18" borderId="15" xfId="0" applyFont="1" applyFill="1" applyBorder="1" applyAlignment="1">
      <alignment vertical="center" textRotation="90" wrapText="1"/>
    </xf>
    <xf numFmtId="0" fontId="16" fillId="18" borderId="15" xfId="0" applyFont="1" applyFill="1" applyBorder="1" applyAlignment="1">
      <alignment vertical="center" wrapText="1"/>
    </xf>
    <xf numFmtId="0" fontId="15" fillId="18" borderId="15" xfId="0" applyFont="1" applyFill="1" applyBorder="1" applyAlignment="1">
      <alignment vertical="center"/>
    </xf>
    <xf numFmtId="167" fontId="14" fillId="18" borderId="15" xfId="0" applyNumberFormat="1" applyFont="1" applyFill="1" applyBorder="1" applyAlignment="1">
      <alignment vertical="center" wrapText="1"/>
    </xf>
    <xf numFmtId="10" fontId="14" fillId="18" borderId="7" xfId="2" applyNumberFormat="1" applyFont="1" applyFill="1" applyBorder="1" applyAlignment="1">
      <alignment horizontal="center" vertical="center"/>
    </xf>
    <xf numFmtId="0" fontId="11" fillId="6" borderId="1" xfId="0" applyFont="1" applyFill="1" applyBorder="1" applyAlignment="1">
      <alignment horizontal="center" vertical="center" wrapText="1"/>
    </xf>
    <xf numFmtId="0" fontId="4" fillId="6" borderId="0" xfId="0" applyFont="1" applyFill="1" applyAlignment="1">
      <alignment horizontal="center" vertical="center" wrapText="1"/>
    </xf>
    <xf numFmtId="0" fontId="11" fillId="6" borderId="7" xfId="0" applyFont="1" applyFill="1" applyBorder="1" applyAlignment="1">
      <alignment horizontal="center" vertical="center" wrapText="1"/>
    </xf>
    <xf numFmtId="0" fontId="4" fillId="6" borderId="0" xfId="0" applyFont="1" applyFill="1" applyAlignment="1">
      <alignment horizontal="center" vertical="center" textRotation="90" wrapText="1"/>
    </xf>
    <xf numFmtId="0" fontId="11" fillId="6" borderId="0" xfId="0" applyFont="1" applyFill="1" applyAlignment="1">
      <alignment horizontal="center" vertical="center" wrapText="1"/>
    </xf>
    <xf numFmtId="0" fontId="4" fillId="6" borderId="6" xfId="0" applyFont="1" applyFill="1" applyBorder="1" applyAlignment="1">
      <alignment vertical="top" wrapText="1"/>
    </xf>
    <xf numFmtId="0" fontId="15" fillId="18" borderId="7" xfId="0" applyFont="1" applyFill="1" applyBorder="1" applyAlignment="1">
      <alignment vertical="center" textRotation="90" wrapText="1"/>
    </xf>
    <xf numFmtId="167" fontId="14" fillId="18" borderId="8" xfId="0" applyNumberFormat="1" applyFont="1" applyFill="1" applyBorder="1" applyAlignment="1">
      <alignment vertical="center" wrapText="1"/>
    </xf>
    <xf numFmtId="10" fontId="14" fillId="18" borderId="6" xfId="2" applyNumberFormat="1" applyFont="1" applyFill="1" applyBorder="1" applyAlignment="1">
      <alignment horizontal="center" vertical="center" wrapText="1"/>
    </xf>
    <xf numFmtId="10" fontId="4" fillId="6" borderId="11" xfId="2" applyNumberFormat="1" applyFont="1" applyFill="1" applyBorder="1" applyAlignment="1">
      <alignment horizontal="center" vertical="center" wrapText="1"/>
    </xf>
    <xf numFmtId="10" fontId="14" fillId="18" borderId="3" xfId="2" applyNumberFormat="1" applyFont="1" applyFill="1" applyBorder="1" applyAlignment="1">
      <alignment horizontal="center" vertical="center" wrapText="1"/>
    </xf>
    <xf numFmtId="0" fontId="11" fillId="10" borderId="6" xfId="0" applyFont="1" applyFill="1" applyBorder="1" applyAlignment="1">
      <alignment horizontal="center" vertical="center" wrapText="1"/>
    </xf>
    <xf numFmtId="0" fontId="7" fillId="10" borderId="6" xfId="0" applyFont="1" applyFill="1" applyBorder="1" applyAlignment="1">
      <alignment horizontal="center" vertical="center"/>
    </xf>
    <xf numFmtId="0" fontId="11" fillId="11" borderId="7" xfId="0" applyFont="1" applyFill="1" applyBorder="1" applyAlignment="1">
      <alignment horizontal="center" vertical="center" wrapText="1"/>
    </xf>
    <xf numFmtId="166" fontId="8" fillId="11" borderId="7" xfId="0" applyNumberFormat="1" applyFont="1" applyFill="1" applyBorder="1" applyAlignment="1">
      <alignment horizontal="center" vertical="center"/>
    </xf>
    <xf numFmtId="166" fontId="4" fillId="11" borderId="7" xfId="0" applyNumberFormat="1" applyFont="1" applyFill="1" applyBorder="1" applyAlignment="1">
      <alignment horizontal="center" vertical="center"/>
    </xf>
    <xf numFmtId="0" fontId="11" fillId="6" borderId="15" xfId="0" applyFont="1" applyFill="1" applyBorder="1" applyAlignment="1">
      <alignment horizontal="center" vertical="center" wrapText="1"/>
    </xf>
    <xf numFmtId="10" fontId="4" fillId="6" borderId="15" xfId="2" applyNumberFormat="1" applyFont="1" applyFill="1" applyBorder="1" applyAlignment="1">
      <alignment horizontal="center" vertical="center" wrapText="1"/>
    </xf>
    <xf numFmtId="0" fontId="11" fillId="9" borderId="29" xfId="0" applyFont="1" applyFill="1" applyBorder="1" applyAlignment="1">
      <alignment horizontal="center" vertical="center" wrapText="1"/>
    </xf>
    <xf numFmtId="0" fontId="11" fillId="9" borderId="31" xfId="0" applyFont="1" applyFill="1" applyBorder="1" applyAlignment="1">
      <alignment horizontal="center" vertical="center" wrapText="1"/>
    </xf>
    <xf numFmtId="0" fontId="9" fillId="6" borderId="31" xfId="0" applyFont="1" applyFill="1" applyBorder="1" applyAlignment="1">
      <alignment horizontal="center" vertical="center" wrapText="1"/>
    </xf>
    <xf numFmtId="0" fontId="11" fillId="10" borderId="31" xfId="0" applyFont="1" applyFill="1" applyBorder="1" applyAlignment="1">
      <alignment horizontal="center" vertical="center" wrapText="1"/>
    </xf>
    <xf numFmtId="167" fontId="14" fillId="18" borderId="1" xfId="0" applyNumberFormat="1" applyFont="1" applyFill="1" applyBorder="1" applyAlignment="1">
      <alignment horizontal="center" vertical="center" wrapText="1"/>
    </xf>
    <xf numFmtId="10" fontId="14" fillId="18" borderId="1" xfId="0" applyNumberFormat="1" applyFont="1" applyFill="1" applyBorder="1" applyAlignment="1">
      <alignment horizontal="center" vertical="center" wrapText="1"/>
    </xf>
    <xf numFmtId="0" fontId="14" fillId="18" borderId="1" xfId="0" applyFont="1" applyFill="1" applyBorder="1" applyAlignment="1">
      <alignment horizontal="center" vertical="center" wrapText="1"/>
    </xf>
    <xf numFmtId="0" fontId="11" fillId="16" borderId="7" xfId="0" applyFont="1" applyFill="1" applyBorder="1" applyAlignment="1">
      <alignment horizontal="center" vertical="center" wrapText="1"/>
    </xf>
    <xf numFmtId="0" fontId="10" fillId="16" borderId="8" xfId="0" applyFont="1" applyFill="1" applyBorder="1" applyAlignment="1">
      <alignment horizontal="center" vertical="center" wrapText="1"/>
    </xf>
    <xf numFmtId="0" fontId="6" fillId="16" borderId="8" xfId="0" applyFont="1" applyFill="1" applyBorder="1" applyAlignment="1">
      <alignment horizontal="center" vertical="center" wrapText="1"/>
    </xf>
    <xf numFmtId="167" fontId="6" fillId="16" borderId="8" xfId="3" applyNumberFormat="1" applyFont="1" applyFill="1" applyBorder="1" applyAlignment="1">
      <alignment vertical="center" wrapText="1"/>
    </xf>
    <xf numFmtId="0" fontId="4" fillId="16" borderId="7" xfId="0" applyFont="1" applyFill="1" applyBorder="1" applyAlignment="1">
      <alignment vertical="top" wrapText="1"/>
    </xf>
    <xf numFmtId="0" fontId="13" fillId="13" borderId="15" xfId="0" applyFont="1" applyFill="1" applyBorder="1" applyAlignment="1">
      <alignment horizontal="center" vertical="center" wrapText="1"/>
    </xf>
    <xf numFmtId="0" fontId="10" fillId="13" borderId="15" xfId="0" applyFont="1" applyFill="1" applyBorder="1" applyAlignment="1">
      <alignment horizontal="center" vertical="center" wrapText="1"/>
    </xf>
    <xf numFmtId="0" fontId="6" fillId="13" borderId="15" xfId="0" applyFont="1" applyFill="1" applyBorder="1" applyAlignment="1">
      <alignment horizontal="center" vertical="center" wrapText="1"/>
    </xf>
    <xf numFmtId="10" fontId="14" fillId="18" borderId="15" xfId="2" applyNumberFormat="1" applyFont="1" applyFill="1" applyBorder="1" applyAlignment="1">
      <alignment horizontal="center" vertical="center" wrapText="1"/>
    </xf>
    <xf numFmtId="10" fontId="2" fillId="6" borderId="27" xfId="2" applyNumberFormat="1" applyFont="1" applyFill="1" applyBorder="1" applyAlignment="1">
      <alignment vertical="center" wrapText="1"/>
    </xf>
    <xf numFmtId="10" fontId="14" fillId="18" borderId="4" xfId="2" applyNumberFormat="1" applyFont="1" applyFill="1" applyBorder="1" applyAlignment="1">
      <alignment horizontal="center" vertical="center" wrapText="1"/>
    </xf>
    <xf numFmtId="0" fontId="15" fillId="18" borderId="6" xfId="0" applyFont="1" applyFill="1" applyBorder="1" applyAlignment="1">
      <alignment vertical="center" textRotation="90" wrapText="1"/>
    </xf>
    <xf numFmtId="0" fontId="13" fillId="16" borderId="7" xfId="0" applyFont="1" applyFill="1" applyBorder="1" applyAlignment="1">
      <alignment horizontal="center" vertical="center" wrapText="1"/>
    </xf>
    <xf numFmtId="1" fontId="13" fillId="16" borderId="7" xfId="0" applyNumberFormat="1" applyFont="1" applyFill="1" applyBorder="1" applyAlignment="1">
      <alignment horizontal="center" vertical="center" wrapText="1"/>
    </xf>
    <xf numFmtId="0" fontId="6" fillId="16" borderId="7" xfId="0" applyFont="1" applyFill="1" applyBorder="1" applyAlignment="1">
      <alignment horizontal="center" vertical="center" wrapText="1"/>
    </xf>
    <xf numFmtId="0" fontId="4" fillId="16" borderId="7" xfId="0" applyFont="1" applyFill="1" applyBorder="1" applyAlignment="1">
      <alignment horizontal="center" vertical="center" textRotation="90" wrapText="1"/>
    </xf>
    <xf numFmtId="0" fontId="6" fillId="12" borderId="15" xfId="0" applyFont="1" applyFill="1" applyBorder="1" applyAlignment="1">
      <alignment horizontal="center" vertical="center" wrapText="1"/>
    </xf>
    <xf numFmtId="0" fontId="13" fillId="12" borderId="15" xfId="0" applyFont="1" applyFill="1" applyBorder="1" applyAlignment="1">
      <alignment horizontal="center" vertical="center" wrapText="1"/>
    </xf>
    <xf numFmtId="3" fontId="13" fillId="13" borderId="15" xfId="0" applyNumberFormat="1" applyFont="1" applyFill="1" applyBorder="1" applyAlignment="1">
      <alignment horizontal="center" vertical="center" wrapText="1"/>
    </xf>
    <xf numFmtId="0" fontId="6" fillId="12" borderId="4" xfId="0" applyFont="1" applyFill="1" applyBorder="1" applyAlignment="1">
      <alignment horizontal="center" vertical="center" wrapText="1"/>
    </xf>
    <xf numFmtId="0" fontId="13" fillId="12" borderId="12" xfId="0" applyFont="1" applyFill="1" applyBorder="1" applyAlignment="1">
      <alignment horizontal="center" vertical="center" wrapText="1"/>
    </xf>
    <xf numFmtId="0" fontId="9" fillId="6" borderId="30" xfId="0" applyFont="1" applyFill="1" applyBorder="1" applyAlignment="1">
      <alignment horizontal="center" vertical="center" wrapText="1"/>
    </xf>
    <xf numFmtId="0" fontId="10" fillId="5" borderId="6" xfId="0" applyFont="1" applyFill="1" applyBorder="1" applyAlignment="1">
      <alignment horizontal="center" vertical="center" wrapText="1"/>
    </xf>
    <xf numFmtId="167" fontId="10" fillId="6" borderId="15" xfId="0" applyNumberFormat="1" applyFont="1" applyFill="1" applyBorder="1" applyAlignment="1">
      <alignment horizontal="center" vertical="center" wrapText="1"/>
    </xf>
    <xf numFmtId="167" fontId="6" fillId="3" borderId="1" xfId="3" applyNumberFormat="1" applyFont="1" applyFill="1" applyBorder="1" applyAlignment="1">
      <alignment vertical="center" wrapText="1"/>
    </xf>
    <xf numFmtId="165" fontId="2" fillId="6" borderId="15" xfId="1" applyFont="1" applyFill="1" applyBorder="1" applyAlignment="1">
      <alignment horizontal="center" vertical="center" wrapText="1"/>
    </xf>
    <xf numFmtId="165" fontId="6" fillId="8" borderId="18" xfId="1" applyFont="1" applyFill="1" applyBorder="1" applyAlignment="1">
      <alignment horizontal="center" vertical="center" wrapText="1"/>
    </xf>
    <xf numFmtId="165" fontId="8" fillId="6" borderId="15" xfId="1" applyFont="1" applyFill="1" applyBorder="1" applyAlignment="1">
      <alignment horizontal="center" vertical="center" wrapText="1"/>
    </xf>
    <xf numFmtId="167" fontId="6" fillId="9" borderId="18" xfId="3" applyNumberFormat="1" applyFont="1" applyFill="1" applyBorder="1" applyAlignment="1">
      <alignment horizontal="center" vertical="center"/>
    </xf>
    <xf numFmtId="167" fontId="6" fillId="9" borderId="15" xfId="3" applyNumberFormat="1" applyFont="1" applyFill="1" applyBorder="1" applyAlignment="1">
      <alignment horizontal="center" vertical="center"/>
    </xf>
    <xf numFmtId="165" fontId="6" fillId="4" borderId="15" xfId="1" applyFont="1" applyFill="1" applyBorder="1" applyAlignment="1">
      <alignment vertical="center" wrapText="1"/>
    </xf>
    <xf numFmtId="167" fontId="6" fillId="13" borderId="15" xfId="3" applyNumberFormat="1" applyFont="1" applyFill="1" applyBorder="1" applyAlignment="1">
      <alignment vertical="center" wrapText="1"/>
    </xf>
    <xf numFmtId="0" fontId="11" fillId="19" borderId="1" xfId="0" applyFont="1" applyFill="1" applyBorder="1" applyAlignment="1">
      <alignment horizontal="center" vertical="center" wrapText="1"/>
    </xf>
    <xf numFmtId="0" fontId="4" fillId="19" borderId="6" xfId="0" applyFont="1" applyFill="1" applyBorder="1" applyAlignment="1">
      <alignment vertical="top" wrapText="1"/>
    </xf>
    <xf numFmtId="0" fontId="4" fillId="19" borderId="0" xfId="0" applyFont="1" applyFill="1" applyAlignment="1">
      <alignment horizontal="left" vertical="top" wrapText="1"/>
    </xf>
    <xf numFmtId="0" fontId="4" fillId="19" borderId="8" xfId="0" applyFont="1" applyFill="1" applyBorder="1" applyAlignment="1">
      <alignment vertical="top" wrapText="1"/>
    </xf>
    <xf numFmtId="165" fontId="14" fillId="18" borderId="15" xfId="1" applyFont="1" applyFill="1" applyBorder="1" applyAlignment="1">
      <alignment vertical="center" wrapText="1"/>
    </xf>
    <xf numFmtId="167" fontId="6" fillId="9" borderId="3" xfId="3" applyNumberFormat="1" applyFont="1" applyFill="1" applyBorder="1" applyAlignment="1">
      <alignment horizontal="center" vertical="center"/>
    </xf>
    <xf numFmtId="167" fontId="4" fillId="0" borderId="0" xfId="0" applyNumberFormat="1" applyFont="1" applyAlignment="1">
      <alignment horizontal="left" vertical="top" wrapText="1"/>
    </xf>
    <xf numFmtId="0" fontId="4" fillId="3" borderId="6" xfId="0" applyFont="1" applyFill="1" applyBorder="1" applyAlignment="1">
      <alignment vertical="top" wrapText="1"/>
    </xf>
    <xf numFmtId="0" fontId="4" fillId="3" borderId="8" xfId="0" applyFont="1" applyFill="1" applyBorder="1" applyAlignment="1">
      <alignment vertical="top" wrapText="1"/>
    </xf>
    <xf numFmtId="0" fontId="4" fillId="3" borderId="7" xfId="0" applyFont="1" applyFill="1" applyBorder="1" applyAlignment="1">
      <alignment vertical="top" wrapText="1"/>
    </xf>
    <xf numFmtId="0" fontId="17" fillId="2" borderId="3" xfId="4" applyFill="1" applyBorder="1" applyAlignment="1">
      <alignment vertical="top" wrapText="1"/>
    </xf>
    <xf numFmtId="0" fontId="7" fillId="7" borderId="1" xfId="0" applyFont="1" applyFill="1" applyBorder="1" applyAlignment="1">
      <alignment horizontal="center" vertical="center" wrapText="1"/>
    </xf>
    <xf numFmtId="0" fontId="7" fillId="9" borderId="7" xfId="0" applyFont="1" applyFill="1" applyBorder="1" applyAlignment="1">
      <alignment horizontal="center" vertical="center" wrapText="1"/>
    </xf>
    <xf numFmtId="0" fontId="17" fillId="9" borderId="7" xfId="4" applyFill="1" applyBorder="1" applyAlignment="1">
      <alignment vertical="top" wrapText="1"/>
    </xf>
    <xf numFmtId="166" fontId="6" fillId="11" borderId="1" xfId="0" applyNumberFormat="1" applyFont="1" applyFill="1" applyBorder="1" applyAlignment="1">
      <alignment horizontal="center" vertical="center"/>
    </xf>
    <xf numFmtId="166" fontId="6" fillId="4" borderId="1" xfId="0" applyNumberFormat="1" applyFont="1" applyFill="1" applyBorder="1" applyAlignment="1">
      <alignment horizontal="center" vertical="center"/>
    </xf>
    <xf numFmtId="166" fontId="6" fillId="4" borderId="1" xfId="0" applyNumberFormat="1" applyFont="1" applyFill="1" applyBorder="1" applyAlignment="1">
      <alignment horizontal="center" vertical="center" wrapText="1"/>
    </xf>
    <xf numFmtId="9" fontId="6" fillId="13" borderId="15" xfId="2" applyFont="1" applyFill="1" applyBorder="1" applyAlignment="1">
      <alignment vertical="center" wrapText="1"/>
    </xf>
    <xf numFmtId="167" fontId="6" fillId="4" borderId="15" xfId="3" applyNumberFormat="1" applyFont="1" applyFill="1" applyBorder="1" applyAlignment="1">
      <alignment vertical="center" wrapText="1"/>
    </xf>
    <xf numFmtId="10" fontId="6" fillId="3" borderId="1" xfId="2" applyNumberFormat="1" applyFont="1" applyFill="1" applyBorder="1" applyAlignment="1">
      <alignment vertical="center" wrapText="1"/>
    </xf>
    <xf numFmtId="9" fontId="6" fillId="6" borderId="15" xfId="2" applyFont="1" applyFill="1" applyBorder="1" applyAlignment="1">
      <alignment horizontal="center" vertical="center" wrapText="1"/>
    </xf>
    <xf numFmtId="167" fontId="6" fillId="9" borderId="7" xfId="3" applyNumberFormat="1" applyFont="1" applyFill="1" applyBorder="1" applyAlignment="1">
      <alignment horizontal="center" vertical="center"/>
    </xf>
    <xf numFmtId="10" fontId="6" fillId="9" borderId="7" xfId="2" applyNumberFormat="1" applyFont="1" applyFill="1" applyBorder="1" applyAlignment="1">
      <alignment horizontal="center" vertical="center"/>
    </xf>
    <xf numFmtId="10" fontId="6" fillId="9" borderId="1" xfId="2" applyNumberFormat="1" applyFont="1" applyFill="1" applyBorder="1" applyAlignment="1">
      <alignment horizontal="center" vertical="center"/>
    </xf>
    <xf numFmtId="9" fontId="2" fillId="6" borderId="15" xfId="2" applyFont="1" applyFill="1" applyBorder="1" applyAlignment="1">
      <alignment horizontal="center" vertical="center" wrapText="1"/>
    </xf>
    <xf numFmtId="10" fontId="2" fillId="6" borderId="15" xfId="2" applyNumberFormat="1" applyFont="1" applyFill="1" applyBorder="1" applyAlignment="1">
      <alignment horizontal="center" vertical="center" wrapText="1"/>
    </xf>
    <xf numFmtId="10" fontId="2" fillId="6" borderId="27" xfId="2" applyNumberFormat="1" applyFont="1" applyFill="1" applyBorder="1" applyAlignment="1">
      <alignment horizontal="center" vertical="center" wrapText="1"/>
    </xf>
    <xf numFmtId="9" fontId="13" fillId="16" borderId="1" xfId="2" applyFont="1" applyFill="1" applyBorder="1" applyAlignment="1">
      <alignment horizontal="center" vertical="center" wrapText="1"/>
    </xf>
    <xf numFmtId="9" fontId="11" fillId="17" borderId="1" xfId="2" applyFont="1" applyFill="1" applyBorder="1" applyAlignment="1">
      <alignment horizontal="center" vertical="center" wrapText="1"/>
    </xf>
    <xf numFmtId="9" fontId="6" fillId="12" borderId="15" xfId="2" applyFont="1" applyFill="1" applyBorder="1" applyAlignment="1">
      <alignment horizontal="center" vertical="center" wrapText="1"/>
    </xf>
    <xf numFmtId="9" fontId="13" fillId="13" borderId="15" xfId="2" applyFont="1" applyFill="1" applyBorder="1" applyAlignment="1">
      <alignment horizontal="center" vertical="center" wrapText="1"/>
    </xf>
    <xf numFmtId="0" fontId="2" fillId="0" borderId="1" xfId="0" applyFont="1" applyBorder="1" applyAlignment="1">
      <alignment horizontal="center" vertical="center" wrapText="1"/>
    </xf>
    <xf numFmtId="9" fontId="13" fillId="12" borderId="15" xfId="2" applyFont="1" applyFill="1" applyBorder="1" applyAlignment="1">
      <alignment horizontal="center" vertical="center" wrapText="1"/>
    </xf>
    <xf numFmtId="166" fontId="6" fillId="3" borderId="6" xfId="1" applyNumberFormat="1" applyFont="1" applyFill="1" applyBorder="1" applyAlignment="1">
      <alignment horizontal="center" vertical="center"/>
    </xf>
    <xf numFmtId="166" fontId="6" fillId="3" borderId="8" xfId="1" applyNumberFormat="1" applyFont="1" applyFill="1" applyBorder="1" applyAlignment="1">
      <alignment horizontal="center" vertical="center"/>
    </xf>
    <xf numFmtId="166" fontId="6" fillId="3" borderId="7" xfId="1" applyNumberFormat="1" applyFont="1" applyFill="1" applyBorder="1" applyAlignment="1">
      <alignment horizontal="center" vertical="center"/>
    </xf>
    <xf numFmtId="9" fontId="6" fillId="11" borderId="16" xfId="2" applyFont="1" applyFill="1" applyBorder="1" applyAlignment="1">
      <alignment horizontal="center" vertical="center" wrapText="1"/>
    </xf>
    <xf numFmtId="9" fontId="6" fillId="11" borderId="18" xfId="2" applyFont="1" applyFill="1" applyBorder="1" applyAlignment="1">
      <alignment horizontal="center" vertical="center" wrapText="1"/>
    </xf>
    <xf numFmtId="3" fontId="4" fillId="3" borderId="15" xfId="0" applyNumberFormat="1" applyFont="1" applyFill="1" applyBorder="1" applyAlignment="1">
      <alignment horizontal="center" vertical="center" wrapText="1"/>
    </xf>
    <xf numFmtId="166" fontId="6" fillId="11" borderId="1" xfId="0" applyNumberFormat="1" applyFont="1" applyFill="1" applyBorder="1" applyAlignment="1">
      <alignment horizontal="center" vertical="center" wrapText="1"/>
    </xf>
    <xf numFmtId="0" fontId="13" fillId="20" borderId="38" xfId="0" applyFont="1" applyFill="1" applyBorder="1" applyAlignment="1">
      <alignment horizontal="center" vertical="center" wrapText="1"/>
    </xf>
    <xf numFmtId="167" fontId="6" fillId="9" borderId="4" xfId="3" applyNumberFormat="1" applyFont="1" applyFill="1" applyBorder="1" applyAlignment="1">
      <alignment horizontal="center" vertical="center"/>
    </xf>
    <xf numFmtId="0" fontId="6" fillId="12" borderId="31" xfId="0" applyFont="1" applyFill="1" applyBorder="1" applyAlignment="1">
      <alignment horizontal="center" vertical="center" wrapText="1"/>
    </xf>
    <xf numFmtId="10" fontId="6" fillId="3" borderId="1" xfId="2" applyNumberFormat="1" applyFont="1" applyFill="1" applyBorder="1" applyAlignment="1">
      <alignment horizontal="center" vertical="center" wrapText="1"/>
    </xf>
    <xf numFmtId="10" fontId="15" fillId="18" borderId="1" xfId="2" applyNumberFormat="1" applyFont="1" applyFill="1" applyBorder="1" applyAlignment="1">
      <alignment horizontal="center" vertical="center" wrapText="1"/>
    </xf>
    <xf numFmtId="10" fontId="14" fillId="18" borderId="15" xfId="0" applyNumberFormat="1" applyFont="1" applyFill="1" applyBorder="1" applyAlignment="1">
      <alignment horizontal="center" vertical="center" wrapText="1"/>
    </xf>
    <xf numFmtId="10" fontId="8" fillId="6" borderId="10" xfId="2" applyNumberFormat="1" applyFont="1" applyFill="1" applyBorder="1" applyAlignment="1">
      <alignment horizontal="center" vertical="center"/>
    </xf>
    <xf numFmtId="10" fontId="6" fillId="4" borderId="15" xfId="2" applyNumberFormat="1" applyFont="1" applyFill="1" applyBorder="1" applyAlignment="1">
      <alignment horizontal="center" vertical="center" wrapText="1"/>
    </xf>
    <xf numFmtId="9" fontId="6" fillId="13" borderId="15" xfId="2" applyFont="1" applyFill="1" applyBorder="1" applyAlignment="1">
      <alignment horizontal="center" vertical="center" wrapText="1"/>
    </xf>
    <xf numFmtId="10" fontId="6" fillId="6" borderId="15" xfId="2" applyNumberFormat="1" applyFont="1" applyFill="1" applyBorder="1" applyAlignment="1">
      <alignment horizontal="center" vertical="center"/>
    </xf>
    <xf numFmtId="10" fontId="6" fillId="16" borderId="8" xfId="2" applyNumberFormat="1" applyFont="1" applyFill="1" applyBorder="1" applyAlignment="1">
      <alignment horizontal="center" vertical="center" wrapText="1"/>
    </xf>
    <xf numFmtId="0" fontId="4" fillId="0" borderId="0" xfId="0" applyFont="1" applyAlignment="1">
      <alignment horizontal="center" vertical="top" wrapText="1"/>
    </xf>
    <xf numFmtId="9" fontId="5" fillId="0" borderId="0" xfId="2" applyFont="1" applyFill="1" applyAlignment="1">
      <alignment horizontal="center" vertical="top" wrapText="1"/>
    </xf>
    <xf numFmtId="9" fontId="10" fillId="5" borderId="6" xfId="2" applyFont="1" applyFill="1" applyBorder="1" applyAlignment="1">
      <alignment horizontal="center" vertical="center" wrapText="1"/>
    </xf>
    <xf numFmtId="9" fontId="14" fillId="18" borderId="1" xfId="2" applyFont="1" applyFill="1" applyBorder="1" applyAlignment="1">
      <alignment horizontal="center" vertical="center"/>
    </xf>
    <xf numFmtId="9" fontId="8" fillId="3" borderId="1" xfId="2" applyFont="1" applyFill="1" applyBorder="1" applyAlignment="1">
      <alignment vertical="center" wrapText="1"/>
    </xf>
    <xf numFmtId="9" fontId="6" fillId="3" borderId="1" xfId="2" applyFont="1" applyFill="1" applyBorder="1" applyAlignment="1">
      <alignment vertical="center" wrapText="1"/>
    </xf>
    <xf numFmtId="9" fontId="15" fillId="18" borderId="1" xfId="2" applyFont="1" applyFill="1" applyBorder="1" applyAlignment="1">
      <alignment vertical="center" wrapText="1"/>
    </xf>
    <xf numFmtId="9" fontId="6" fillId="8" borderId="1" xfId="2" applyFont="1" applyFill="1" applyBorder="1" applyAlignment="1">
      <alignment horizontal="center" vertical="center" wrapText="1"/>
    </xf>
    <xf numFmtId="9" fontId="14" fillId="18" borderId="15" xfId="2" applyFont="1" applyFill="1" applyBorder="1" applyAlignment="1">
      <alignment vertical="center" wrapText="1"/>
    </xf>
    <xf numFmtId="9" fontId="6" fillId="9" borderId="7" xfId="2" applyFont="1" applyFill="1" applyBorder="1" applyAlignment="1">
      <alignment horizontal="center" vertical="center"/>
    </xf>
    <xf numFmtId="9" fontId="6" fillId="9" borderId="1" xfId="2" applyFont="1" applyFill="1" applyBorder="1" applyAlignment="1">
      <alignment horizontal="center" vertical="center"/>
    </xf>
    <xf numFmtId="9" fontId="6" fillId="10" borderId="10" xfId="2" applyFont="1" applyFill="1" applyBorder="1" applyAlignment="1">
      <alignment horizontal="center" vertical="center"/>
    </xf>
    <xf numFmtId="9" fontId="6" fillId="10" borderId="11" xfId="2" applyFont="1" applyFill="1" applyBorder="1" applyAlignment="1">
      <alignment horizontal="center" vertical="center"/>
    </xf>
    <xf numFmtId="9" fontId="14" fillId="18" borderId="6" xfId="2" applyFont="1" applyFill="1" applyBorder="1" applyAlignment="1">
      <alignment horizontal="center" vertical="center" wrapText="1"/>
    </xf>
    <xf numFmtId="9" fontId="6" fillId="4" borderId="15" xfId="2" applyFont="1" applyFill="1" applyBorder="1" applyAlignment="1">
      <alignment vertical="center" wrapText="1"/>
    </xf>
    <xf numFmtId="9" fontId="14" fillId="18" borderId="7" xfId="2" applyFont="1" applyFill="1" applyBorder="1" applyAlignment="1">
      <alignment horizontal="center" vertical="center"/>
    </xf>
    <xf numFmtId="9" fontId="14" fillId="18" borderId="15" xfId="2" applyFont="1" applyFill="1" applyBorder="1" applyAlignment="1">
      <alignment horizontal="center" vertical="center" wrapText="1"/>
    </xf>
    <xf numFmtId="9" fontId="6" fillId="16" borderId="8" xfId="2" applyFont="1" applyFill="1" applyBorder="1" applyAlignment="1">
      <alignment vertical="center" wrapText="1"/>
    </xf>
    <xf numFmtId="9" fontId="14" fillId="18" borderId="1" xfId="2" applyFont="1" applyFill="1" applyBorder="1" applyAlignment="1">
      <alignment horizontal="center" vertical="center" wrapText="1"/>
    </xf>
    <xf numFmtId="9" fontId="4" fillId="0" borderId="0" xfId="2" applyFont="1" applyFill="1" applyBorder="1" applyAlignment="1">
      <alignment horizontal="left" vertical="top" wrapText="1"/>
    </xf>
    <xf numFmtId="9" fontId="2" fillId="0" borderId="0" xfId="2" applyFont="1" applyFill="1" applyBorder="1" applyAlignment="1">
      <alignment horizontal="center" vertical="center" wrapText="1"/>
    </xf>
    <xf numFmtId="9" fontId="4" fillId="0" borderId="0" xfId="2" applyFont="1" applyFill="1" applyAlignment="1">
      <alignment horizontal="left" vertical="top" wrapText="1"/>
    </xf>
    <xf numFmtId="0" fontId="4" fillId="6" borderId="31" xfId="0" applyFont="1" applyFill="1" applyBorder="1" applyAlignment="1">
      <alignment horizontal="center" vertical="center" wrapText="1"/>
    </xf>
    <xf numFmtId="0" fontId="4" fillId="6" borderId="31" xfId="0" applyFont="1" applyFill="1" applyBorder="1" applyAlignment="1">
      <alignment vertical="center" wrapText="1"/>
    </xf>
    <xf numFmtId="0" fontId="15" fillId="18" borderId="11" xfId="0" applyFont="1" applyFill="1" applyBorder="1" applyAlignment="1">
      <alignment vertical="center"/>
    </xf>
    <xf numFmtId="0" fontId="15" fillId="18" borderId="31" xfId="0" applyFont="1" applyFill="1" applyBorder="1" applyAlignment="1">
      <alignment vertical="center"/>
    </xf>
    <xf numFmtId="0" fontId="4" fillId="16" borderId="11" xfId="0" applyFont="1" applyFill="1" applyBorder="1" applyAlignment="1">
      <alignment vertical="center" wrapText="1"/>
    </xf>
    <xf numFmtId="0" fontId="15" fillId="18" borderId="3" xfId="0" applyFont="1" applyFill="1" applyBorder="1" applyAlignment="1">
      <alignment vertical="center"/>
    </xf>
    <xf numFmtId="9" fontId="8" fillId="6" borderId="10" xfId="2" applyFont="1" applyFill="1" applyBorder="1" applyAlignment="1">
      <alignment horizontal="center" vertical="center"/>
    </xf>
    <xf numFmtId="9" fontId="6" fillId="6" borderId="15" xfId="2" applyFont="1" applyFill="1" applyBorder="1" applyAlignment="1">
      <alignment horizontal="center" vertical="center"/>
    </xf>
    <xf numFmtId="10" fontId="2" fillId="21" borderId="1" xfId="2" applyNumberFormat="1" applyFont="1" applyFill="1" applyBorder="1" applyAlignment="1">
      <alignment horizontal="center" vertical="center" wrapText="1"/>
    </xf>
    <xf numFmtId="9" fontId="6" fillId="4" borderId="15" xfId="2" applyFont="1" applyFill="1" applyBorder="1" applyAlignment="1">
      <alignment horizontal="center" vertical="center" wrapText="1"/>
    </xf>
    <xf numFmtId="165" fontId="6" fillId="8" borderId="11" xfId="1" applyFont="1" applyFill="1" applyBorder="1" applyAlignment="1">
      <alignment horizontal="center" vertical="center" wrapText="1"/>
    </xf>
    <xf numFmtId="9" fontId="6" fillId="17" borderId="9" xfId="2" applyFont="1" applyFill="1" applyBorder="1" applyAlignment="1">
      <alignment horizontal="center" vertical="center" wrapText="1"/>
    </xf>
    <xf numFmtId="9" fontId="6" fillId="17" borderId="10" xfId="2" applyFont="1" applyFill="1" applyBorder="1" applyAlignment="1">
      <alignment horizontal="center" vertical="center" wrapText="1"/>
    </xf>
    <xf numFmtId="9" fontId="6" fillId="17" borderId="11" xfId="2" applyFont="1" applyFill="1" applyBorder="1" applyAlignment="1">
      <alignment horizontal="center" vertical="center" wrapText="1"/>
    </xf>
    <xf numFmtId="165" fontId="5" fillId="0" borderId="0" xfId="1" applyFont="1" applyFill="1" applyAlignment="1">
      <alignment horizontal="center" vertical="top" wrapText="1"/>
    </xf>
    <xf numFmtId="165" fontId="10" fillId="5" borderId="6" xfId="1" applyFont="1" applyFill="1" applyBorder="1" applyAlignment="1">
      <alignment horizontal="center" vertical="center" wrapText="1"/>
    </xf>
    <xf numFmtId="165" fontId="14" fillId="18" borderId="1" xfId="1" applyFont="1" applyFill="1" applyBorder="1" applyAlignment="1">
      <alignment horizontal="center" vertical="center"/>
    </xf>
    <xf numFmtId="165" fontId="15" fillId="18" borderId="1" xfId="1" applyFont="1" applyFill="1" applyBorder="1" applyAlignment="1">
      <alignment vertical="center" wrapText="1"/>
    </xf>
    <xf numFmtId="165" fontId="6" fillId="8" borderId="1" xfId="1" applyFont="1" applyFill="1" applyBorder="1" applyAlignment="1">
      <alignment horizontal="center" vertical="center" wrapText="1"/>
    </xf>
    <xf numFmtId="165" fontId="6" fillId="6" borderId="15" xfId="1" applyFont="1" applyFill="1" applyBorder="1" applyAlignment="1">
      <alignment horizontal="center" vertical="center" wrapText="1"/>
    </xf>
    <xf numFmtId="165" fontId="6" fillId="9" borderId="7" xfId="1" applyFont="1" applyFill="1" applyBorder="1" applyAlignment="1">
      <alignment horizontal="center" vertical="center"/>
    </xf>
    <xf numFmtId="165" fontId="6" fillId="9" borderId="1" xfId="1" applyFont="1" applyFill="1" applyBorder="1" applyAlignment="1">
      <alignment horizontal="center" vertical="center"/>
    </xf>
    <xf numFmtId="165" fontId="8" fillId="6" borderId="10" xfId="1" applyFont="1" applyFill="1" applyBorder="1" applyAlignment="1">
      <alignment horizontal="center" vertical="center"/>
    </xf>
    <xf numFmtId="165" fontId="14" fillId="18" borderId="6" xfId="1" applyFont="1" applyFill="1" applyBorder="1" applyAlignment="1">
      <alignment horizontal="center" vertical="center" wrapText="1"/>
    </xf>
    <xf numFmtId="165" fontId="14" fillId="18" borderId="7" xfId="1" applyFont="1" applyFill="1" applyBorder="1" applyAlignment="1">
      <alignment horizontal="center" vertical="center"/>
    </xf>
    <xf numFmtId="165" fontId="6" fillId="6" borderId="15" xfId="1" applyFont="1" applyFill="1" applyBorder="1" applyAlignment="1">
      <alignment horizontal="center" vertical="center"/>
    </xf>
    <xf numFmtId="165" fontId="14" fillId="18" borderId="15" xfId="1" applyFont="1" applyFill="1" applyBorder="1" applyAlignment="1">
      <alignment horizontal="center" vertical="center" wrapText="1"/>
    </xf>
    <xf numFmtId="165" fontId="6" fillId="16" borderId="8" xfId="1" applyFont="1" applyFill="1" applyBorder="1" applyAlignment="1">
      <alignment vertical="center" wrapText="1"/>
    </xf>
    <xf numFmtId="165" fontId="14" fillId="18" borderId="1" xfId="1" applyFont="1" applyFill="1" applyBorder="1" applyAlignment="1">
      <alignment horizontal="center" vertical="center" wrapText="1"/>
    </xf>
    <xf numFmtId="165" fontId="6" fillId="17" borderId="9" xfId="1" applyFont="1" applyFill="1" applyBorder="1" applyAlignment="1">
      <alignment horizontal="center" vertical="center" wrapText="1"/>
    </xf>
    <xf numFmtId="165" fontId="6" fillId="17" borderId="10" xfId="1" applyFont="1" applyFill="1" applyBorder="1" applyAlignment="1">
      <alignment horizontal="center" vertical="center" wrapText="1"/>
    </xf>
    <xf numFmtId="165" fontId="6" fillId="17" borderId="11" xfId="1" applyFont="1" applyFill="1" applyBorder="1" applyAlignment="1">
      <alignment horizontal="center" vertical="center" wrapText="1"/>
    </xf>
    <xf numFmtId="165" fontId="4" fillId="0" borderId="0" xfId="1" applyFont="1" applyFill="1" applyBorder="1" applyAlignment="1">
      <alignment horizontal="left" vertical="top" wrapText="1"/>
    </xf>
    <xf numFmtId="165" fontId="2" fillId="0" borderId="0" xfId="1" applyFont="1" applyFill="1" applyBorder="1" applyAlignment="1">
      <alignment horizontal="center" vertical="center" wrapText="1"/>
    </xf>
    <xf numFmtId="165" fontId="4" fillId="0" borderId="0" xfId="1" applyFont="1" applyFill="1" applyAlignment="1">
      <alignment horizontal="left" vertical="top" wrapText="1"/>
    </xf>
    <xf numFmtId="165" fontId="4" fillId="2" borderId="0" xfId="0" applyNumberFormat="1" applyFont="1" applyFill="1" applyAlignment="1">
      <alignment horizontal="left" vertical="top" wrapText="1"/>
    </xf>
    <xf numFmtId="3" fontId="4" fillId="2" borderId="0" xfId="0" applyNumberFormat="1" applyFont="1" applyFill="1" applyAlignment="1">
      <alignment horizontal="left" vertical="top" wrapText="1"/>
    </xf>
    <xf numFmtId="165" fontId="6" fillId="3" borderId="1" xfId="1" applyFont="1" applyFill="1" applyBorder="1" applyAlignment="1">
      <alignment vertical="center" wrapText="1"/>
    </xf>
    <xf numFmtId="165" fontId="8" fillId="3" borderId="1" xfId="1" applyFont="1" applyFill="1" applyBorder="1" applyAlignment="1">
      <alignment vertical="center" wrapText="1"/>
    </xf>
    <xf numFmtId="165" fontId="10" fillId="6" borderId="1" xfId="1" applyFont="1" applyFill="1" applyBorder="1" applyAlignment="1">
      <alignment horizontal="center" vertical="center" wrapText="1"/>
    </xf>
    <xf numFmtId="9" fontId="10" fillId="6" borderId="1" xfId="2" applyFont="1" applyFill="1" applyBorder="1" applyAlignment="1">
      <alignment horizontal="center" vertical="center" wrapText="1"/>
    </xf>
    <xf numFmtId="167" fontId="10" fillId="6" borderId="27" xfId="0" applyNumberFormat="1" applyFont="1" applyFill="1" applyBorder="1" applyAlignment="1">
      <alignment horizontal="center" vertical="center" wrapText="1"/>
    </xf>
    <xf numFmtId="165" fontId="10" fillId="6" borderId="15" xfId="1" applyFont="1" applyFill="1" applyBorder="1" applyAlignment="1">
      <alignment horizontal="center" vertical="center" wrapText="1"/>
    </xf>
    <xf numFmtId="9" fontId="10" fillId="6" borderId="0" xfId="2" applyFont="1" applyFill="1" applyBorder="1" applyAlignment="1">
      <alignment horizontal="center" vertical="center" wrapText="1"/>
    </xf>
    <xf numFmtId="165" fontId="10" fillId="6" borderId="27" xfId="1" applyFont="1" applyFill="1" applyBorder="1" applyAlignment="1">
      <alignment horizontal="center" vertical="center" wrapText="1"/>
    </xf>
    <xf numFmtId="9" fontId="10" fillId="6" borderId="15" xfId="2" applyFont="1" applyFill="1" applyBorder="1" applyAlignment="1">
      <alignment horizontal="center" vertical="center" wrapText="1"/>
    </xf>
    <xf numFmtId="10" fontId="6" fillId="6" borderId="15" xfId="2" applyNumberFormat="1" applyFont="1" applyFill="1" applyBorder="1" applyAlignment="1">
      <alignment vertical="center"/>
    </xf>
    <xf numFmtId="165" fontId="6" fillId="6" borderId="15" xfId="1" applyFont="1" applyFill="1" applyBorder="1" applyAlignment="1">
      <alignment vertical="center"/>
    </xf>
    <xf numFmtId="9" fontId="10" fillId="6" borderId="43" xfId="2" applyFont="1" applyFill="1" applyBorder="1" applyAlignment="1">
      <alignment horizontal="center" vertical="center" wrapText="1"/>
    </xf>
    <xf numFmtId="9" fontId="6" fillId="3" borderId="1" xfId="2" applyFont="1" applyFill="1" applyBorder="1" applyAlignment="1">
      <alignment horizontal="center" vertical="center" wrapText="1"/>
    </xf>
    <xf numFmtId="9" fontId="8" fillId="3" borderId="1" xfId="2" applyFont="1" applyFill="1" applyBorder="1" applyAlignment="1">
      <alignment horizontal="center" vertical="center" wrapText="1"/>
    </xf>
    <xf numFmtId="9" fontId="15" fillId="18" borderId="1" xfId="2" applyFont="1" applyFill="1" applyBorder="1" applyAlignment="1">
      <alignment horizontal="center" vertical="center" wrapText="1"/>
    </xf>
    <xf numFmtId="9" fontId="6" fillId="16" borderId="8" xfId="2" applyFont="1" applyFill="1" applyBorder="1" applyAlignment="1">
      <alignment horizontal="center" vertical="center" wrapText="1"/>
    </xf>
    <xf numFmtId="9" fontId="4" fillId="0" borderId="0" xfId="2" applyFont="1" applyFill="1" applyBorder="1" applyAlignment="1">
      <alignment horizontal="center" vertical="top" wrapText="1"/>
    </xf>
    <xf numFmtId="9" fontId="4" fillId="0" borderId="0" xfId="2" applyFont="1" applyFill="1" applyAlignment="1">
      <alignment horizontal="center" vertical="top" wrapText="1"/>
    </xf>
    <xf numFmtId="166" fontId="4" fillId="3" borderId="1" xfId="1" applyNumberFormat="1" applyFont="1" applyFill="1" applyBorder="1" applyAlignment="1">
      <alignment horizontal="center" vertical="center" wrapText="1"/>
    </xf>
    <xf numFmtId="0" fontId="17" fillId="7" borderId="1" xfId="4" applyFill="1" applyBorder="1" applyAlignment="1">
      <alignment vertical="top" wrapText="1"/>
    </xf>
    <xf numFmtId="0" fontId="4" fillId="10" borderId="1" xfId="0" applyFont="1" applyFill="1" applyBorder="1" applyAlignment="1">
      <alignment horizontal="center" vertical="center" wrapText="1"/>
    </xf>
    <xf numFmtId="166" fontId="4" fillId="11" borderId="7" xfId="0" applyNumberFormat="1" applyFont="1" applyFill="1" applyBorder="1" applyAlignment="1">
      <alignment horizontal="center" vertical="center" wrapText="1"/>
    </xf>
    <xf numFmtId="0" fontId="17" fillId="11" borderId="15" xfId="4" applyFill="1" applyBorder="1" applyAlignment="1">
      <alignment vertical="top" wrapText="1"/>
    </xf>
    <xf numFmtId="166" fontId="4" fillId="11" borderId="1" xfId="0" applyNumberFormat="1" applyFont="1" applyFill="1" applyBorder="1" applyAlignment="1">
      <alignment horizontal="center" vertical="center" wrapText="1"/>
    </xf>
    <xf numFmtId="0" fontId="17" fillId="12" borderId="3" xfId="4" applyFill="1" applyBorder="1" applyAlignment="1">
      <alignment horizontal="center" vertical="center" wrapText="1"/>
    </xf>
    <xf numFmtId="0" fontId="17" fillId="12" borderId="9" xfId="4" applyFill="1" applyBorder="1" applyAlignment="1">
      <alignment horizontal="center" vertical="center" wrapText="1"/>
    </xf>
    <xf numFmtId="165" fontId="6" fillId="4" borderId="15" xfId="1" applyFont="1" applyFill="1" applyBorder="1" applyAlignment="1">
      <alignment horizontal="center" vertical="center" wrapText="1"/>
    </xf>
    <xf numFmtId="0" fontId="4" fillId="6" borderId="1" xfId="0" applyFont="1" applyFill="1" applyBorder="1" applyAlignment="1">
      <alignment horizontal="center" vertical="center" wrapText="1"/>
    </xf>
    <xf numFmtId="9" fontId="11" fillId="19" borderId="1" xfId="2" applyFont="1" applyFill="1" applyBorder="1" applyAlignment="1">
      <alignment horizontal="center" vertical="center" wrapText="1"/>
    </xf>
    <xf numFmtId="9" fontId="6" fillId="3" borderId="7" xfId="2" applyFont="1" applyFill="1" applyBorder="1" applyAlignment="1">
      <alignment horizontal="center" vertical="center" wrapText="1"/>
    </xf>
    <xf numFmtId="9" fontId="2" fillId="6" borderId="1" xfId="2" applyFont="1" applyFill="1" applyBorder="1" applyAlignment="1">
      <alignment horizontal="center" vertical="center" wrapText="1"/>
    </xf>
    <xf numFmtId="9" fontId="4" fillId="11" borderId="1" xfId="2" applyFont="1" applyFill="1" applyBorder="1" applyAlignment="1">
      <alignment horizontal="center" vertical="center"/>
    </xf>
    <xf numFmtId="9" fontId="4" fillId="2" borderId="1" xfId="2" applyFont="1" applyFill="1" applyBorder="1" applyAlignment="1">
      <alignment horizontal="center" vertical="center" wrapText="1"/>
    </xf>
    <xf numFmtId="9" fontId="4" fillId="2" borderId="1" xfId="2" applyFont="1" applyFill="1" applyBorder="1" applyAlignment="1">
      <alignment horizontal="center" vertical="center"/>
    </xf>
    <xf numFmtId="9" fontId="4" fillId="3" borderId="1" xfId="2" applyFont="1" applyFill="1" applyBorder="1" applyAlignment="1">
      <alignment horizontal="center" vertical="center"/>
    </xf>
    <xf numFmtId="9" fontId="4" fillId="7" borderId="1" xfId="2" applyFont="1" applyFill="1" applyBorder="1" applyAlignment="1">
      <alignment horizontal="center" vertical="center"/>
    </xf>
    <xf numFmtId="9" fontId="4" fillId="7" borderId="1" xfId="2" applyFont="1" applyFill="1" applyBorder="1" applyAlignment="1">
      <alignment horizontal="center" vertical="center" wrapText="1"/>
    </xf>
    <xf numFmtId="9" fontId="4" fillId="8" borderId="1" xfId="2" applyFont="1" applyFill="1" applyBorder="1" applyAlignment="1">
      <alignment horizontal="center" vertical="center"/>
    </xf>
    <xf numFmtId="9" fontId="4" fillId="8" borderId="6" xfId="2" applyFont="1" applyFill="1" applyBorder="1" applyAlignment="1">
      <alignment horizontal="center" vertical="center"/>
    </xf>
    <xf numFmtId="9" fontId="4" fillId="9" borderId="7" xfId="2" applyFont="1" applyFill="1" applyBorder="1" applyAlignment="1">
      <alignment horizontal="center" vertical="center"/>
    </xf>
    <xf numFmtId="9" fontId="4" fillId="9" borderId="1" xfId="2" applyFont="1" applyFill="1" applyBorder="1" applyAlignment="1">
      <alignment horizontal="center" vertical="center"/>
    </xf>
    <xf numFmtId="9" fontId="4" fillId="10" borderId="1" xfId="2" applyFont="1" applyFill="1" applyBorder="1" applyAlignment="1">
      <alignment horizontal="center" vertical="center"/>
    </xf>
    <xf numFmtId="9" fontId="4" fillId="10" borderId="6" xfId="2" applyFont="1" applyFill="1" applyBorder="1" applyAlignment="1">
      <alignment horizontal="center" vertical="center"/>
    </xf>
    <xf numFmtId="9" fontId="4" fillId="11" borderId="7" xfId="2" applyFont="1" applyFill="1" applyBorder="1" applyAlignment="1">
      <alignment horizontal="center" vertical="center"/>
    </xf>
    <xf numFmtId="9" fontId="4" fillId="4" borderId="1" xfId="2" applyFont="1" applyFill="1" applyBorder="1" applyAlignment="1">
      <alignment horizontal="center" vertical="center"/>
    </xf>
    <xf numFmtId="9" fontId="11" fillId="16" borderId="7" xfId="2" applyFont="1" applyFill="1" applyBorder="1" applyAlignment="1">
      <alignment horizontal="center" vertical="center" wrapText="1"/>
    </xf>
    <xf numFmtId="9" fontId="4" fillId="0" borderId="0" xfId="2" applyFont="1" applyAlignment="1">
      <alignment horizontal="left" vertical="top" wrapText="1"/>
    </xf>
    <xf numFmtId="0" fontId="4" fillId="9" borderId="1" xfId="0" applyFont="1" applyFill="1" applyBorder="1" applyAlignment="1">
      <alignment horizontal="center" vertical="center" wrapText="1"/>
    </xf>
    <xf numFmtId="165" fontId="6" fillId="3" borderId="7" xfId="1" applyFont="1" applyFill="1" applyBorder="1" applyAlignment="1">
      <alignment horizontal="center" vertical="center" wrapText="1"/>
    </xf>
    <xf numFmtId="165" fontId="15" fillId="18" borderId="1" xfId="1" applyFont="1" applyFill="1" applyBorder="1" applyAlignment="1">
      <alignment horizontal="center" vertical="center" wrapText="1"/>
    </xf>
    <xf numFmtId="165" fontId="6" fillId="16" borderId="8" xfId="1" applyFont="1" applyFill="1" applyBorder="1" applyAlignment="1">
      <alignment horizontal="center" vertical="center" wrapText="1"/>
    </xf>
    <xf numFmtId="165" fontId="4" fillId="0" borderId="0" xfId="1" applyFont="1" applyFill="1" applyBorder="1" applyAlignment="1">
      <alignment horizontal="center" vertical="top" wrapText="1"/>
    </xf>
    <xf numFmtId="165" fontId="4" fillId="0" borderId="0" xfId="1" applyFont="1" applyFill="1" applyAlignment="1">
      <alignment horizontal="center" vertical="top" wrapText="1"/>
    </xf>
    <xf numFmtId="167" fontId="14" fillId="18" borderId="1" xfId="2" applyNumberFormat="1" applyFont="1" applyFill="1" applyBorder="1" applyAlignment="1">
      <alignment horizontal="center" vertical="center"/>
    </xf>
    <xf numFmtId="167" fontId="15" fillId="18" borderId="1" xfId="2" applyNumberFormat="1" applyFont="1" applyFill="1" applyBorder="1" applyAlignment="1">
      <alignment horizontal="center" vertical="center" wrapText="1"/>
    </xf>
    <xf numFmtId="165" fontId="6" fillId="3" borderId="7" xfId="1" applyFont="1" applyFill="1" applyBorder="1" applyAlignment="1">
      <alignment vertical="center" wrapText="1"/>
    </xf>
    <xf numFmtId="167" fontId="6" fillId="3" borderId="1" xfId="2" applyNumberFormat="1" applyFont="1" applyFill="1" applyBorder="1" applyAlignment="1">
      <alignment horizontal="center" vertical="center" wrapText="1"/>
    </xf>
    <xf numFmtId="165" fontId="6" fillId="3" borderId="1" xfId="1" applyFont="1" applyFill="1" applyBorder="1" applyAlignment="1">
      <alignment horizontal="center" vertical="center" wrapText="1"/>
    </xf>
    <xf numFmtId="165" fontId="6" fillId="21" borderId="1" xfId="1" applyFont="1" applyFill="1" applyBorder="1" applyAlignment="1">
      <alignment horizontal="center" vertical="center" wrapText="1"/>
    </xf>
    <xf numFmtId="165" fontId="8" fillId="3" borderId="1" xfId="1" applyFont="1" applyFill="1" applyBorder="1" applyAlignment="1">
      <alignment horizontal="center" vertical="center" wrapText="1"/>
    </xf>
    <xf numFmtId="165" fontId="14" fillId="18" borderId="15" xfId="2" applyNumberFormat="1" applyFont="1" applyFill="1" applyBorder="1" applyAlignment="1">
      <alignment horizontal="center" vertical="center" wrapText="1"/>
    </xf>
    <xf numFmtId="165" fontId="15" fillId="18" borderId="15" xfId="0" applyNumberFormat="1" applyFont="1" applyFill="1" applyBorder="1" applyAlignment="1">
      <alignment vertical="center"/>
    </xf>
    <xf numFmtId="0" fontId="15" fillId="18" borderId="16" xfId="0" applyFont="1" applyFill="1" applyBorder="1" applyAlignment="1">
      <alignment vertical="center" textRotation="90" wrapText="1"/>
    </xf>
    <xf numFmtId="0" fontId="15" fillId="18" borderId="28" xfId="0" applyFont="1" applyFill="1" applyBorder="1" applyAlignment="1">
      <alignment vertical="center" wrapText="1"/>
    </xf>
    <xf numFmtId="0" fontId="4" fillId="6" borderId="2" xfId="0" applyFont="1" applyFill="1" applyBorder="1" applyAlignment="1">
      <alignment horizontal="center" vertical="center" textRotation="90" wrapText="1"/>
    </xf>
    <xf numFmtId="0" fontId="4" fillId="6" borderId="29" xfId="0" applyFont="1" applyFill="1" applyBorder="1" applyAlignment="1">
      <alignment horizontal="center" vertical="center" wrapText="1"/>
    </xf>
    <xf numFmtId="167" fontId="6" fillId="9" borderId="1" xfId="2" applyNumberFormat="1" applyFont="1" applyFill="1" applyBorder="1" applyAlignment="1">
      <alignment horizontal="center" vertical="center"/>
    </xf>
    <xf numFmtId="165" fontId="10" fillId="6" borderId="1" xfId="2" applyNumberFormat="1" applyFont="1" applyFill="1" applyBorder="1" applyAlignment="1">
      <alignment horizontal="center" vertical="center" wrapText="1"/>
    </xf>
    <xf numFmtId="167" fontId="6" fillId="21" borderId="7" xfId="2" applyNumberFormat="1" applyFont="1" applyFill="1" applyBorder="1" applyAlignment="1">
      <alignment horizontal="center" vertical="center"/>
    </xf>
    <xf numFmtId="165" fontId="8" fillId="6" borderId="10" xfId="2" applyNumberFormat="1" applyFont="1" applyFill="1" applyBorder="1" applyAlignment="1">
      <alignment horizontal="center" vertical="center"/>
    </xf>
    <xf numFmtId="165" fontId="14" fillId="18" borderId="6" xfId="2" applyNumberFormat="1" applyFont="1" applyFill="1" applyBorder="1" applyAlignment="1">
      <alignment horizontal="center" vertical="center" wrapText="1"/>
    </xf>
    <xf numFmtId="165" fontId="10" fillId="6" borderId="15" xfId="2" applyNumberFormat="1" applyFont="1" applyFill="1" applyBorder="1" applyAlignment="1">
      <alignment horizontal="center" vertical="center" wrapText="1"/>
    </xf>
    <xf numFmtId="165" fontId="4" fillId="6" borderId="15" xfId="0" applyNumberFormat="1" applyFont="1" applyFill="1" applyBorder="1" applyAlignment="1">
      <alignment vertical="top" wrapText="1"/>
    </xf>
    <xf numFmtId="165" fontId="6" fillId="6" borderId="15" xfId="2" applyNumberFormat="1" applyFont="1" applyFill="1" applyBorder="1" applyAlignment="1">
      <alignment horizontal="center" vertical="center"/>
    </xf>
    <xf numFmtId="165" fontId="14" fillId="18" borderId="7" xfId="2" applyNumberFormat="1" applyFont="1" applyFill="1" applyBorder="1" applyAlignment="1">
      <alignment horizontal="center" vertical="center"/>
    </xf>
    <xf numFmtId="165" fontId="6" fillId="13" borderId="43" xfId="1" applyFont="1" applyFill="1" applyBorder="1" applyAlignment="1">
      <alignment vertical="center" wrapText="1"/>
    </xf>
    <xf numFmtId="9" fontId="10" fillId="6" borderId="6" xfId="2" applyFont="1" applyFill="1" applyBorder="1" applyAlignment="1">
      <alignment horizontal="center" vertical="center" wrapText="1"/>
    </xf>
    <xf numFmtId="9" fontId="6" fillId="13" borderId="1" xfId="2" applyFont="1" applyFill="1" applyBorder="1" applyAlignment="1">
      <alignment horizontal="center" vertical="center" wrapText="1"/>
    </xf>
    <xf numFmtId="0" fontId="13" fillId="12" borderId="28" xfId="0" applyFont="1" applyFill="1" applyBorder="1" applyAlignment="1">
      <alignment horizontal="center" vertical="center" wrapText="1"/>
    </xf>
    <xf numFmtId="165" fontId="6" fillId="13" borderId="7" xfId="1" applyFont="1" applyFill="1" applyBorder="1" applyAlignment="1">
      <alignment horizontal="center" vertical="center" wrapText="1"/>
    </xf>
    <xf numFmtId="9" fontId="6" fillId="13" borderId="7" xfId="2" applyFont="1" applyFill="1" applyBorder="1" applyAlignment="1">
      <alignment horizontal="center" vertical="center" wrapText="1"/>
    </xf>
    <xf numFmtId="0" fontId="13" fillId="13" borderId="29" xfId="0" applyFont="1" applyFill="1" applyBorder="1" applyAlignment="1">
      <alignment horizontal="center" vertical="center" wrapText="1"/>
    </xf>
    <xf numFmtId="167" fontId="6" fillId="13" borderId="7" xfId="2" applyNumberFormat="1" applyFont="1" applyFill="1" applyBorder="1" applyAlignment="1">
      <alignment horizontal="center" vertical="center" wrapText="1"/>
    </xf>
    <xf numFmtId="165" fontId="6" fillId="17" borderId="6" xfId="1" applyFont="1" applyFill="1" applyBorder="1" applyAlignment="1">
      <alignment horizontal="center" vertical="center" wrapText="1"/>
    </xf>
    <xf numFmtId="165" fontId="6" fillId="17" borderId="8" xfId="1" applyFont="1" applyFill="1" applyBorder="1" applyAlignment="1">
      <alignment horizontal="center" vertical="center" wrapText="1"/>
    </xf>
    <xf numFmtId="165" fontId="6" fillId="17" borderId="7" xfId="1" applyFont="1" applyFill="1" applyBorder="1" applyAlignment="1">
      <alignment horizontal="center" vertical="center" wrapText="1"/>
    </xf>
    <xf numFmtId="167" fontId="6" fillId="19" borderId="6" xfId="2" applyNumberFormat="1" applyFont="1" applyFill="1" applyBorder="1" applyAlignment="1">
      <alignment horizontal="center" vertical="center" wrapText="1"/>
    </xf>
    <xf numFmtId="9" fontId="21" fillId="21" borderId="1" xfId="2" applyFont="1" applyFill="1" applyBorder="1" applyAlignment="1">
      <alignment horizontal="center" vertical="center" wrapText="1"/>
    </xf>
    <xf numFmtId="9" fontId="6" fillId="19" borderId="8" xfId="2" applyFont="1" applyFill="1" applyBorder="1" applyAlignment="1">
      <alignment horizontal="center" vertical="center" wrapText="1"/>
    </xf>
    <xf numFmtId="165" fontId="10" fillId="21" borderId="6" xfId="1" applyFont="1" applyFill="1" applyBorder="1" applyAlignment="1">
      <alignment horizontal="center" vertical="center" wrapText="1"/>
    </xf>
    <xf numFmtId="9" fontId="10" fillId="21" borderId="6" xfId="2" applyFont="1" applyFill="1" applyBorder="1" applyAlignment="1">
      <alignment horizontal="center" vertical="center" wrapText="1"/>
    </xf>
    <xf numFmtId="165" fontId="6" fillId="8" borderId="4" xfId="2" applyNumberFormat="1" applyFont="1" applyFill="1" applyBorder="1" applyAlignment="1">
      <alignment horizontal="center" vertical="center" wrapText="1"/>
    </xf>
    <xf numFmtId="165" fontId="6" fillId="6" borderId="27" xfId="2" applyNumberFormat="1" applyFont="1" applyFill="1" applyBorder="1" applyAlignment="1">
      <alignment horizontal="center" vertical="center" wrapText="1"/>
    </xf>
    <xf numFmtId="0" fontId="17" fillId="8" borderId="3" xfId="4" applyFill="1" applyBorder="1" applyAlignment="1">
      <alignment vertical="top" wrapText="1"/>
    </xf>
    <xf numFmtId="0" fontId="4" fillId="8" borderId="3" xfId="0" applyFont="1" applyFill="1" applyBorder="1" applyAlignment="1">
      <alignment vertical="top" wrapText="1"/>
    </xf>
    <xf numFmtId="0" fontId="4" fillId="8" borderId="9" xfId="0" applyFont="1" applyFill="1" applyBorder="1" applyAlignment="1">
      <alignment vertical="top" wrapText="1"/>
    </xf>
    <xf numFmtId="0" fontId="4" fillId="6" borderId="31" xfId="0" applyFont="1" applyFill="1" applyBorder="1" applyAlignment="1">
      <alignment vertical="top" wrapText="1"/>
    </xf>
    <xf numFmtId="165" fontId="14" fillId="18" borderId="18" xfId="2" applyNumberFormat="1" applyFont="1" applyFill="1" applyBorder="1" applyAlignment="1">
      <alignment horizontal="center" vertical="center" wrapText="1"/>
    </xf>
    <xf numFmtId="165" fontId="14" fillId="18" borderId="17" xfId="2" applyNumberFormat="1" applyFont="1" applyFill="1" applyBorder="1" applyAlignment="1">
      <alignment horizontal="center" vertical="center" wrapText="1"/>
    </xf>
    <xf numFmtId="0" fontId="4" fillId="6" borderId="3" xfId="0" applyFont="1" applyFill="1" applyBorder="1" applyAlignment="1">
      <alignment vertical="top" wrapText="1"/>
    </xf>
    <xf numFmtId="0" fontId="13" fillId="13" borderId="31" xfId="0" applyFont="1" applyFill="1" applyBorder="1" applyAlignment="1">
      <alignment horizontal="center" vertical="center" wrapText="1"/>
    </xf>
    <xf numFmtId="44" fontId="23" fillId="21" borderId="1" xfId="2" applyNumberFormat="1" applyFont="1" applyFill="1" applyBorder="1" applyAlignment="1">
      <alignment horizontal="center" vertical="center" wrapText="1"/>
    </xf>
    <xf numFmtId="167" fontId="23" fillId="21" borderId="1" xfId="2" applyNumberFormat="1" applyFont="1" applyFill="1" applyBorder="1" applyAlignment="1">
      <alignment horizontal="center" vertical="center" wrapText="1"/>
    </xf>
    <xf numFmtId="9" fontId="23" fillId="21" borderId="1" xfId="2" applyFont="1" applyFill="1" applyBorder="1" applyAlignment="1">
      <alignment horizontal="center" vertical="center" wrapText="1"/>
    </xf>
    <xf numFmtId="44" fontId="6" fillId="12" borderId="1" xfId="3" applyFont="1" applyFill="1" applyBorder="1" applyAlignment="1">
      <alignment horizontal="center" vertical="center" wrapText="1"/>
    </xf>
    <xf numFmtId="9" fontId="10" fillId="12" borderId="1" xfId="2" applyFont="1" applyFill="1" applyBorder="1" applyAlignment="1">
      <alignment horizontal="center" vertical="center" wrapText="1"/>
    </xf>
    <xf numFmtId="0" fontId="22" fillId="0" borderId="0" xfId="0" applyFont="1" applyAlignment="1">
      <alignment vertical="center" wrapText="1"/>
    </xf>
    <xf numFmtId="0" fontId="21" fillId="21" borderId="1" xfId="0" applyFont="1" applyFill="1" applyBorder="1" applyAlignment="1">
      <alignment horizontal="center" vertical="center" wrapText="1"/>
    </xf>
    <xf numFmtId="167" fontId="6" fillId="2" borderId="6" xfId="2" applyNumberFormat="1" applyFont="1" applyFill="1" applyBorder="1" applyAlignment="1">
      <alignment horizontal="center" vertical="center"/>
    </xf>
    <xf numFmtId="167" fontId="6" fillId="2" borderId="8" xfId="2" applyNumberFormat="1" applyFont="1" applyFill="1" applyBorder="1" applyAlignment="1">
      <alignment horizontal="center" vertical="center"/>
    </xf>
    <xf numFmtId="167" fontId="6" fillId="2" borderId="7" xfId="2" applyNumberFormat="1" applyFont="1" applyFill="1" applyBorder="1" applyAlignment="1">
      <alignment horizontal="center" vertical="center"/>
    </xf>
    <xf numFmtId="44" fontId="6" fillId="2" borderId="6" xfId="3" applyFont="1" applyFill="1" applyBorder="1" applyAlignment="1">
      <alignment horizontal="center" vertical="center"/>
    </xf>
    <xf numFmtId="44" fontId="6" fillId="2" borderId="8" xfId="3" applyFont="1" applyFill="1" applyBorder="1" applyAlignment="1">
      <alignment horizontal="center" vertical="center"/>
    </xf>
    <xf numFmtId="44" fontId="6" fillId="2" borderId="7" xfId="3" applyFont="1" applyFill="1" applyBorder="1" applyAlignment="1">
      <alignment horizontal="center" vertical="center"/>
    </xf>
    <xf numFmtId="9" fontId="6" fillId="2" borderId="6" xfId="2" applyFont="1" applyFill="1" applyBorder="1" applyAlignment="1">
      <alignment horizontal="center" vertical="center"/>
    </xf>
    <xf numFmtId="9" fontId="6" fillId="2" borderId="8" xfId="2" applyFont="1" applyFill="1" applyBorder="1" applyAlignment="1">
      <alignment horizontal="center" vertical="center"/>
    </xf>
    <xf numFmtId="9" fontId="6" fillId="2" borderId="7" xfId="2" applyFont="1" applyFill="1" applyBorder="1" applyAlignment="1">
      <alignment horizontal="center" vertical="center"/>
    </xf>
    <xf numFmtId="167" fontId="6" fillId="3" borderId="6" xfId="2" applyNumberFormat="1" applyFont="1" applyFill="1" applyBorder="1" applyAlignment="1">
      <alignment horizontal="center" vertical="center" wrapText="1"/>
    </xf>
    <xf numFmtId="167" fontId="6" fillId="3" borderId="8" xfId="2" applyNumberFormat="1" applyFont="1" applyFill="1" applyBorder="1" applyAlignment="1">
      <alignment horizontal="center" vertical="center" wrapText="1"/>
    </xf>
    <xf numFmtId="167" fontId="6" fillId="3" borderId="7" xfId="2" applyNumberFormat="1" applyFont="1" applyFill="1" applyBorder="1" applyAlignment="1">
      <alignment horizontal="center" vertical="center" wrapText="1"/>
    </xf>
    <xf numFmtId="9" fontId="6" fillId="3" borderId="6" xfId="2" applyFont="1" applyFill="1" applyBorder="1" applyAlignment="1">
      <alignment horizontal="center" vertical="center" wrapText="1"/>
    </xf>
    <xf numFmtId="9" fontId="6" fillId="3" borderId="8" xfId="2" applyFont="1" applyFill="1" applyBorder="1" applyAlignment="1">
      <alignment horizontal="center" vertical="center" wrapText="1"/>
    </xf>
    <xf numFmtId="9" fontId="6" fillId="3" borderId="7" xfId="2" applyFont="1" applyFill="1" applyBorder="1" applyAlignment="1">
      <alignment horizontal="center" vertical="center" wrapText="1"/>
    </xf>
    <xf numFmtId="165" fontId="6" fillId="7" borderId="6" xfId="2" applyNumberFormat="1" applyFont="1" applyFill="1" applyBorder="1" applyAlignment="1">
      <alignment horizontal="center" vertical="center" wrapText="1"/>
    </xf>
    <xf numFmtId="165" fontId="6" fillId="7" borderId="8" xfId="2" applyNumberFormat="1" applyFont="1" applyFill="1" applyBorder="1" applyAlignment="1">
      <alignment horizontal="center" vertical="center" wrapText="1"/>
    </xf>
    <xf numFmtId="165" fontId="6" fillId="7" borderId="7" xfId="2" applyNumberFormat="1" applyFont="1" applyFill="1" applyBorder="1" applyAlignment="1">
      <alignment horizontal="center" vertical="center" wrapText="1"/>
    </xf>
    <xf numFmtId="9" fontId="6" fillId="7" borderId="6" xfId="2" applyFont="1" applyFill="1" applyBorder="1" applyAlignment="1">
      <alignment horizontal="center" vertical="center" wrapText="1"/>
    </xf>
    <xf numFmtId="9" fontId="6" fillId="7" borderId="8" xfId="2" applyFont="1" applyFill="1" applyBorder="1" applyAlignment="1">
      <alignment horizontal="center" vertical="center" wrapText="1"/>
    </xf>
    <xf numFmtId="9" fontId="6" fillId="7" borderId="7" xfId="2" applyFont="1" applyFill="1" applyBorder="1" applyAlignment="1">
      <alignment horizontal="center" vertical="center" wrapText="1"/>
    </xf>
    <xf numFmtId="44" fontId="4" fillId="9" borderId="1" xfId="3" applyFont="1" applyFill="1" applyBorder="1" applyAlignment="1">
      <alignment horizontal="center" vertical="center" wrapText="1"/>
    </xf>
    <xf numFmtId="44" fontId="4" fillId="9" borderId="50" xfId="3" applyFont="1" applyFill="1" applyBorder="1" applyAlignment="1">
      <alignment horizontal="center" vertical="center" wrapText="1"/>
    </xf>
    <xf numFmtId="44" fontId="4" fillId="9" borderId="13" xfId="3" applyFont="1" applyFill="1" applyBorder="1" applyAlignment="1">
      <alignment horizontal="center" vertical="center" wrapText="1"/>
    </xf>
    <xf numFmtId="44" fontId="4" fillId="9" borderId="14" xfId="3" applyFont="1" applyFill="1" applyBorder="1" applyAlignment="1">
      <alignment horizontal="center" vertical="center" wrapText="1"/>
    </xf>
    <xf numFmtId="9" fontId="4" fillId="9" borderId="1" xfId="2" applyFont="1" applyFill="1" applyBorder="1" applyAlignment="1">
      <alignment horizontal="center" vertical="center" wrapText="1"/>
    </xf>
    <xf numFmtId="44" fontId="6" fillId="11" borderId="16" xfId="3" applyFont="1" applyFill="1" applyBorder="1" applyAlignment="1">
      <alignment horizontal="center" vertical="center" wrapText="1"/>
    </xf>
    <xf numFmtId="44" fontId="6" fillId="11" borderId="17" xfId="3" applyFont="1" applyFill="1" applyBorder="1" applyAlignment="1">
      <alignment horizontal="center" vertical="center" wrapText="1"/>
    </xf>
    <xf numFmtId="44" fontId="6" fillId="11" borderId="18" xfId="3" applyFont="1" applyFill="1" applyBorder="1" applyAlignment="1">
      <alignment horizontal="center" vertical="center" wrapText="1"/>
    </xf>
    <xf numFmtId="9" fontId="6" fillId="11" borderId="16" xfId="2" applyFont="1" applyFill="1" applyBorder="1" applyAlignment="1">
      <alignment horizontal="center" vertical="center" wrapText="1"/>
    </xf>
    <xf numFmtId="9" fontId="6" fillId="11" borderId="17" xfId="2" applyFont="1" applyFill="1" applyBorder="1" applyAlignment="1">
      <alignment horizontal="center" vertical="center" wrapText="1"/>
    </xf>
    <xf numFmtId="9" fontId="6" fillId="11" borderId="18" xfId="2" applyFont="1" applyFill="1" applyBorder="1" applyAlignment="1">
      <alignment horizontal="center" vertical="center" wrapText="1"/>
    </xf>
    <xf numFmtId="44" fontId="6" fillId="12" borderId="45" xfId="3" applyFont="1" applyFill="1" applyBorder="1" applyAlignment="1">
      <alignment horizontal="center" vertical="center" wrapText="1"/>
    </xf>
    <xf numFmtId="44" fontId="6" fillId="12" borderId="0" xfId="3" applyFont="1" applyFill="1" applyBorder="1" applyAlignment="1">
      <alignment horizontal="center" vertical="center" wrapText="1"/>
    </xf>
    <xf numFmtId="44" fontId="6" fillId="12" borderId="41" xfId="3" applyFont="1" applyFill="1" applyBorder="1" applyAlignment="1">
      <alignment horizontal="center" vertical="center" wrapText="1"/>
    </xf>
    <xf numFmtId="165" fontId="6" fillId="11" borderId="16" xfId="1" applyFont="1" applyFill="1" applyBorder="1" applyAlignment="1">
      <alignment horizontal="center" vertical="center" wrapText="1"/>
    </xf>
    <xf numFmtId="165" fontId="6" fillId="11" borderId="18" xfId="1" applyFont="1" applyFill="1" applyBorder="1" applyAlignment="1">
      <alignment horizontal="center" vertical="center" wrapText="1"/>
    </xf>
    <xf numFmtId="165" fontId="6" fillId="13" borderId="16" xfId="1" applyFont="1" applyFill="1" applyBorder="1" applyAlignment="1">
      <alignment horizontal="center" vertical="center" wrapText="1"/>
    </xf>
    <xf numFmtId="165" fontId="6" fillId="13" borderId="18" xfId="1" applyFont="1" applyFill="1" applyBorder="1" applyAlignment="1">
      <alignment horizontal="center" vertical="center" wrapText="1"/>
    </xf>
    <xf numFmtId="9" fontId="6" fillId="13" borderId="16" xfId="2" applyFont="1" applyFill="1" applyBorder="1" applyAlignment="1">
      <alignment horizontal="center" vertical="center" wrapText="1"/>
    </xf>
    <xf numFmtId="9" fontId="6" fillId="13" borderId="18" xfId="2" applyFont="1" applyFill="1" applyBorder="1" applyAlignment="1">
      <alignment horizontal="center" vertical="center" wrapText="1"/>
    </xf>
    <xf numFmtId="165" fontId="6" fillId="19" borderId="6" xfId="1" applyFont="1" applyFill="1" applyBorder="1" applyAlignment="1">
      <alignment horizontal="center" vertical="center" wrapText="1"/>
    </xf>
    <xf numFmtId="165" fontId="6" fillId="19" borderId="7" xfId="1" applyFont="1" applyFill="1" applyBorder="1" applyAlignment="1">
      <alignment horizontal="center" vertical="center" wrapText="1"/>
    </xf>
    <xf numFmtId="9" fontId="6" fillId="19" borderId="6" xfId="2" applyFont="1" applyFill="1" applyBorder="1" applyAlignment="1">
      <alignment horizontal="center" vertical="center" wrapText="1"/>
    </xf>
    <xf numFmtId="9" fontId="6" fillId="19" borderId="7" xfId="2" applyFont="1" applyFill="1" applyBorder="1" applyAlignment="1">
      <alignment horizontal="center" vertical="center" wrapText="1"/>
    </xf>
    <xf numFmtId="165" fontId="6" fillId="4" borderId="16" xfId="1" applyFont="1" applyFill="1" applyBorder="1" applyAlignment="1">
      <alignment horizontal="center" vertical="center" wrapText="1"/>
    </xf>
    <xf numFmtId="165" fontId="6" fillId="4" borderId="18" xfId="1" applyFont="1" applyFill="1" applyBorder="1" applyAlignment="1">
      <alignment horizontal="center" vertical="center" wrapText="1"/>
    </xf>
    <xf numFmtId="9" fontId="6" fillId="4" borderId="16" xfId="2" applyFont="1" applyFill="1" applyBorder="1" applyAlignment="1">
      <alignment horizontal="center" vertical="center" wrapText="1"/>
    </xf>
    <xf numFmtId="9" fontId="6" fillId="4" borderId="18" xfId="2" applyFont="1" applyFill="1" applyBorder="1" applyAlignment="1">
      <alignment horizontal="center" vertical="center" wrapText="1"/>
    </xf>
    <xf numFmtId="165" fontId="10" fillId="12" borderId="6" xfId="1" applyFont="1" applyFill="1" applyBorder="1" applyAlignment="1">
      <alignment horizontal="center" vertical="center" wrapText="1"/>
    </xf>
    <xf numFmtId="165" fontId="10" fillId="12" borderId="7" xfId="1" applyFont="1" applyFill="1" applyBorder="1" applyAlignment="1">
      <alignment horizontal="center" vertical="center" wrapText="1"/>
    </xf>
    <xf numFmtId="9" fontId="10" fillId="12" borderId="6" xfId="2" applyFont="1" applyFill="1" applyBorder="1" applyAlignment="1">
      <alignment horizontal="center" vertical="center" wrapText="1"/>
    </xf>
    <xf numFmtId="9" fontId="10" fillId="12" borderId="7" xfId="2" applyFont="1" applyFill="1" applyBorder="1" applyAlignment="1">
      <alignment horizontal="center" vertical="center" wrapText="1"/>
    </xf>
    <xf numFmtId="9" fontId="6" fillId="13" borderId="17" xfId="2" applyFont="1" applyFill="1" applyBorder="1" applyAlignment="1">
      <alignment horizontal="center" vertical="center" wrapText="1"/>
    </xf>
    <xf numFmtId="165" fontId="6" fillId="2" borderId="6" xfId="1" applyFont="1" applyFill="1" applyBorder="1" applyAlignment="1">
      <alignment horizontal="center" vertical="center"/>
    </xf>
    <xf numFmtId="165" fontId="6" fillId="2" borderId="8" xfId="1" applyFont="1" applyFill="1" applyBorder="1" applyAlignment="1">
      <alignment horizontal="center" vertical="center"/>
    </xf>
    <xf numFmtId="165" fontId="6" fillId="2" borderId="7" xfId="1" applyFont="1" applyFill="1" applyBorder="1" applyAlignment="1">
      <alignment horizontal="center" vertical="center"/>
    </xf>
    <xf numFmtId="165" fontId="10" fillId="7" borderId="6" xfId="1" applyFont="1" applyFill="1" applyBorder="1" applyAlignment="1">
      <alignment horizontal="center" vertical="center" wrapText="1"/>
    </xf>
    <xf numFmtId="165" fontId="10" fillId="7" borderId="7" xfId="1" applyFont="1" applyFill="1" applyBorder="1" applyAlignment="1">
      <alignment horizontal="center" vertical="center" wrapText="1"/>
    </xf>
    <xf numFmtId="9" fontId="10" fillId="7" borderId="6" xfId="2" applyFont="1" applyFill="1" applyBorder="1" applyAlignment="1">
      <alignment horizontal="center" vertical="center" wrapText="1"/>
    </xf>
    <xf numFmtId="9" fontId="10" fillId="7" borderId="7" xfId="2" applyFont="1" applyFill="1" applyBorder="1" applyAlignment="1">
      <alignment horizontal="center" vertical="center" wrapText="1"/>
    </xf>
    <xf numFmtId="165" fontId="10" fillId="7" borderId="1" xfId="1" applyFont="1" applyFill="1" applyBorder="1" applyAlignment="1">
      <alignment horizontal="center" vertical="center" wrapText="1"/>
    </xf>
    <xf numFmtId="9" fontId="10" fillId="7" borderId="1" xfId="2" applyFont="1" applyFill="1" applyBorder="1" applyAlignment="1">
      <alignment horizontal="center" vertical="center" wrapText="1"/>
    </xf>
    <xf numFmtId="165" fontId="6" fillId="8" borderId="6" xfId="1" applyFont="1" applyFill="1" applyBorder="1" applyAlignment="1">
      <alignment horizontal="center" vertical="center" wrapText="1"/>
    </xf>
    <xf numFmtId="165" fontId="6" fillId="8" borderId="23" xfId="1" applyFont="1" applyFill="1" applyBorder="1" applyAlignment="1">
      <alignment horizontal="center" vertical="center" wrapText="1"/>
    </xf>
    <xf numFmtId="9" fontId="6" fillId="8" borderId="6" xfId="2" applyFont="1" applyFill="1" applyBorder="1" applyAlignment="1">
      <alignment horizontal="center" vertical="center" wrapText="1"/>
    </xf>
    <xf numFmtId="9" fontId="6" fillId="8" borderId="23" xfId="2" applyFont="1" applyFill="1" applyBorder="1" applyAlignment="1">
      <alignment horizontal="center" vertical="center" wrapText="1"/>
    </xf>
    <xf numFmtId="165" fontId="6" fillId="8" borderId="7" xfId="1" applyFont="1" applyFill="1" applyBorder="1" applyAlignment="1">
      <alignment horizontal="center" vertical="center" wrapText="1"/>
    </xf>
    <xf numFmtId="9" fontId="6" fillId="8" borderId="7" xfId="2" applyFont="1" applyFill="1" applyBorder="1" applyAlignment="1">
      <alignment horizontal="center" vertical="center" wrapText="1"/>
    </xf>
    <xf numFmtId="165" fontId="6" fillId="2" borderId="1" xfId="1" applyFont="1" applyFill="1" applyBorder="1" applyAlignment="1">
      <alignment horizontal="center" vertical="center"/>
    </xf>
    <xf numFmtId="9" fontId="6" fillId="2" borderId="1" xfId="2" applyFont="1" applyFill="1" applyBorder="1" applyAlignment="1">
      <alignment horizontal="center" vertical="center"/>
    </xf>
    <xf numFmtId="165" fontId="6" fillId="11" borderId="17" xfId="1" applyFont="1" applyFill="1" applyBorder="1" applyAlignment="1">
      <alignment horizontal="center" vertical="center" wrapText="1"/>
    </xf>
    <xf numFmtId="165" fontId="6" fillId="9" borderId="6" xfId="1" applyFont="1" applyFill="1" applyBorder="1" applyAlignment="1">
      <alignment horizontal="center" vertical="center" wrapText="1"/>
    </xf>
    <xf numFmtId="165" fontId="6" fillId="9" borderId="7" xfId="1" applyFont="1" applyFill="1" applyBorder="1" applyAlignment="1">
      <alignment horizontal="center" vertical="center" wrapText="1"/>
    </xf>
    <xf numFmtId="9" fontId="6" fillId="9" borderId="6" xfId="2" applyFont="1" applyFill="1" applyBorder="1" applyAlignment="1">
      <alignment horizontal="center" vertical="center" wrapText="1"/>
    </xf>
    <xf numFmtId="9" fontId="6" fillId="9" borderId="7" xfId="2" applyFont="1" applyFill="1" applyBorder="1" applyAlignment="1">
      <alignment horizontal="center" vertical="center" wrapText="1"/>
    </xf>
    <xf numFmtId="165" fontId="10" fillId="10" borderId="6" xfId="1" applyFont="1" applyFill="1" applyBorder="1" applyAlignment="1">
      <alignment horizontal="center" vertical="center" wrapText="1"/>
    </xf>
    <xf numFmtId="165" fontId="10" fillId="10" borderId="8" xfId="1" applyFont="1" applyFill="1" applyBorder="1" applyAlignment="1">
      <alignment horizontal="center" vertical="center" wrapText="1"/>
    </xf>
    <xf numFmtId="165" fontId="10" fillId="10" borderId="7" xfId="1" applyFont="1" applyFill="1" applyBorder="1" applyAlignment="1">
      <alignment horizontal="center" vertical="center" wrapText="1"/>
    </xf>
    <xf numFmtId="165" fontId="6" fillId="10" borderId="6" xfId="1" applyFont="1" applyFill="1" applyBorder="1" applyAlignment="1">
      <alignment horizontal="center" vertical="center"/>
    </xf>
    <xf numFmtId="165" fontId="6" fillId="10" borderId="7" xfId="1" applyFont="1" applyFill="1" applyBorder="1" applyAlignment="1">
      <alignment horizontal="center" vertical="center"/>
    </xf>
    <xf numFmtId="9" fontId="10" fillId="10" borderId="6" xfId="2" applyFont="1" applyFill="1" applyBorder="1" applyAlignment="1">
      <alignment horizontal="center" vertical="center" wrapText="1"/>
    </xf>
    <xf numFmtId="9" fontId="10" fillId="10" borderId="8" xfId="2" applyFont="1" applyFill="1" applyBorder="1" applyAlignment="1">
      <alignment horizontal="center" vertical="center" wrapText="1"/>
    </xf>
    <xf numFmtId="9" fontId="10" fillId="10" borderId="7" xfId="2" applyFont="1" applyFill="1" applyBorder="1" applyAlignment="1">
      <alignment horizontal="center" vertical="center" wrapText="1"/>
    </xf>
    <xf numFmtId="9" fontId="6" fillId="10" borderId="6" xfId="2" applyFont="1" applyFill="1" applyBorder="1" applyAlignment="1">
      <alignment horizontal="center" vertical="center"/>
    </xf>
    <xf numFmtId="9" fontId="6" fillId="10" borderId="7" xfId="2" applyFont="1" applyFill="1" applyBorder="1" applyAlignment="1">
      <alignment horizontal="center" vertical="center"/>
    </xf>
    <xf numFmtId="0" fontId="5" fillId="0" borderId="0" xfId="0" applyFont="1" applyAlignment="1">
      <alignment vertical="center" wrapText="1"/>
    </xf>
    <xf numFmtId="9" fontId="11" fillId="12" borderId="6" xfId="2" applyFont="1" applyFill="1" applyBorder="1" applyAlignment="1">
      <alignment horizontal="center" vertical="center" wrapText="1"/>
    </xf>
    <xf numFmtId="9" fontId="11" fillId="12" borderId="8" xfId="2" applyFont="1" applyFill="1" applyBorder="1" applyAlignment="1">
      <alignment horizontal="center" vertical="center" wrapText="1"/>
    </xf>
    <xf numFmtId="9" fontId="11" fillId="12" borderId="7" xfId="2" applyFont="1" applyFill="1" applyBorder="1" applyAlignment="1">
      <alignment horizontal="center" vertical="center" wrapText="1"/>
    </xf>
    <xf numFmtId="9" fontId="11" fillId="12" borderId="12" xfId="2" applyFont="1" applyFill="1" applyBorder="1" applyAlignment="1">
      <alignment horizontal="center" vertical="center" wrapText="1"/>
    </xf>
    <xf numFmtId="9" fontId="11" fillId="12" borderId="13" xfId="2" applyFont="1" applyFill="1" applyBorder="1" applyAlignment="1">
      <alignment horizontal="center" vertical="center" wrapText="1"/>
    </xf>
    <xf numFmtId="9" fontId="11" fillId="12" borderId="14" xfId="2" applyFont="1" applyFill="1" applyBorder="1" applyAlignment="1">
      <alignment horizontal="center" vertical="center" wrapText="1"/>
    </xf>
    <xf numFmtId="0" fontId="6" fillId="17" borderId="15" xfId="0" applyFont="1" applyFill="1" applyBorder="1" applyAlignment="1">
      <alignment horizontal="center" vertical="center" wrapText="1"/>
    </xf>
    <xf numFmtId="10" fontId="4" fillId="11" borderId="35" xfId="2" applyNumberFormat="1" applyFont="1" applyFill="1" applyBorder="1" applyAlignment="1">
      <alignment horizontal="center" vertical="center" wrapText="1"/>
    </xf>
    <xf numFmtId="10" fontId="4" fillId="11" borderId="33" xfId="2" applyNumberFormat="1" applyFont="1" applyFill="1" applyBorder="1" applyAlignment="1">
      <alignment horizontal="center" vertical="center" wrapText="1"/>
    </xf>
    <xf numFmtId="10" fontId="4" fillId="11" borderId="34" xfId="2" applyNumberFormat="1" applyFont="1" applyFill="1" applyBorder="1" applyAlignment="1">
      <alignment horizontal="center" vertical="center" wrapText="1"/>
    </xf>
    <xf numFmtId="0" fontId="6" fillId="11" borderId="16" xfId="0" applyFont="1" applyFill="1" applyBorder="1" applyAlignment="1">
      <alignment horizontal="center" vertical="center" wrapText="1"/>
    </xf>
    <xf numFmtId="0" fontId="6" fillId="11" borderId="18" xfId="0" applyFont="1" applyFill="1" applyBorder="1" applyAlignment="1">
      <alignment horizontal="center" vertical="center" wrapText="1"/>
    </xf>
    <xf numFmtId="3" fontId="11" fillId="19" borderId="1" xfId="0" applyNumberFormat="1" applyFont="1" applyFill="1" applyBorder="1" applyAlignment="1">
      <alignment horizontal="center" vertical="center" wrapText="1"/>
    </xf>
    <xf numFmtId="1" fontId="11" fillId="19" borderId="1" xfId="0" applyNumberFormat="1" applyFont="1" applyFill="1" applyBorder="1" applyAlignment="1">
      <alignment horizontal="center" vertical="center" wrapText="1"/>
    </xf>
    <xf numFmtId="0" fontId="9" fillId="19" borderId="1" xfId="0" applyFont="1" applyFill="1" applyBorder="1" applyAlignment="1">
      <alignment horizontal="center" vertical="center" wrapText="1"/>
    </xf>
    <xf numFmtId="0" fontId="4" fillId="19" borderId="6" xfId="0" applyFont="1" applyFill="1" applyBorder="1" applyAlignment="1">
      <alignment horizontal="center" vertical="center" textRotation="90" wrapText="1"/>
    </xf>
    <xf numFmtId="0" fontId="4" fillId="19" borderId="7" xfId="0" applyFont="1" applyFill="1" applyBorder="1" applyAlignment="1">
      <alignment horizontal="center" vertical="center" textRotation="90" wrapText="1"/>
    </xf>
    <xf numFmtId="0" fontId="4" fillId="19" borderId="9" xfId="0" applyFont="1" applyFill="1" applyBorder="1" applyAlignment="1">
      <alignment horizontal="center" vertical="center" wrapText="1"/>
    </xf>
    <xf numFmtId="0" fontId="4" fillId="19" borderId="11" xfId="0" applyFont="1" applyFill="1" applyBorder="1" applyAlignment="1">
      <alignment horizontal="center" vertical="center" wrapText="1"/>
    </xf>
    <xf numFmtId="0" fontId="10" fillId="19" borderId="6" xfId="0" applyFont="1" applyFill="1" applyBorder="1" applyAlignment="1">
      <alignment horizontal="center" vertical="center" wrapText="1"/>
    </xf>
    <xf numFmtId="0" fontId="10" fillId="19" borderId="8" xfId="0" applyFont="1" applyFill="1" applyBorder="1" applyAlignment="1">
      <alignment horizontal="center" vertical="center" wrapText="1"/>
    </xf>
    <xf numFmtId="0" fontId="6" fillId="19" borderId="6" xfId="0" applyFont="1" applyFill="1" applyBorder="1" applyAlignment="1">
      <alignment horizontal="center" vertical="center" wrapText="1"/>
    </xf>
    <xf numFmtId="0" fontId="6" fillId="19" borderId="23" xfId="0" applyFont="1" applyFill="1" applyBorder="1" applyAlignment="1">
      <alignment horizontal="center" vertical="center" wrapText="1"/>
    </xf>
    <xf numFmtId="10" fontId="4" fillId="19" borderId="6" xfId="2" applyNumberFormat="1" applyFont="1" applyFill="1" applyBorder="1" applyAlignment="1">
      <alignment horizontal="center" vertical="center" wrapText="1"/>
    </xf>
    <xf numFmtId="10" fontId="4" fillId="19" borderId="7" xfId="2" applyNumberFormat="1" applyFont="1" applyFill="1" applyBorder="1" applyAlignment="1">
      <alignment horizontal="center" vertical="center" wrapText="1"/>
    </xf>
    <xf numFmtId="0" fontId="14" fillId="18" borderId="1" xfId="0" applyFont="1" applyFill="1" applyBorder="1" applyAlignment="1">
      <alignment horizontal="center" vertical="center" wrapText="1"/>
    </xf>
    <xf numFmtId="0" fontId="14" fillId="18" borderId="15" xfId="0" applyFont="1" applyFill="1" applyBorder="1" applyAlignment="1">
      <alignment horizontal="center" vertical="center" wrapText="1"/>
    </xf>
    <xf numFmtId="0" fontId="15" fillId="18" borderId="1" xfId="0" applyFont="1" applyFill="1" applyBorder="1" applyAlignment="1">
      <alignment horizontal="center" vertical="center" wrapText="1"/>
    </xf>
    <xf numFmtId="0" fontId="2" fillId="6" borderId="15" xfId="0" applyFont="1" applyFill="1" applyBorder="1" applyAlignment="1">
      <alignment horizontal="center" vertical="center" wrapText="1"/>
    </xf>
    <xf numFmtId="0" fontId="4" fillId="17" borderId="6" xfId="0" applyFont="1" applyFill="1" applyBorder="1" applyAlignment="1">
      <alignment horizontal="center" vertical="center" textRotation="90" wrapText="1"/>
    </xf>
    <xf numFmtId="0" fontId="4" fillId="17" borderId="8" xfId="0" applyFont="1" applyFill="1" applyBorder="1" applyAlignment="1">
      <alignment horizontal="center" vertical="center" textRotation="90" wrapText="1"/>
    </xf>
    <xf numFmtId="0" fontId="4" fillId="17" borderId="7" xfId="0" applyFont="1" applyFill="1" applyBorder="1" applyAlignment="1">
      <alignment horizontal="center" vertical="center" textRotation="90" wrapText="1"/>
    </xf>
    <xf numFmtId="0" fontId="4" fillId="17" borderId="45" xfId="0" applyFont="1" applyFill="1" applyBorder="1" applyAlignment="1">
      <alignment horizontal="center" vertical="center" wrapText="1"/>
    </xf>
    <xf numFmtId="0" fontId="4" fillId="17" borderId="0" xfId="0" applyFont="1" applyFill="1" applyAlignment="1">
      <alignment horizontal="center" vertical="center" wrapText="1"/>
    </xf>
    <xf numFmtId="0" fontId="4" fillId="17" borderId="2" xfId="0" applyFont="1" applyFill="1" applyBorder="1" applyAlignment="1">
      <alignment horizontal="center" vertical="center" wrapText="1"/>
    </xf>
    <xf numFmtId="165" fontId="6" fillId="4" borderId="15" xfId="1" applyFont="1" applyFill="1" applyBorder="1" applyAlignment="1">
      <alignment horizontal="center" vertical="center" wrapText="1"/>
    </xf>
    <xf numFmtId="0" fontId="4" fillId="17" borderId="15" xfId="0" applyFont="1" applyFill="1" applyBorder="1" applyAlignment="1">
      <alignment horizontal="center" vertical="center"/>
    </xf>
    <xf numFmtId="0" fontId="10" fillId="17" borderId="15" xfId="0" applyFont="1" applyFill="1" applyBorder="1" applyAlignment="1">
      <alignment horizontal="center" vertical="center" wrapText="1"/>
    </xf>
    <xf numFmtId="0" fontId="4" fillId="12" borderId="15" xfId="0" applyFont="1" applyFill="1" applyBorder="1" applyAlignment="1">
      <alignment horizontal="center" vertical="center" textRotation="90" wrapText="1"/>
    </xf>
    <xf numFmtId="0" fontId="6" fillId="12" borderId="9" xfId="0" applyFont="1" applyFill="1" applyBorder="1" applyAlignment="1">
      <alignment horizontal="center" vertical="center" wrapText="1"/>
    </xf>
    <xf numFmtId="0" fontId="6" fillId="12" borderId="10" xfId="0" applyFont="1" applyFill="1" applyBorder="1" applyAlignment="1">
      <alignment horizontal="center" vertical="center" wrapText="1"/>
    </xf>
    <xf numFmtId="0" fontId="6" fillId="13" borderId="31" xfId="0" applyFont="1" applyFill="1" applyBorder="1" applyAlignment="1">
      <alignment horizontal="center" vertical="center" wrapText="1"/>
    </xf>
    <xf numFmtId="0" fontId="10" fillId="12" borderId="6" xfId="0" applyFont="1" applyFill="1" applyBorder="1" applyAlignment="1">
      <alignment horizontal="center" vertical="center" wrapText="1"/>
    </xf>
    <xf numFmtId="0" fontId="10" fillId="12" borderId="8" xfId="0" applyFont="1" applyFill="1" applyBorder="1" applyAlignment="1">
      <alignment horizontal="center" vertical="center" wrapText="1"/>
    </xf>
    <xf numFmtId="0" fontId="10" fillId="12" borderId="15" xfId="0" applyFont="1" applyFill="1" applyBorder="1" applyAlignment="1">
      <alignment horizontal="center" vertical="center" wrapText="1"/>
    </xf>
    <xf numFmtId="0" fontId="10" fillId="4" borderId="15" xfId="0" applyFont="1" applyFill="1" applyBorder="1" applyAlignment="1">
      <alignment horizontal="center" vertical="center" wrapText="1"/>
    </xf>
    <xf numFmtId="0" fontId="15" fillId="18" borderId="15" xfId="0" applyFont="1" applyFill="1" applyBorder="1" applyAlignment="1">
      <alignment horizontal="center" vertical="center" wrapText="1"/>
    </xf>
    <xf numFmtId="9" fontId="6" fillId="4" borderId="15" xfId="2" applyFont="1" applyFill="1" applyBorder="1" applyAlignment="1">
      <alignment horizontal="center" vertical="center" wrapText="1"/>
    </xf>
    <xf numFmtId="10" fontId="4" fillId="11" borderId="32" xfId="2" applyNumberFormat="1" applyFont="1" applyFill="1" applyBorder="1" applyAlignment="1">
      <alignment horizontal="center" vertical="center" wrapText="1"/>
    </xf>
    <xf numFmtId="10" fontId="4" fillId="11" borderId="36" xfId="2" applyNumberFormat="1" applyFont="1" applyFill="1" applyBorder="1" applyAlignment="1">
      <alignment horizontal="center" vertical="center" wrapText="1"/>
    </xf>
    <xf numFmtId="0" fontId="6" fillId="11" borderId="17" xfId="0" applyFont="1" applyFill="1" applyBorder="1" applyAlignment="1">
      <alignment horizontal="center" vertical="center" wrapText="1"/>
    </xf>
    <xf numFmtId="0" fontId="2" fillId="6" borderId="3" xfId="0" applyFont="1" applyFill="1" applyBorder="1" applyAlignment="1">
      <alignment horizontal="center" vertical="center" wrapText="1"/>
    </xf>
    <xf numFmtId="0" fontId="2" fillId="6" borderId="1" xfId="0" applyFont="1" applyFill="1" applyBorder="1" applyAlignment="1">
      <alignment horizontal="center" vertical="center" wrapText="1"/>
    </xf>
    <xf numFmtId="0" fontId="4" fillId="6" borderId="1" xfId="0" applyFont="1" applyFill="1" applyBorder="1" applyAlignment="1">
      <alignment horizontal="center" vertical="center" wrapText="1"/>
    </xf>
    <xf numFmtId="0" fontId="4" fillId="11" borderId="6" xfId="0" applyFont="1" applyFill="1" applyBorder="1" applyAlignment="1">
      <alignment horizontal="center" vertical="center" textRotation="90" wrapText="1"/>
    </xf>
    <xf numFmtId="0" fontId="4" fillId="11" borderId="8" xfId="0" applyFont="1" applyFill="1" applyBorder="1" applyAlignment="1">
      <alignment horizontal="center" vertical="center" textRotation="90" wrapText="1"/>
    </xf>
    <xf numFmtId="0" fontId="4" fillId="11" borderId="7" xfId="0" applyFont="1" applyFill="1" applyBorder="1" applyAlignment="1">
      <alignment horizontal="center" vertical="center" textRotation="90" wrapText="1"/>
    </xf>
    <xf numFmtId="0" fontId="4" fillId="11" borderId="9" xfId="0" applyFont="1" applyFill="1" applyBorder="1" applyAlignment="1">
      <alignment horizontal="center" vertical="center" wrapText="1"/>
    </xf>
    <xf numFmtId="0" fontId="4" fillId="11" borderId="10" xfId="0" applyFont="1" applyFill="1" applyBorder="1" applyAlignment="1">
      <alignment horizontal="center" vertical="center" wrapText="1"/>
    </xf>
    <xf numFmtId="0" fontId="4" fillId="11" borderId="46" xfId="0" applyFont="1" applyFill="1" applyBorder="1" applyAlignment="1">
      <alignment horizontal="center" vertical="center" wrapText="1"/>
    </xf>
    <xf numFmtId="9" fontId="11" fillId="17" borderId="6" xfId="2" applyFont="1" applyFill="1" applyBorder="1" applyAlignment="1">
      <alignment horizontal="center" vertical="center" wrapText="1"/>
    </xf>
    <xf numFmtId="9" fontId="11" fillId="17" borderId="7" xfId="2" applyFont="1" applyFill="1" applyBorder="1" applyAlignment="1">
      <alignment horizontal="center" vertical="center" wrapText="1"/>
    </xf>
    <xf numFmtId="0" fontId="13" fillId="13" borderId="6" xfId="0" applyFont="1" applyFill="1" applyBorder="1" applyAlignment="1">
      <alignment horizontal="center" vertical="center" wrapText="1"/>
    </xf>
    <xf numFmtId="0" fontId="13" fillId="13" borderId="7" xfId="0" applyFont="1" applyFill="1" applyBorder="1" applyAlignment="1">
      <alignment horizontal="center" vertical="center" wrapText="1"/>
    </xf>
    <xf numFmtId="167" fontId="6" fillId="19" borderId="6" xfId="3" applyNumberFormat="1" applyFont="1" applyFill="1" applyBorder="1" applyAlignment="1">
      <alignment horizontal="center" vertical="center" wrapText="1"/>
    </xf>
    <xf numFmtId="167" fontId="6" fillId="19" borderId="8" xfId="3" applyNumberFormat="1" applyFont="1" applyFill="1" applyBorder="1" applyAlignment="1">
      <alignment horizontal="center" vertical="center" wrapText="1"/>
    </xf>
    <xf numFmtId="10" fontId="6" fillId="19" borderId="6" xfId="2" applyNumberFormat="1" applyFont="1" applyFill="1" applyBorder="1" applyAlignment="1">
      <alignment horizontal="center" vertical="center" wrapText="1"/>
    </xf>
    <xf numFmtId="10" fontId="6" fillId="19" borderId="8" xfId="2" applyNumberFormat="1" applyFont="1" applyFill="1" applyBorder="1" applyAlignment="1">
      <alignment horizontal="center" vertical="center" wrapText="1"/>
    </xf>
    <xf numFmtId="0" fontId="9" fillId="15" borderId="6" xfId="0" applyFont="1" applyFill="1" applyBorder="1" applyAlignment="1">
      <alignment horizontal="center" vertical="center" wrapText="1"/>
    </xf>
    <xf numFmtId="0" fontId="9" fillId="15" borderId="8" xfId="0" applyFont="1" applyFill="1" applyBorder="1" applyAlignment="1">
      <alignment horizontal="center" vertical="center" wrapText="1"/>
    </xf>
    <xf numFmtId="0" fontId="9" fillId="15" borderId="7" xfId="0" applyFont="1" applyFill="1" applyBorder="1" applyAlignment="1">
      <alignment horizontal="center" vertical="center" wrapText="1"/>
    </xf>
    <xf numFmtId="0" fontId="9" fillId="19" borderId="6" xfId="0" applyFont="1" applyFill="1" applyBorder="1" applyAlignment="1">
      <alignment horizontal="center" vertical="center" wrapText="1"/>
    </xf>
    <xf numFmtId="0" fontId="9" fillId="19" borderId="8" xfId="0" applyFont="1" applyFill="1" applyBorder="1" applyAlignment="1">
      <alignment horizontal="center" vertical="center" wrapText="1"/>
    </xf>
    <xf numFmtId="0" fontId="9" fillId="19" borderId="7" xfId="0" applyFont="1" applyFill="1" applyBorder="1" applyAlignment="1">
      <alignment horizontal="center" vertical="center" wrapText="1"/>
    </xf>
    <xf numFmtId="0" fontId="14" fillId="18" borderId="4" xfId="0" applyFont="1" applyFill="1" applyBorder="1" applyAlignment="1">
      <alignment horizontal="center" vertical="center" wrapText="1"/>
    </xf>
    <xf numFmtId="0" fontId="14" fillId="18" borderId="5" xfId="0" applyFont="1" applyFill="1" applyBorder="1" applyAlignment="1">
      <alignment horizontal="center" vertical="center" wrapText="1"/>
    </xf>
    <xf numFmtId="0" fontId="14" fillId="18" borderId="3" xfId="0" applyFont="1" applyFill="1" applyBorder="1" applyAlignment="1">
      <alignment horizontal="center" vertical="center" wrapText="1"/>
    </xf>
    <xf numFmtId="0" fontId="11" fillId="19" borderId="1" xfId="0" applyFont="1" applyFill="1" applyBorder="1" applyAlignment="1">
      <alignment horizontal="center" vertical="center" wrapText="1"/>
    </xf>
    <xf numFmtId="9" fontId="11" fillId="19" borderId="1" xfId="2" applyFont="1" applyFill="1" applyBorder="1" applyAlignment="1">
      <alignment horizontal="center" vertical="center" wrapText="1"/>
    </xf>
    <xf numFmtId="166" fontId="4" fillId="11" borderId="16" xfId="0" applyNumberFormat="1" applyFont="1" applyFill="1" applyBorder="1" applyAlignment="1">
      <alignment horizontal="center" vertical="center" wrapText="1"/>
    </xf>
    <xf numFmtId="0" fontId="4" fillId="11" borderId="17" xfId="0" applyFont="1" applyFill="1" applyBorder="1" applyAlignment="1">
      <alignment horizontal="center" vertical="center" wrapText="1"/>
    </xf>
    <xf numFmtId="0" fontId="4" fillId="11" borderId="18" xfId="0" applyFont="1" applyFill="1" applyBorder="1" applyAlignment="1">
      <alignment horizontal="center" vertical="center" wrapText="1"/>
    </xf>
    <xf numFmtId="0" fontId="4" fillId="11" borderId="16" xfId="0" applyFont="1" applyFill="1" applyBorder="1" applyAlignment="1">
      <alignment horizontal="center" vertical="center" wrapText="1"/>
    </xf>
    <xf numFmtId="0" fontId="11" fillId="13" borderId="6" xfId="0" applyFont="1" applyFill="1" applyBorder="1" applyAlignment="1">
      <alignment horizontal="center" vertical="center" wrapText="1"/>
    </xf>
    <xf numFmtId="0" fontId="11" fillId="13" borderId="7" xfId="0" applyFont="1" applyFill="1" applyBorder="1" applyAlignment="1">
      <alignment horizontal="center" vertical="center" wrapText="1"/>
    </xf>
    <xf numFmtId="9" fontId="11" fillId="13" borderId="6" xfId="2" applyFont="1" applyFill="1" applyBorder="1" applyAlignment="1">
      <alignment horizontal="center" vertical="center" wrapText="1"/>
    </xf>
    <xf numFmtId="9" fontId="11" fillId="13" borderId="7" xfId="2" applyFont="1" applyFill="1" applyBorder="1" applyAlignment="1">
      <alignment horizontal="center" vertical="center" wrapText="1"/>
    </xf>
    <xf numFmtId="9" fontId="11" fillId="13" borderId="12" xfId="2" applyFont="1" applyFill="1" applyBorder="1" applyAlignment="1">
      <alignment horizontal="center" vertical="center" wrapText="1"/>
    </xf>
    <xf numFmtId="9" fontId="11" fillId="13" borderId="14" xfId="2" applyFont="1" applyFill="1" applyBorder="1" applyAlignment="1">
      <alignment horizontal="center" vertical="center" wrapText="1"/>
    </xf>
    <xf numFmtId="0" fontId="11" fillId="17" borderId="6" xfId="0" applyFont="1" applyFill="1" applyBorder="1" applyAlignment="1">
      <alignment horizontal="center" vertical="center" wrapText="1"/>
    </xf>
    <xf numFmtId="0" fontId="11" fillId="17" borderId="7" xfId="0" applyFont="1" applyFill="1" applyBorder="1" applyAlignment="1">
      <alignment horizontal="center" vertical="center" wrapText="1"/>
    </xf>
    <xf numFmtId="0" fontId="6" fillId="17" borderId="6" xfId="0" applyFont="1" applyFill="1" applyBorder="1" applyAlignment="1">
      <alignment horizontal="center" vertical="center" wrapText="1"/>
    </xf>
    <xf numFmtId="0" fontId="6" fillId="17" borderId="7" xfId="0" applyFont="1" applyFill="1" applyBorder="1" applyAlignment="1">
      <alignment horizontal="center" vertical="center" wrapText="1"/>
    </xf>
    <xf numFmtId="0" fontId="13" fillId="17" borderId="6" xfId="0" applyFont="1" applyFill="1" applyBorder="1" applyAlignment="1">
      <alignment horizontal="center" vertical="center" wrapText="1"/>
    </xf>
    <xf numFmtId="0" fontId="13" fillId="17" borderId="7" xfId="0" applyFont="1" applyFill="1" applyBorder="1" applyAlignment="1">
      <alignment horizontal="center" vertical="center" wrapText="1"/>
    </xf>
    <xf numFmtId="168" fontId="4" fillId="10" borderId="15" xfId="5" applyNumberFormat="1" applyFont="1" applyFill="1" applyBorder="1" applyAlignment="1">
      <alignment horizontal="center" vertical="center" wrapText="1"/>
    </xf>
    <xf numFmtId="168" fontId="4" fillId="10" borderId="16" xfId="5" applyNumberFormat="1" applyFont="1" applyFill="1" applyBorder="1" applyAlignment="1">
      <alignment horizontal="center" vertical="center" wrapText="1"/>
    </xf>
    <xf numFmtId="0" fontId="11" fillId="12" borderId="6" xfId="0" applyFont="1" applyFill="1" applyBorder="1" applyAlignment="1">
      <alignment horizontal="center" vertical="center" wrapText="1"/>
    </xf>
    <xf numFmtId="0" fontId="11" fillId="12" borderId="8" xfId="0" applyFont="1" applyFill="1" applyBorder="1" applyAlignment="1">
      <alignment horizontal="center" vertical="center" wrapText="1"/>
    </xf>
    <xf numFmtId="0" fontId="11" fillId="12" borderId="7" xfId="0" applyFont="1" applyFill="1" applyBorder="1" applyAlignment="1">
      <alignment horizontal="center" vertical="center" wrapText="1"/>
    </xf>
    <xf numFmtId="0" fontId="4" fillId="4" borderId="15" xfId="0" applyFont="1" applyFill="1" applyBorder="1" applyAlignment="1">
      <alignment horizontal="center" vertical="center"/>
    </xf>
    <xf numFmtId="10" fontId="4" fillId="4" borderId="19" xfId="2" applyNumberFormat="1" applyFont="1" applyFill="1" applyBorder="1" applyAlignment="1">
      <alignment horizontal="center" vertical="center" wrapText="1"/>
    </xf>
    <xf numFmtId="10" fontId="4" fillId="4" borderId="20" xfId="2" applyNumberFormat="1" applyFont="1" applyFill="1" applyBorder="1" applyAlignment="1">
      <alignment horizontal="center" vertical="center" wrapText="1"/>
    </xf>
    <xf numFmtId="10" fontId="4" fillId="4" borderId="22" xfId="2" applyNumberFormat="1" applyFont="1" applyFill="1" applyBorder="1" applyAlignment="1">
      <alignment horizontal="center" vertical="center" wrapText="1"/>
    </xf>
    <xf numFmtId="0" fontId="6" fillId="12" borderId="6" xfId="0" applyFont="1" applyFill="1" applyBorder="1" applyAlignment="1">
      <alignment horizontal="center" vertical="center" wrapText="1"/>
    </xf>
    <xf numFmtId="0" fontId="6" fillId="12" borderId="8" xfId="0" applyFont="1" applyFill="1" applyBorder="1" applyAlignment="1">
      <alignment horizontal="center" vertical="center" wrapText="1"/>
    </xf>
    <xf numFmtId="0" fontId="6" fillId="12" borderId="7" xfId="0" applyFont="1" applyFill="1" applyBorder="1" applyAlignment="1">
      <alignment horizontal="center" vertical="center" wrapText="1"/>
    </xf>
    <xf numFmtId="0" fontId="11" fillId="11" borderId="8" xfId="0" applyFont="1" applyFill="1" applyBorder="1" applyAlignment="1">
      <alignment horizontal="center" vertical="center" wrapText="1"/>
    </xf>
    <xf numFmtId="0" fontId="11" fillId="11" borderId="7" xfId="0" applyFont="1" applyFill="1" applyBorder="1" applyAlignment="1">
      <alignment horizontal="center" vertical="center" wrapText="1"/>
    </xf>
    <xf numFmtId="10" fontId="4" fillId="11" borderId="21" xfId="2" applyNumberFormat="1" applyFont="1" applyFill="1" applyBorder="1" applyAlignment="1">
      <alignment horizontal="center" vertical="center" wrapText="1"/>
    </xf>
    <xf numFmtId="10" fontId="4" fillId="11" borderId="20" xfId="2" applyNumberFormat="1" applyFont="1" applyFill="1" applyBorder="1" applyAlignment="1">
      <alignment horizontal="center" vertical="center" wrapText="1"/>
    </xf>
    <xf numFmtId="10" fontId="4" fillId="11" borderId="22" xfId="2" applyNumberFormat="1" applyFont="1" applyFill="1" applyBorder="1" applyAlignment="1">
      <alignment horizontal="center" vertical="center" wrapText="1"/>
    </xf>
    <xf numFmtId="0" fontId="9" fillId="10" borderId="15" xfId="0" applyFont="1" applyFill="1" applyBorder="1" applyAlignment="1">
      <alignment horizontal="center" vertical="center" wrapText="1"/>
    </xf>
    <xf numFmtId="0" fontId="9" fillId="10" borderId="16" xfId="0" applyFont="1" applyFill="1" applyBorder="1" applyAlignment="1">
      <alignment horizontal="center" vertical="center" wrapText="1"/>
    </xf>
    <xf numFmtId="0" fontId="4" fillId="9" borderId="8" xfId="0" applyFont="1" applyFill="1" applyBorder="1" applyAlignment="1">
      <alignment horizontal="center" vertical="center" wrapText="1"/>
    </xf>
    <xf numFmtId="0" fontId="4" fillId="9" borderId="13" xfId="0" applyFont="1" applyFill="1" applyBorder="1" applyAlignment="1">
      <alignment horizontal="center" vertical="center" wrapText="1"/>
    </xf>
    <xf numFmtId="0" fontId="4" fillId="9" borderId="18" xfId="0" applyFont="1" applyFill="1" applyBorder="1" applyAlignment="1">
      <alignment horizontal="center" vertical="center" wrapText="1"/>
    </xf>
    <xf numFmtId="0" fontId="4" fillId="9" borderId="15" xfId="0" applyFont="1" applyFill="1" applyBorder="1" applyAlignment="1">
      <alignment horizontal="center" vertical="center" wrapText="1"/>
    </xf>
    <xf numFmtId="0" fontId="9" fillId="12" borderId="6" xfId="0" applyFont="1" applyFill="1" applyBorder="1" applyAlignment="1">
      <alignment horizontal="center" vertical="center" wrapText="1"/>
    </xf>
    <xf numFmtId="0" fontId="9" fillId="12" borderId="7" xfId="0" applyFont="1" applyFill="1" applyBorder="1" applyAlignment="1">
      <alignment horizontal="center" vertical="center" wrapText="1"/>
    </xf>
    <xf numFmtId="0" fontId="9" fillId="7" borderId="6" xfId="0" applyFont="1" applyFill="1" applyBorder="1" applyAlignment="1">
      <alignment horizontal="center" vertical="center" wrapText="1"/>
    </xf>
    <xf numFmtId="0" fontId="9" fillId="7" borderId="8" xfId="0" applyFont="1" applyFill="1" applyBorder="1" applyAlignment="1">
      <alignment horizontal="center" vertical="center" wrapText="1"/>
    </xf>
    <xf numFmtId="0" fontId="9" fillId="7" borderId="7" xfId="0" applyFont="1" applyFill="1" applyBorder="1" applyAlignment="1">
      <alignment horizontal="center" vertical="center" wrapText="1"/>
    </xf>
    <xf numFmtId="0" fontId="13" fillId="17" borderId="1" xfId="0" applyFont="1" applyFill="1" applyBorder="1" applyAlignment="1">
      <alignment horizontal="center" vertical="center" wrapText="1"/>
    </xf>
    <xf numFmtId="1" fontId="13" fillId="17" borderId="1" xfId="0" applyNumberFormat="1" applyFont="1" applyFill="1" applyBorder="1" applyAlignment="1">
      <alignment horizontal="center" vertical="center" wrapText="1"/>
    </xf>
    <xf numFmtId="0" fontId="6" fillId="17" borderId="1" xfId="0" applyFont="1" applyFill="1" applyBorder="1" applyAlignment="1">
      <alignment horizontal="center" vertical="center" wrapText="1"/>
    </xf>
    <xf numFmtId="0" fontId="4" fillId="8" borderId="8" xfId="0" applyFont="1" applyFill="1" applyBorder="1" applyAlignment="1">
      <alignment horizontal="center" vertical="center" wrapText="1"/>
    </xf>
    <xf numFmtId="0" fontId="4" fillId="8" borderId="7" xfId="0" applyFont="1" applyFill="1" applyBorder="1" applyAlignment="1">
      <alignment horizontal="center" vertical="center" wrapText="1"/>
    </xf>
    <xf numFmtId="0" fontId="4" fillId="8" borderId="6" xfId="0" applyFont="1" applyFill="1" applyBorder="1" applyAlignment="1">
      <alignment horizontal="center" vertical="center"/>
    </xf>
    <xf numFmtId="0" fontId="4" fillId="8" borderId="8" xfId="0" applyFont="1" applyFill="1" applyBorder="1" applyAlignment="1">
      <alignment horizontal="center" vertical="center"/>
    </xf>
    <xf numFmtId="0" fontId="4" fillId="7" borderId="6" xfId="0" applyFont="1" applyFill="1" applyBorder="1" applyAlignment="1">
      <alignment horizontal="center" vertical="center"/>
    </xf>
    <xf numFmtId="0" fontId="4" fillId="7" borderId="8" xfId="0" applyFont="1" applyFill="1" applyBorder="1" applyAlignment="1">
      <alignment horizontal="center" vertical="center"/>
    </xf>
    <xf numFmtId="0" fontId="4" fillId="7" borderId="7" xfId="0" applyFont="1" applyFill="1" applyBorder="1" applyAlignment="1">
      <alignment horizontal="center" vertical="center"/>
    </xf>
    <xf numFmtId="0" fontId="4" fillId="9" borderId="18" xfId="0" applyFont="1" applyFill="1" applyBorder="1" applyAlignment="1">
      <alignment horizontal="center" vertical="center"/>
    </xf>
    <xf numFmtId="0" fontId="4" fillId="9" borderId="15" xfId="0" applyFont="1" applyFill="1" applyBorder="1" applyAlignment="1">
      <alignment horizontal="center" vertical="center"/>
    </xf>
    <xf numFmtId="0" fontId="9" fillId="9" borderId="18" xfId="0" applyFont="1" applyFill="1" applyBorder="1" applyAlignment="1">
      <alignment horizontal="center" vertical="center" wrapText="1"/>
    </xf>
    <xf numFmtId="0" fontId="9" fillId="9" borderId="15" xfId="0" applyFont="1" applyFill="1" applyBorder="1" applyAlignment="1">
      <alignment horizontal="center" vertical="center" wrapText="1"/>
    </xf>
    <xf numFmtId="10" fontId="4" fillId="11" borderId="19" xfId="2" applyNumberFormat="1" applyFont="1" applyFill="1" applyBorder="1" applyAlignment="1">
      <alignment horizontal="center" vertical="center" wrapText="1"/>
    </xf>
    <xf numFmtId="10" fontId="4" fillId="11" borderId="37" xfId="2" applyNumberFormat="1"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8" xfId="0" applyFont="1" applyFill="1" applyBorder="1" applyAlignment="1">
      <alignment horizontal="center" vertical="center" wrapText="1"/>
    </xf>
    <xf numFmtId="0" fontId="6" fillId="4" borderId="7" xfId="0" applyFont="1" applyFill="1" applyBorder="1" applyAlignment="1">
      <alignment horizontal="center" vertical="center" wrapText="1"/>
    </xf>
    <xf numFmtId="1" fontId="6" fillId="4" borderId="6" xfId="0" applyNumberFormat="1" applyFont="1" applyFill="1" applyBorder="1" applyAlignment="1">
      <alignment horizontal="center" vertical="center" wrapText="1"/>
    </xf>
    <xf numFmtId="1" fontId="6" fillId="4" borderId="8" xfId="0" applyNumberFormat="1" applyFont="1" applyFill="1" applyBorder="1" applyAlignment="1">
      <alignment horizontal="center" vertical="center" wrapText="1"/>
    </xf>
    <xf numFmtId="1" fontId="6" fillId="4" borderId="7" xfId="0" applyNumberFormat="1" applyFont="1" applyFill="1" applyBorder="1" applyAlignment="1">
      <alignment horizontal="center" vertical="center" wrapText="1"/>
    </xf>
    <xf numFmtId="1" fontId="13" fillId="11" borderId="18" xfId="0" applyNumberFormat="1" applyFont="1" applyFill="1" applyBorder="1" applyAlignment="1">
      <alignment horizontal="center" vertical="center" wrapText="1"/>
    </xf>
    <xf numFmtId="1" fontId="13" fillId="11" borderId="15" xfId="0" applyNumberFormat="1" applyFont="1" applyFill="1" applyBorder="1" applyAlignment="1">
      <alignment horizontal="center" vertical="center" wrapText="1"/>
    </xf>
    <xf numFmtId="0" fontId="6" fillId="11" borderId="10" xfId="0" applyFont="1" applyFill="1" applyBorder="1" applyAlignment="1">
      <alignment horizontal="center" vertical="center" wrapText="1"/>
    </xf>
    <xf numFmtId="0" fontId="6" fillId="11" borderId="11" xfId="0" applyFont="1" applyFill="1" applyBorder="1" applyAlignment="1">
      <alignment horizontal="center" vertical="center" wrapText="1"/>
    </xf>
    <xf numFmtId="10" fontId="4" fillId="4" borderId="6" xfId="2" applyNumberFormat="1" applyFont="1" applyFill="1" applyBorder="1" applyAlignment="1">
      <alignment horizontal="center" vertical="center" wrapText="1"/>
    </xf>
    <xf numFmtId="10" fontId="4" fillId="4" borderId="8" xfId="2" applyNumberFormat="1" applyFont="1" applyFill="1" applyBorder="1" applyAlignment="1">
      <alignment horizontal="center" vertical="center" wrapText="1"/>
    </xf>
    <xf numFmtId="10" fontId="4" fillId="4" borderId="7" xfId="2" applyNumberFormat="1" applyFont="1" applyFill="1" applyBorder="1" applyAlignment="1">
      <alignment horizontal="center" vertical="center" wrapText="1"/>
    </xf>
    <xf numFmtId="0" fontId="2" fillId="6" borderId="27" xfId="0" applyFont="1" applyFill="1" applyBorder="1" applyAlignment="1">
      <alignment horizontal="center" vertical="center" wrapText="1"/>
    </xf>
    <xf numFmtId="0" fontId="2" fillId="6" borderId="30" xfId="0" applyFont="1" applyFill="1" applyBorder="1" applyAlignment="1">
      <alignment horizontal="center" vertical="center" wrapText="1"/>
    </xf>
    <xf numFmtId="0" fontId="2" fillId="6" borderId="31" xfId="0" applyFont="1" applyFill="1" applyBorder="1" applyAlignment="1">
      <alignment horizontal="center" vertical="center" wrapText="1"/>
    </xf>
    <xf numFmtId="0" fontId="4" fillId="7" borderId="6" xfId="0" applyFont="1" applyFill="1" applyBorder="1" applyAlignment="1">
      <alignment horizontal="center" vertical="center" textRotation="90" wrapText="1"/>
    </xf>
    <xf numFmtId="0" fontId="4" fillId="7" borderId="8" xfId="0" applyFont="1" applyFill="1" applyBorder="1" applyAlignment="1">
      <alignment horizontal="center" vertical="center" textRotation="90" wrapText="1"/>
    </xf>
    <xf numFmtId="0" fontId="4" fillId="8" borderId="0" xfId="0" applyFont="1" applyFill="1" applyAlignment="1">
      <alignment horizontal="center" vertical="center" wrapText="1"/>
    </xf>
    <xf numFmtId="10" fontId="4" fillId="8" borderId="6" xfId="2" applyNumberFormat="1" applyFont="1" applyFill="1" applyBorder="1" applyAlignment="1">
      <alignment horizontal="center" vertical="center" wrapText="1"/>
    </xf>
    <xf numFmtId="10" fontId="4" fillId="8" borderId="8" xfId="2" applyNumberFormat="1" applyFont="1" applyFill="1" applyBorder="1" applyAlignment="1">
      <alignment horizontal="center" vertical="center" wrapText="1"/>
    </xf>
    <xf numFmtId="0" fontId="14" fillId="18" borderId="13" xfId="0" applyFont="1" applyFill="1" applyBorder="1" applyAlignment="1">
      <alignment horizontal="center" vertical="center" wrapText="1"/>
    </xf>
    <xf numFmtId="0" fontId="14" fillId="18" borderId="10" xfId="0" applyFont="1" applyFill="1" applyBorder="1" applyAlignment="1">
      <alignment horizontal="center" vertical="center" wrapText="1"/>
    </xf>
    <xf numFmtId="0" fontId="14" fillId="18" borderId="14" xfId="0" applyFont="1" applyFill="1" applyBorder="1" applyAlignment="1">
      <alignment horizontal="center" vertical="center" wrapText="1"/>
    </xf>
    <xf numFmtId="0" fontId="14" fillId="18" borderId="11" xfId="0" applyFont="1" applyFill="1" applyBorder="1" applyAlignment="1">
      <alignment horizontal="center" vertical="center" wrapText="1"/>
    </xf>
    <xf numFmtId="0" fontId="4" fillId="11" borderId="8" xfId="0" applyFont="1" applyFill="1" applyBorder="1" applyAlignment="1">
      <alignment horizontal="center" vertical="center" wrapText="1"/>
    </xf>
    <xf numFmtId="0" fontId="4" fillId="11" borderId="7" xfId="0" applyFont="1" applyFill="1" applyBorder="1" applyAlignment="1">
      <alignment horizontal="center" vertical="center" wrapText="1"/>
    </xf>
    <xf numFmtId="0" fontId="9" fillId="9" borderId="17" xfId="0" applyFont="1" applyFill="1" applyBorder="1" applyAlignment="1">
      <alignment horizontal="center" vertical="center" wrapText="1"/>
    </xf>
    <xf numFmtId="0" fontId="9" fillId="9" borderId="16" xfId="0" applyFont="1" applyFill="1" applyBorder="1" applyAlignment="1">
      <alignment horizontal="center" vertical="center" wrapText="1"/>
    </xf>
    <xf numFmtId="0" fontId="11" fillId="11" borderId="6" xfId="0" applyFont="1" applyFill="1" applyBorder="1" applyAlignment="1">
      <alignment horizontal="center" vertical="center" wrapText="1"/>
    </xf>
    <xf numFmtId="0" fontId="11" fillId="11" borderId="32" xfId="0" applyFont="1" applyFill="1" applyBorder="1" applyAlignment="1">
      <alignment horizontal="center" vertical="center" wrapText="1"/>
    </xf>
    <xf numFmtId="0" fontId="11" fillId="11" borderId="33" xfId="0" applyFont="1" applyFill="1" applyBorder="1" applyAlignment="1">
      <alignment horizontal="center" vertical="center" wrapText="1"/>
    </xf>
    <xf numFmtId="0" fontId="11" fillId="11" borderId="34" xfId="0" applyFont="1" applyFill="1" applyBorder="1" applyAlignment="1">
      <alignment horizontal="center" vertical="center" wrapText="1"/>
    </xf>
    <xf numFmtId="10" fontId="4" fillId="9" borderId="15" xfId="2" applyNumberFormat="1" applyFont="1" applyFill="1" applyBorder="1" applyAlignment="1">
      <alignment horizontal="center" vertical="center" wrapText="1"/>
    </xf>
    <xf numFmtId="0" fontId="4" fillId="9" borderId="16" xfId="0" applyFont="1" applyFill="1" applyBorder="1" applyAlignment="1">
      <alignment horizontal="center" vertical="center" wrapText="1"/>
    </xf>
    <xf numFmtId="0" fontId="6" fillId="16" borderId="6" xfId="0" applyFont="1" applyFill="1" applyBorder="1" applyAlignment="1">
      <alignment horizontal="center" vertical="center" wrapText="1"/>
    </xf>
    <xf numFmtId="0" fontId="6" fillId="16" borderId="7" xfId="0" applyFont="1" applyFill="1" applyBorder="1" applyAlignment="1">
      <alignment horizontal="center" vertical="center" wrapText="1"/>
    </xf>
    <xf numFmtId="0" fontId="6" fillId="17" borderId="8" xfId="0" applyFont="1" applyFill="1" applyBorder="1" applyAlignment="1">
      <alignment horizontal="center" vertical="center" wrapText="1"/>
    </xf>
    <xf numFmtId="0" fontId="5" fillId="14" borderId="6" xfId="0" applyFont="1" applyFill="1" applyBorder="1" applyAlignment="1">
      <alignment horizontal="center" vertical="center" wrapText="1"/>
    </xf>
    <xf numFmtId="0" fontId="5" fillId="14" borderId="8" xfId="0" applyFont="1" applyFill="1" applyBorder="1" applyAlignment="1">
      <alignment horizontal="center" vertical="center" wrapText="1"/>
    </xf>
    <xf numFmtId="0" fontId="5" fillId="14" borderId="7" xfId="0" applyFont="1" applyFill="1" applyBorder="1" applyAlignment="1">
      <alignment horizontal="center" vertical="center" wrapText="1"/>
    </xf>
    <xf numFmtId="0" fontId="5" fillId="14" borderId="12" xfId="0" applyFont="1" applyFill="1" applyBorder="1" applyAlignment="1">
      <alignment horizontal="center" vertical="center" wrapText="1"/>
    </xf>
    <xf numFmtId="0" fontId="5" fillId="14" borderId="13" xfId="0" applyFont="1" applyFill="1" applyBorder="1" applyAlignment="1">
      <alignment horizontal="center" vertical="center" wrapText="1"/>
    </xf>
    <xf numFmtId="0" fontId="5" fillId="14" borderId="14" xfId="0" applyFont="1" applyFill="1" applyBorder="1" applyAlignment="1">
      <alignment horizontal="center" vertical="center" wrapText="1"/>
    </xf>
    <xf numFmtId="0" fontId="11" fillId="13" borderId="8" xfId="0" applyFont="1" applyFill="1" applyBorder="1" applyAlignment="1">
      <alignment horizontal="center" vertical="center" wrapText="1"/>
    </xf>
    <xf numFmtId="9" fontId="11" fillId="13" borderId="8" xfId="2" applyFont="1" applyFill="1" applyBorder="1" applyAlignment="1">
      <alignment horizontal="center" vertical="center" wrapText="1"/>
    </xf>
    <xf numFmtId="9" fontId="11" fillId="13" borderId="13" xfId="2" applyFont="1" applyFill="1" applyBorder="1" applyAlignment="1">
      <alignment horizontal="center" vertical="center" wrapText="1"/>
    </xf>
    <xf numFmtId="0" fontId="9" fillId="11" borderId="6" xfId="0" applyFont="1" applyFill="1" applyBorder="1" applyAlignment="1">
      <alignment horizontal="center" vertical="center" wrapText="1"/>
    </xf>
    <xf numFmtId="0" fontId="9" fillId="11" borderId="8" xfId="0" applyFont="1" applyFill="1" applyBorder="1" applyAlignment="1">
      <alignment horizontal="center" vertical="center" wrapText="1"/>
    </xf>
    <xf numFmtId="0" fontId="9" fillId="11" borderId="7" xfId="0" applyFont="1" applyFill="1" applyBorder="1" applyAlignment="1">
      <alignment horizontal="center" vertical="center" wrapText="1"/>
    </xf>
    <xf numFmtId="10" fontId="9" fillId="10" borderId="15" xfId="0" applyNumberFormat="1" applyFont="1" applyFill="1" applyBorder="1" applyAlignment="1">
      <alignment horizontal="center" vertical="center" wrapText="1"/>
    </xf>
    <xf numFmtId="10" fontId="9" fillId="10" borderId="16" xfId="0" applyNumberFormat="1" applyFont="1" applyFill="1" applyBorder="1" applyAlignment="1">
      <alignment horizontal="center" vertical="center" wrapText="1"/>
    </xf>
    <xf numFmtId="2" fontId="4" fillId="10" borderId="15" xfId="2" applyNumberFormat="1" applyFont="1" applyFill="1" applyBorder="1" applyAlignment="1">
      <alignment horizontal="center" vertical="center" wrapText="1"/>
    </xf>
    <xf numFmtId="2" fontId="4" fillId="10" borderId="16" xfId="2" applyNumberFormat="1" applyFont="1" applyFill="1" applyBorder="1" applyAlignment="1">
      <alignment horizontal="center" vertical="center" wrapText="1"/>
    </xf>
    <xf numFmtId="9" fontId="4" fillId="10" borderId="15" xfId="2" applyFont="1" applyFill="1" applyBorder="1" applyAlignment="1">
      <alignment horizontal="center" vertical="center" wrapText="1"/>
    </xf>
    <xf numFmtId="9" fontId="4" fillId="10" borderId="16" xfId="2" applyFont="1" applyFill="1" applyBorder="1" applyAlignment="1">
      <alignment horizontal="center" vertical="center" wrapText="1"/>
    </xf>
    <xf numFmtId="9" fontId="10" fillId="7" borderId="40" xfId="2" applyFont="1" applyFill="1" applyBorder="1" applyAlignment="1">
      <alignment horizontal="center" vertical="center" wrapText="1"/>
    </xf>
    <xf numFmtId="9" fontId="10" fillId="7" borderId="41" xfId="2" applyFont="1" applyFill="1" applyBorder="1" applyAlignment="1">
      <alignment horizontal="center" vertical="center" wrapText="1"/>
    </xf>
    <xf numFmtId="165" fontId="6" fillId="7" borderId="15" xfId="1" applyFont="1" applyFill="1" applyBorder="1" applyAlignment="1">
      <alignment horizontal="center" vertical="center" wrapText="1"/>
    </xf>
    <xf numFmtId="164" fontId="6" fillId="7" borderId="15" xfId="1" applyNumberFormat="1" applyFont="1" applyFill="1" applyBorder="1" applyAlignment="1">
      <alignment horizontal="center" vertical="center" wrapText="1"/>
    </xf>
    <xf numFmtId="165" fontId="10" fillId="7" borderId="15" xfId="1" applyFont="1" applyFill="1" applyBorder="1" applyAlignment="1">
      <alignment horizontal="center" vertical="center" wrapText="1"/>
    </xf>
    <xf numFmtId="165" fontId="6" fillId="8" borderId="15" xfId="1" applyFont="1" applyFill="1" applyBorder="1" applyAlignment="1">
      <alignment horizontal="center" vertical="center" wrapText="1"/>
    </xf>
    <xf numFmtId="165" fontId="6" fillId="8" borderId="16" xfId="1" applyFont="1" applyFill="1" applyBorder="1" applyAlignment="1">
      <alignment horizontal="center" vertical="center" wrapText="1"/>
    </xf>
    <xf numFmtId="165" fontId="6" fillId="8" borderId="8" xfId="1" applyFont="1" applyFill="1" applyBorder="1" applyAlignment="1">
      <alignment horizontal="center" vertical="center" wrapText="1"/>
    </xf>
    <xf numFmtId="0" fontId="10" fillId="8" borderId="15" xfId="0" applyFont="1" applyFill="1" applyBorder="1" applyAlignment="1">
      <alignment horizontal="center" vertical="center" wrapText="1"/>
    </xf>
    <xf numFmtId="0" fontId="10" fillId="8" borderId="16" xfId="0" applyFont="1" applyFill="1" applyBorder="1" applyAlignment="1">
      <alignment horizontal="center" vertical="center" wrapText="1"/>
    </xf>
    <xf numFmtId="0" fontId="10" fillId="7" borderId="15" xfId="0" applyFont="1" applyFill="1" applyBorder="1" applyAlignment="1">
      <alignment horizontal="center" vertical="center" wrapText="1"/>
    </xf>
    <xf numFmtId="0" fontId="6" fillId="8" borderId="15" xfId="0" applyFont="1" applyFill="1" applyBorder="1" applyAlignment="1">
      <alignment horizontal="center" vertical="center" wrapText="1"/>
    </xf>
    <xf numFmtId="0" fontId="6" fillId="8" borderId="16" xfId="0" applyFont="1" applyFill="1" applyBorder="1" applyAlignment="1">
      <alignment horizontal="center" vertical="center" wrapText="1"/>
    </xf>
    <xf numFmtId="0" fontId="6" fillId="7" borderId="15" xfId="0" applyFont="1" applyFill="1" applyBorder="1" applyAlignment="1">
      <alignment horizontal="center" vertical="center" wrapText="1"/>
    </xf>
    <xf numFmtId="165" fontId="6" fillId="8" borderId="9" xfId="1" applyFont="1" applyFill="1" applyBorder="1" applyAlignment="1">
      <alignment horizontal="center" vertical="center" wrapText="1"/>
    </xf>
    <xf numFmtId="165" fontId="6" fillId="8" borderId="11" xfId="1" applyFont="1" applyFill="1" applyBorder="1" applyAlignment="1">
      <alignment horizontal="center" vertical="center" wrapText="1"/>
    </xf>
    <xf numFmtId="10" fontId="4" fillId="10" borderId="15" xfId="2" applyNumberFormat="1" applyFont="1" applyFill="1" applyBorder="1" applyAlignment="1">
      <alignment horizontal="center" vertical="center" wrapText="1"/>
    </xf>
    <xf numFmtId="10" fontId="4" fillId="10" borderId="16" xfId="2" applyNumberFormat="1" applyFont="1" applyFill="1" applyBorder="1" applyAlignment="1">
      <alignment horizontal="center" vertical="center" wrapText="1"/>
    </xf>
    <xf numFmtId="165" fontId="6" fillId="10" borderId="16" xfId="1" applyFont="1" applyFill="1" applyBorder="1" applyAlignment="1">
      <alignment horizontal="center" vertical="center" wrapText="1"/>
    </xf>
    <xf numFmtId="165" fontId="6" fillId="10" borderId="18" xfId="1" applyFont="1" applyFill="1" applyBorder="1" applyAlignment="1">
      <alignment horizontal="center" vertical="center" wrapText="1"/>
    </xf>
    <xf numFmtId="165" fontId="10" fillId="10" borderId="16" xfId="1" applyFont="1" applyFill="1" applyBorder="1" applyAlignment="1">
      <alignment horizontal="center" vertical="center" wrapText="1"/>
    </xf>
    <xf numFmtId="165" fontId="10" fillId="10" borderId="18" xfId="1" applyFont="1" applyFill="1" applyBorder="1" applyAlignment="1">
      <alignment horizontal="center" vertical="center" wrapText="1"/>
    </xf>
    <xf numFmtId="9" fontId="10" fillId="10" borderId="1" xfId="2" applyFont="1" applyFill="1" applyBorder="1" applyAlignment="1">
      <alignment horizontal="center" vertical="center" wrapText="1"/>
    </xf>
    <xf numFmtId="165" fontId="6" fillId="10" borderId="17" xfId="1" applyFont="1" applyFill="1" applyBorder="1" applyAlignment="1">
      <alignment horizontal="center" vertical="center" wrapText="1"/>
    </xf>
    <xf numFmtId="0" fontId="10" fillId="10" borderId="16" xfId="0" applyFont="1" applyFill="1" applyBorder="1" applyAlignment="1">
      <alignment horizontal="center" vertical="center" wrapText="1"/>
    </xf>
    <xf numFmtId="0" fontId="10" fillId="10" borderId="18" xfId="0" applyFont="1" applyFill="1" applyBorder="1" applyAlignment="1">
      <alignment horizontal="center" vertical="center" wrapText="1"/>
    </xf>
    <xf numFmtId="0" fontId="10" fillId="10" borderId="17" xfId="0" applyFont="1" applyFill="1" applyBorder="1" applyAlignment="1">
      <alignment horizontal="center" vertical="center" wrapText="1"/>
    </xf>
    <xf numFmtId="0" fontId="6" fillId="10" borderId="16" xfId="0" applyFont="1" applyFill="1" applyBorder="1" applyAlignment="1">
      <alignment horizontal="center" vertical="center" wrapText="1"/>
    </xf>
    <xf numFmtId="0" fontId="6" fillId="10" borderId="17" xfId="0" applyFont="1" applyFill="1" applyBorder="1" applyAlignment="1">
      <alignment horizontal="center" vertical="center" wrapText="1"/>
    </xf>
    <xf numFmtId="0" fontId="6" fillId="10" borderId="18" xfId="0" applyFont="1" applyFill="1" applyBorder="1" applyAlignment="1">
      <alignment horizontal="center" vertical="center" wrapText="1"/>
    </xf>
    <xf numFmtId="0" fontId="4" fillId="8" borderId="7" xfId="0" applyFont="1" applyFill="1" applyBorder="1" applyAlignment="1">
      <alignment horizontal="center" vertical="center"/>
    </xf>
    <xf numFmtId="0" fontId="10" fillId="7" borderId="40" xfId="0" applyFont="1" applyFill="1" applyBorder="1" applyAlignment="1">
      <alignment horizontal="center" vertical="center" wrapText="1"/>
    </xf>
    <xf numFmtId="0" fontId="10" fillId="7" borderId="41" xfId="0" applyFont="1" applyFill="1" applyBorder="1" applyAlignment="1">
      <alignment horizontal="center" vertical="center" wrapText="1"/>
    </xf>
    <xf numFmtId="0" fontId="4" fillId="3" borderId="15" xfId="0" applyFont="1" applyFill="1" applyBorder="1" applyAlignment="1">
      <alignment horizontal="center" vertical="center" wrapText="1"/>
    </xf>
    <xf numFmtId="0" fontId="4" fillId="3" borderId="6" xfId="0" applyFont="1" applyFill="1" applyBorder="1" applyAlignment="1">
      <alignment horizontal="center" vertical="center" textRotation="90" wrapText="1"/>
    </xf>
    <xf numFmtId="0" fontId="4" fillId="3" borderId="8" xfId="0" applyFont="1" applyFill="1" applyBorder="1" applyAlignment="1">
      <alignment horizontal="center" vertical="center" textRotation="90" wrapText="1"/>
    </xf>
    <xf numFmtId="0" fontId="4" fillId="3" borderId="7" xfId="0" applyFont="1" applyFill="1" applyBorder="1" applyAlignment="1">
      <alignment horizontal="center" vertical="center" textRotation="90" wrapText="1"/>
    </xf>
    <xf numFmtId="0" fontId="4" fillId="7" borderId="6" xfId="0" applyFont="1" applyFill="1" applyBorder="1" applyAlignment="1">
      <alignment horizontal="center" vertical="center" wrapText="1"/>
    </xf>
    <xf numFmtId="0" fontId="4" fillId="7" borderId="8" xfId="0" applyFont="1" applyFill="1" applyBorder="1" applyAlignment="1">
      <alignment horizontal="center" vertical="center" wrapText="1"/>
    </xf>
    <xf numFmtId="0" fontId="4" fillId="7" borderId="13" xfId="0" applyFont="1" applyFill="1" applyBorder="1" applyAlignment="1">
      <alignment horizontal="center" vertical="center" wrapText="1"/>
    </xf>
    <xf numFmtId="0" fontId="4" fillId="8" borderId="6" xfId="0" applyFont="1" applyFill="1" applyBorder="1" applyAlignment="1">
      <alignment horizontal="center" vertical="center" wrapText="1"/>
    </xf>
    <xf numFmtId="166" fontId="6" fillId="3" borderId="6" xfId="1" applyNumberFormat="1" applyFont="1" applyFill="1" applyBorder="1" applyAlignment="1">
      <alignment horizontal="center" vertical="center"/>
    </xf>
    <xf numFmtId="166" fontId="6" fillId="3" borderId="8" xfId="1" applyNumberFormat="1" applyFont="1" applyFill="1" applyBorder="1" applyAlignment="1">
      <alignment horizontal="center" vertical="center"/>
    </xf>
    <xf numFmtId="166" fontId="6" fillId="3" borderId="7" xfId="1" applyNumberFormat="1" applyFont="1" applyFill="1" applyBorder="1" applyAlignment="1">
      <alignment horizontal="center" vertical="center"/>
    </xf>
    <xf numFmtId="166" fontId="4" fillId="3" borderId="6" xfId="1" applyNumberFormat="1" applyFont="1" applyFill="1" applyBorder="1" applyAlignment="1">
      <alignment horizontal="center" vertical="center"/>
    </xf>
    <xf numFmtId="166" fontId="4" fillId="3" borderId="8" xfId="1" applyNumberFormat="1" applyFont="1" applyFill="1" applyBorder="1" applyAlignment="1">
      <alignment horizontal="center" vertical="center"/>
    </xf>
    <xf numFmtId="166" fontId="4" fillId="3" borderId="7" xfId="1" applyNumberFormat="1" applyFont="1" applyFill="1" applyBorder="1" applyAlignment="1">
      <alignment horizontal="center" vertical="center"/>
    </xf>
    <xf numFmtId="0" fontId="4" fillId="3" borderId="6" xfId="0" applyFont="1" applyFill="1" applyBorder="1" applyAlignment="1">
      <alignment horizontal="center" vertical="center" wrapText="1"/>
    </xf>
    <xf numFmtId="0" fontId="4" fillId="3" borderId="8" xfId="0" applyFont="1" applyFill="1" applyBorder="1" applyAlignment="1">
      <alignment horizontal="center" vertical="center" wrapText="1"/>
    </xf>
    <xf numFmtId="0" fontId="4" fillId="3" borderId="7" xfId="0" applyFont="1" applyFill="1" applyBorder="1" applyAlignment="1">
      <alignment horizontal="center" vertical="center" wrapText="1"/>
    </xf>
    <xf numFmtId="1" fontId="4" fillId="8" borderId="6" xfId="0" applyNumberFormat="1" applyFont="1" applyFill="1" applyBorder="1" applyAlignment="1">
      <alignment horizontal="center" vertical="center"/>
    </xf>
    <xf numFmtId="1" fontId="4" fillId="8" borderId="8" xfId="0" applyNumberFormat="1" applyFont="1" applyFill="1" applyBorder="1" applyAlignment="1">
      <alignment horizontal="center" vertical="center"/>
    </xf>
    <xf numFmtId="10" fontId="4" fillId="8" borderId="7" xfId="2" applyNumberFormat="1" applyFont="1" applyFill="1" applyBorder="1" applyAlignment="1">
      <alignment horizontal="center" vertical="center" wrapText="1"/>
    </xf>
    <xf numFmtId="0" fontId="4" fillId="7" borderId="7" xfId="0" applyFont="1" applyFill="1" applyBorder="1" applyAlignment="1">
      <alignment horizontal="center" vertical="center" wrapText="1"/>
    </xf>
    <xf numFmtId="1" fontId="4" fillId="3" borderId="1" xfId="0" applyNumberFormat="1" applyFont="1" applyFill="1" applyBorder="1" applyAlignment="1">
      <alignment horizontal="center" vertical="center"/>
    </xf>
    <xf numFmtId="10" fontId="4" fillId="2" borderId="1" xfId="2" applyNumberFormat="1" applyFont="1" applyFill="1" applyBorder="1" applyAlignment="1">
      <alignment horizontal="center" vertical="center"/>
    </xf>
    <xf numFmtId="0" fontId="14" fillId="18" borderId="24" xfId="0" applyFont="1" applyFill="1" applyBorder="1" applyAlignment="1">
      <alignment horizontal="center" vertical="center" wrapText="1"/>
    </xf>
    <xf numFmtId="0" fontId="14" fillId="18" borderId="25" xfId="0" applyFont="1" applyFill="1" applyBorder="1" applyAlignment="1">
      <alignment horizontal="center" vertical="center" wrapText="1"/>
    </xf>
    <xf numFmtId="0" fontId="14" fillId="18" borderId="26" xfId="0" applyFont="1" applyFill="1" applyBorder="1" applyAlignment="1">
      <alignment horizontal="center" vertical="center" wrapText="1"/>
    </xf>
    <xf numFmtId="0" fontId="9" fillId="8" borderId="1" xfId="0" applyFont="1" applyFill="1" applyBorder="1" applyAlignment="1">
      <alignment horizontal="center" vertical="center" wrapText="1"/>
    </xf>
    <xf numFmtId="0" fontId="9" fillId="8" borderId="6" xfId="0" applyFont="1" applyFill="1" applyBorder="1" applyAlignment="1">
      <alignment horizontal="center" vertical="center" wrapText="1"/>
    </xf>
    <xf numFmtId="0" fontId="9" fillId="8" borderId="8" xfId="0" applyFont="1" applyFill="1" applyBorder="1" applyAlignment="1">
      <alignment horizontal="center" vertical="center" wrapText="1"/>
    </xf>
    <xf numFmtId="0" fontId="9" fillId="8" borderId="7" xfId="0" applyFont="1" applyFill="1" applyBorder="1" applyAlignment="1">
      <alignment horizontal="center" vertical="center" wrapText="1"/>
    </xf>
    <xf numFmtId="0" fontId="5" fillId="7" borderId="6" xfId="0" applyFont="1" applyFill="1" applyBorder="1" applyAlignment="1">
      <alignment horizontal="center" vertical="center" wrapText="1"/>
    </xf>
    <xf numFmtId="0" fontId="5" fillId="7" borderId="8" xfId="0" applyFont="1" applyFill="1" applyBorder="1" applyAlignment="1">
      <alignment horizontal="center" vertical="center" wrapText="1"/>
    </xf>
    <xf numFmtId="0" fontId="4" fillId="2" borderId="15" xfId="0" applyFont="1" applyFill="1" applyBorder="1" applyAlignment="1">
      <alignment horizontal="center" vertical="center" wrapText="1"/>
    </xf>
    <xf numFmtId="0" fontId="4" fillId="2" borderId="15" xfId="0" applyFont="1" applyFill="1" applyBorder="1" applyAlignment="1">
      <alignment horizontal="center" vertical="center"/>
    </xf>
    <xf numFmtId="166" fontId="4" fillId="2" borderId="15" xfId="0" applyNumberFormat="1" applyFont="1" applyFill="1" applyBorder="1" applyAlignment="1">
      <alignment horizontal="center" vertical="center"/>
    </xf>
    <xf numFmtId="167" fontId="6" fillId="2" borderId="15" xfId="3" applyNumberFormat="1" applyFont="1" applyFill="1" applyBorder="1" applyAlignment="1">
      <alignment horizontal="center" vertical="center" wrapText="1"/>
    </xf>
    <xf numFmtId="167" fontId="6" fillId="2" borderId="27" xfId="3" applyNumberFormat="1" applyFont="1" applyFill="1" applyBorder="1" applyAlignment="1">
      <alignment horizontal="center" vertical="center" wrapText="1"/>
    </xf>
    <xf numFmtId="10" fontId="6" fillId="2" borderId="1" xfId="2" applyNumberFormat="1" applyFont="1" applyFill="1" applyBorder="1" applyAlignment="1">
      <alignment horizontal="center" vertical="center"/>
    </xf>
    <xf numFmtId="10" fontId="4" fillId="2" borderId="9" xfId="2" applyNumberFormat="1" applyFont="1" applyFill="1" applyBorder="1" applyAlignment="1">
      <alignment horizontal="center" vertical="center"/>
    </xf>
    <xf numFmtId="10" fontId="4" fillId="2" borderId="11" xfId="2" applyNumberFormat="1" applyFont="1" applyFill="1" applyBorder="1" applyAlignment="1">
      <alignment horizontal="center" vertical="center"/>
    </xf>
    <xf numFmtId="10" fontId="4" fillId="2" borderId="6" xfId="2" applyNumberFormat="1" applyFont="1" applyFill="1" applyBorder="1" applyAlignment="1">
      <alignment horizontal="center" vertical="center"/>
    </xf>
    <xf numFmtId="10" fontId="4" fillId="2" borderId="7" xfId="2" applyNumberFormat="1" applyFont="1" applyFill="1" applyBorder="1" applyAlignment="1">
      <alignment horizontal="center" vertical="center"/>
    </xf>
    <xf numFmtId="10" fontId="4" fillId="2" borderId="6" xfId="2" applyNumberFormat="1" applyFont="1" applyFill="1" applyBorder="1" applyAlignment="1">
      <alignment horizontal="center" vertical="center" wrapText="1"/>
    </xf>
    <xf numFmtId="10" fontId="4" fillId="2" borderId="8" xfId="2" applyNumberFormat="1" applyFont="1" applyFill="1" applyBorder="1" applyAlignment="1">
      <alignment horizontal="center" vertical="center" wrapText="1"/>
    </xf>
    <xf numFmtId="10" fontId="4" fillId="2" borderId="7" xfId="2" applyNumberFormat="1" applyFont="1" applyFill="1" applyBorder="1" applyAlignment="1">
      <alignment horizontal="center" vertical="center" wrapText="1"/>
    </xf>
    <xf numFmtId="0" fontId="4" fillId="2" borderId="6" xfId="0" applyFont="1" applyFill="1" applyBorder="1" applyAlignment="1">
      <alignment horizontal="center" vertical="center" textRotation="90" wrapText="1"/>
    </xf>
    <xf numFmtId="0" fontId="4" fillId="2" borderId="8" xfId="0" applyFont="1" applyFill="1" applyBorder="1" applyAlignment="1">
      <alignment horizontal="center" vertical="center" textRotation="90" wrapText="1"/>
    </xf>
    <xf numFmtId="0" fontId="4" fillId="2" borderId="7" xfId="0" applyFont="1" applyFill="1" applyBorder="1" applyAlignment="1">
      <alignment horizontal="center" vertical="center" textRotation="90" wrapText="1"/>
    </xf>
    <xf numFmtId="0" fontId="4" fillId="2" borderId="12" xfId="0" applyFont="1" applyFill="1" applyBorder="1" applyAlignment="1">
      <alignment horizontal="center" vertical="center" wrapText="1"/>
    </xf>
    <xf numFmtId="0" fontId="4" fillId="2" borderId="13"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10" fillId="2" borderId="15" xfId="0" applyFont="1" applyFill="1" applyBorder="1" applyAlignment="1">
      <alignment horizontal="center" vertical="center" wrapText="1"/>
    </xf>
    <xf numFmtId="0" fontId="10" fillId="2" borderId="18" xfId="0" applyFont="1" applyFill="1" applyBorder="1" applyAlignment="1">
      <alignment horizontal="center" vertical="center" wrapText="1"/>
    </xf>
    <xf numFmtId="0" fontId="6" fillId="2" borderId="15" xfId="0" applyFont="1" applyFill="1" applyBorder="1" applyAlignment="1">
      <alignment horizontal="center" vertical="center" wrapText="1"/>
    </xf>
    <xf numFmtId="0" fontId="6" fillId="2" borderId="17" xfId="0" applyFont="1" applyFill="1" applyBorder="1" applyAlignment="1">
      <alignment horizontal="center" vertical="center" wrapText="1"/>
    </xf>
    <xf numFmtId="0" fontId="6" fillId="2" borderId="18" xfId="0" applyFont="1" applyFill="1" applyBorder="1" applyAlignment="1">
      <alignment horizontal="center" vertical="center" wrapText="1"/>
    </xf>
    <xf numFmtId="0" fontId="6" fillId="2" borderId="16" xfId="0" applyFont="1" applyFill="1" applyBorder="1" applyAlignment="1">
      <alignment horizontal="center" vertical="center" wrapText="1"/>
    </xf>
    <xf numFmtId="0" fontId="4" fillId="2" borderId="1" xfId="0" applyFont="1" applyFill="1" applyBorder="1" applyAlignment="1">
      <alignment horizontal="center" vertical="center" textRotation="90" wrapText="1"/>
    </xf>
    <xf numFmtId="167" fontId="6" fillId="2" borderId="16" xfId="3" applyNumberFormat="1" applyFont="1" applyFill="1" applyBorder="1" applyAlignment="1">
      <alignment horizontal="center" vertical="center" wrapText="1"/>
    </xf>
    <xf numFmtId="167" fontId="6" fillId="2" borderId="17" xfId="3" applyNumberFormat="1" applyFont="1" applyFill="1" applyBorder="1" applyAlignment="1">
      <alignment horizontal="center" vertical="center" wrapText="1"/>
    </xf>
    <xf numFmtId="167" fontId="6" fillId="2" borderId="18" xfId="3" applyNumberFormat="1" applyFont="1" applyFill="1" applyBorder="1" applyAlignment="1">
      <alignment horizontal="center" vertical="center" wrapText="1"/>
    </xf>
    <xf numFmtId="167" fontId="6" fillId="2" borderId="21" xfId="3" applyNumberFormat="1" applyFont="1" applyFill="1" applyBorder="1" applyAlignment="1">
      <alignment horizontal="center" vertical="center"/>
    </xf>
    <xf numFmtId="167" fontId="6" fillId="2" borderId="20" xfId="3" applyNumberFormat="1" applyFont="1" applyFill="1" applyBorder="1" applyAlignment="1">
      <alignment horizontal="center" vertical="center"/>
    </xf>
    <xf numFmtId="167" fontId="6" fillId="2" borderId="22" xfId="3" applyNumberFormat="1" applyFont="1" applyFill="1" applyBorder="1" applyAlignment="1">
      <alignment horizontal="center" vertical="center"/>
    </xf>
    <xf numFmtId="10" fontId="6" fillId="2" borderId="8" xfId="2" applyNumberFormat="1" applyFont="1" applyFill="1" applyBorder="1" applyAlignment="1">
      <alignment horizontal="center" vertical="center"/>
    </xf>
    <xf numFmtId="10" fontId="6" fillId="2" borderId="7" xfId="2" applyNumberFormat="1" applyFont="1" applyFill="1" applyBorder="1" applyAlignment="1">
      <alignment horizontal="center" vertical="center"/>
    </xf>
    <xf numFmtId="0" fontId="2" fillId="0" borderId="1" xfId="0" applyFont="1" applyBorder="1" applyAlignment="1">
      <alignment horizontal="center" vertical="center" wrapText="1"/>
    </xf>
    <xf numFmtId="165" fontId="6" fillId="12" borderId="15" xfId="1" applyFont="1" applyFill="1" applyBorder="1" applyAlignment="1">
      <alignment horizontal="center" vertical="center" wrapText="1"/>
    </xf>
    <xf numFmtId="165" fontId="10" fillId="12" borderId="15" xfId="1" applyFont="1" applyFill="1" applyBorder="1" applyAlignment="1">
      <alignment horizontal="center" vertical="center" wrapText="1"/>
    </xf>
    <xf numFmtId="0" fontId="10" fillId="13" borderId="15" xfId="0" applyFont="1" applyFill="1" applyBorder="1" applyAlignment="1">
      <alignment horizontal="center" vertical="center" wrapText="1"/>
    </xf>
    <xf numFmtId="0" fontId="6" fillId="13" borderId="15" xfId="0" applyFont="1" applyFill="1" applyBorder="1" applyAlignment="1">
      <alignment horizontal="center" vertical="center" wrapText="1"/>
    </xf>
    <xf numFmtId="165" fontId="6" fillId="13" borderId="15" xfId="1" applyFont="1" applyFill="1" applyBorder="1" applyAlignment="1">
      <alignment horizontal="center" vertical="center" wrapText="1"/>
    </xf>
    <xf numFmtId="0" fontId="8" fillId="13" borderId="15" xfId="0" applyFont="1" applyFill="1" applyBorder="1" applyAlignment="1">
      <alignment horizontal="center" vertical="center" wrapText="1"/>
    </xf>
    <xf numFmtId="165" fontId="6" fillId="17" borderId="15" xfId="1" applyFont="1" applyFill="1" applyBorder="1" applyAlignment="1">
      <alignment horizontal="center" vertical="center" wrapText="1"/>
    </xf>
    <xf numFmtId="0" fontId="6" fillId="12" borderId="15" xfId="0" applyFont="1" applyFill="1" applyBorder="1" applyAlignment="1">
      <alignment horizontal="center" vertical="center" wrapText="1"/>
    </xf>
    <xf numFmtId="0" fontId="14" fillId="18" borderId="12" xfId="0" applyFont="1" applyFill="1" applyBorder="1" applyAlignment="1">
      <alignment horizontal="center" vertical="center" wrapText="1"/>
    </xf>
    <xf numFmtId="0" fontId="14" fillId="18" borderId="9" xfId="0" applyFont="1" applyFill="1" applyBorder="1" applyAlignment="1">
      <alignment horizontal="center" vertical="center" wrapText="1"/>
    </xf>
    <xf numFmtId="9" fontId="9" fillId="12" borderId="12" xfId="2" applyFont="1" applyFill="1" applyBorder="1" applyAlignment="1">
      <alignment horizontal="center" vertical="center" wrapText="1"/>
    </xf>
    <xf numFmtId="9" fontId="9" fillId="12" borderId="14" xfId="2" applyFont="1" applyFill="1" applyBorder="1" applyAlignment="1">
      <alignment horizontal="center" vertical="center" wrapText="1"/>
    </xf>
    <xf numFmtId="0" fontId="15" fillId="18" borderId="7" xfId="0" applyFont="1" applyFill="1" applyBorder="1" applyAlignment="1">
      <alignment horizontal="center" vertical="center" wrapText="1"/>
    </xf>
    <xf numFmtId="10" fontId="4" fillId="9" borderId="47" xfId="2" applyNumberFormat="1" applyFont="1" applyFill="1" applyBorder="1" applyAlignment="1">
      <alignment horizontal="center" vertical="center" wrapText="1"/>
    </xf>
    <xf numFmtId="10" fontId="4" fillId="9" borderId="8" xfId="2" applyNumberFormat="1" applyFont="1" applyFill="1" applyBorder="1" applyAlignment="1">
      <alignment horizontal="center" vertical="center" wrapText="1"/>
    </xf>
    <xf numFmtId="10" fontId="4" fillId="9" borderId="7" xfId="2" applyNumberFormat="1" applyFont="1" applyFill="1" applyBorder="1" applyAlignment="1">
      <alignment horizontal="center" vertical="center" wrapText="1"/>
    </xf>
    <xf numFmtId="10" fontId="4" fillId="10" borderId="6" xfId="2" applyNumberFormat="1" applyFont="1" applyFill="1" applyBorder="1" applyAlignment="1">
      <alignment horizontal="center" vertical="center" wrapText="1"/>
    </xf>
    <xf numFmtId="10" fontId="4" fillId="10" borderId="8" xfId="2" applyNumberFormat="1" applyFont="1" applyFill="1" applyBorder="1" applyAlignment="1">
      <alignment horizontal="center" vertical="center" wrapText="1"/>
    </xf>
    <xf numFmtId="10" fontId="4" fillId="10" borderId="7" xfId="2" applyNumberFormat="1" applyFont="1" applyFill="1" applyBorder="1" applyAlignment="1">
      <alignment horizontal="center" vertical="center" wrapText="1"/>
    </xf>
    <xf numFmtId="10" fontId="4" fillId="11" borderId="6" xfId="2" applyNumberFormat="1" applyFont="1" applyFill="1" applyBorder="1" applyAlignment="1">
      <alignment horizontal="center" vertical="center" wrapText="1"/>
    </xf>
    <xf numFmtId="10" fontId="4" fillId="11" borderId="8" xfId="2" applyNumberFormat="1" applyFont="1" applyFill="1" applyBorder="1" applyAlignment="1">
      <alignment horizontal="center" vertical="center" wrapText="1"/>
    </xf>
    <xf numFmtId="0" fontId="14" fillId="18" borderId="6" xfId="0" applyFont="1" applyFill="1" applyBorder="1" applyAlignment="1">
      <alignment horizontal="center" vertical="center" wrapText="1"/>
    </xf>
    <xf numFmtId="164" fontId="10" fillId="12" borderId="6" xfId="0" applyNumberFormat="1" applyFont="1" applyFill="1" applyBorder="1" applyAlignment="1">
      <alignment horizontal="center" vertical="center" wrapText="1"/>
    </xf>
    <xf numFmtId="165" fontId="6" fillId="12" borderId="6" xfId="1" applyFont="1" applyFill="1" applyBorder="1" applyAlignment="1">
      <alignment horizontal="center" vertical="center" wrapText="1"/>
    </xf>
    <xf numFmtId="165" fontId="6" fillId="12" borderId="8" xfId="1" applyFont="1" applyFill="1" applyBorder="1" applyAlignment="1">
      <alignment horizontal="center" vertical="center" wrapText="1"/>
    </xf>
    <xf numFmtId="165" fontId="6" fillId="9" borderId="16" xfId="1" applyFont="1" applyFill="1" applyBorder="1" applyAlignment="1">
      <alignment horizontal="center" vertical="center" wrapText="1"/>
    </xf>
    <xf numFmtId="165" fontId="6" fillId="9" borderId="18" xfId="1" applyFont="1" applyFill="1" applyBorder="1" applyAlignment="1">
      <alignment horizontal="center" vertical="center" wrapText="1"/>
    </xf>
    <xf numFmtId="0" fontId="6" fillId="9" borderId="42" xfId="0" applyFont="1" applyFill="1" applyBorder="1" applyAlignment="1">
      <alignment horizontal="center" vertical="center" wrapText="1"/>
    </xf>
    <xf numFmtId="0" fontId="6" fillId="9" borderId="43" xfId="0" applyFont="1" applyFill="1" applyBorder="1" applyAlignment="1">
      <alignment horizontal="center" vertical="center" wrapText="1"/>
    </xf>
    <xf numFmtId="0" fontId="4" fillId="9" borderId="1" xfId="0" applyFont="1" applyFill="1" applyBorder="1" applyAlignment="1">
      <alignment horizontal="center" vertical="center" textRotation="90" wrapText="1"/>
    </xf>
    <xf numFmtId="0" fontId="10" fillId="12" borderId="7" xfId="0" applyFont="1" applyFill="1" applyBorder="1" applyAlignment="1">
      <alignment horizontal="center" vertical="center" wrapText="1"/>
    </xf>
    <xf numFmtId="165" fontId="6" fillId="12" borderId="7" xfId="1" applyFont="1" applyFill="1" applyBorder="1" applyAlignment="1">
      <alignment horizontal="center" vertical="center" wrapText="1"/>
    </xf>
    <xf numFmtId="0" fontId="10" fillId="9" borderId="16" xfId="0" applyFont="1" applyFill="1" applyBorder="1" applyAlignment="1">
      <alignment horizontal="center" vertical="center" wrapText="1"/>
    </xf>
    <xf numFmtId="0" fontId="10" fillId="9" borderId="18" xfId="0" applyFont="1" applyFill="1" applyBorder="1" applyAlignment="1">
      <alignment horizontal="center" vertical="center" wrapText="1"/>
    </xf>
    <xf numFmtId="0" fontId="6" fillId="9" borderId="16" xfId="0" applyFont="1" applyFill="1" applyBorder="1" applyAlignment="1">
      <alignment horizontal="center" vertical="center" wrapText="1"/>
    </xf>
    <xf numFmtId="0" fontId="6" fillId="9" borderId="18" xfId="0" applyFont="1" applyFill="1" applyBorder="1" applyAlignment="1">
      <alignment horizontal="center" vertical="center" wrapText="1"/>
    </xf>
    <xf numFmtId="0" fontId="13" fillId="13" borderId="15" xfId="0" applyFont="1" applyFill="1" applyBorder="1" applyAlignment="1">
      <alignment horizontal="center" vertical="center" wrapText="1"/>
    </xf>
    <xf numFmtId="1" fontId="13" fillId="13" borderId="15" xfId="0" applyNumberFormat="1" applyFont="1" applyFill="1" applyBorder="1" applyAlignment="1">
      <alignment horizontal="center" vertical="center" wrapText="1"/>
    </xf>
    <xf numFmtId="9" fontId="6" fillId="13" borderId="15" xfId="2" applyFont="1" applyFill="1" applyBorder="1" applyAlignment="1">
      <alignment horizontal="center" vertical="center" wrapText="1"/>
    </xf>
    <xf numFmtId="10" fontId="4" fillId="3" borderId="1" xfId="2" applyNumberFormat="1" applyFont="1" applyFill="1" applyBorder="1" applyAlignment="1">
      <alignment horizontal="center" vertical="center" wrapText="1"/>
    </xf>
    <xf numFmtId="0" fontId="15" fillId="18" borderId="6" xfId="0" applyFont="1" applyFill="1" applyBorder="1" applyAlignment="1">
      <alignment horizontal="center" vertical="center" wrapText="1"/>
    </xf>
    <xf numFmtId="0" fontId="4" fillId="7" borderId="1" xfId="0" applyFont="1" applyFill="1" applyBorder="1" applyAlignment="1">
      <alignment horizontal="center" vertical="center" textRotation="90" wrapText="1"/>
    </xf>
    <xf numFmtId="10" fontId="6" fillId="10" borderId="20" xfId="2" applyNumberFormat="1" applyFont="1" applyFill="1" applyBorder="1" applyAlignment="1">
      <alignment horizontal="center" vertical="center"/>
    </xf>
    <xf numFmtId="10" fontId="6" fillId="10" borderId="22" xfId="2" applyNumberFormat="1" applyFont="1" applyFill="1" applyBorder="1" applyAlignment="1">
      <alignment horizontal="center" vertical="center"/>
    </xf>
    <xf numFmtId="0" fontId="6" fillId="9" borderId="1" xfId="0" applyFont="1" applyFill="1" applyBorder="1" applyAlignment="1">
      <alignment horizontal="center" vertical="center" wrapText="1"/>
    </xf>
    <xf numFmtId="9" fontId="4" fillId="3" borderId="6" xfId="2" applyFont="1" applyFill="1" applyBorder="1" applyAlignment="1">
      <alignment horizontal="center" vertical="center"/>
    </xf>
    <xf numFmtId="9" fontId="4" fillId="3" borderId="8" xfId="2" applyFont="1" applyFill="1" applyBorder="1" applyAlignment="1">
      <alignment horizontal="center" vertical="center"/>
    </xf>
    <xf numFmtId="9" fontId="4" fillId="3" borderId="7" xfId="2" applyFont="1" applyFill="1" applyBorder="1" applyAlignment="1">
      <alignment horizontal="center" vertical="center"/>
    </xf>
    <xf numFmtId="166" fontId="4" fillId="3" borderId="6" xfId="1" applyNumberFormat="1" applyFont="1" applyFill="1" applyBorder="1" applyAlignment="1">
      <alignment horizontal="center" vertical="center" wrapText="1"/>
    </xf>
    <xf numFmtId="166" fontId="4" fillId="3" borderId="8" xfId="1" applyNumberFormat="1" applyFont="1" applyFill="1" applyBorder="1" applyAlignment="1">
      <alignment horizontal="center" vertical="center" wrapText="1"/>
    </xf>
    <xf numFmtId="166" fontId="4" fillId="3" borderId="7" xfId="1" applyNumberFormat="1" applyFont="1" applyFill="1" applyBorder="1" applyAlignment="1">
      <alignment horizontal="center" vertical="center" wrapText="1"/>
    </xf>
    <xf numFmtId="0" fontId="6" fillId="13" borderId="6" xfId="0" applyFont="1" applyFill="1" applyBorder="1" applyAlignment="1">
      <alignment horizontal="center" vertical="center" wrapText="1"/>
    </xf>
    <xf numFmtId="0" fontId="6" fillId="13" borderId="8" xfId="0" applyFont="1" applyFill="1" applyBorder="1" applyAlignment="1">
      <alignment horizontal="center" vertical="center" wrapText="1"/>
    </xf>
    <xf numFmtId="0" fontId="14" fillId="18" borderId="27" xfId="0" applyFont="1" applyFill="1" applyBorder="1" applyAlignment="1">
      <alignment horizontal="center" vertical="center" wrapText="1"/>
    </xf>
    <xf numFmtId="0" fontId="14" fillId="18" borderId="30" xfId="0" applyFont="1" applyFill="1" applyBorder="1" applyAlignment="1">
      <alignment horizontal="center" vertical="center" wrapText="1"/>
    </xf>
    <xf numFmtId="0" fontId="14" fillId="18" borderId="31" xfId="0" applyFont="1" applyFill="1" applyBorder="1" applyAlignment="1">
      <alignment horizontal="center" vertical="center" wrapText="1"/>
    </xf>
    <xf numFmtId="0" fontId="6" fillId="4" borderId="15" xfId="0" applyFont="1" applyFill="1" applyBorder="1" applyAlignment="1">
      <alignment horizontal="center" vertical="center" wrapText="1"/>
    </xf>
    <xf numFmtId="0" fontId="6" fillId="11" borderId="16" xfId="0" applyFont="1" applyFill="1" applyBorder="1" applyAlignment="1">
      <alignment horizontal="center" vertical="center"/>
    </xf>
    <xf numFmtId="0" fontId="6" fillId="11" borderId="18" xfId="0" applyFont="1" applyFill="1" applyBorder="1" applyAlignment="1">
      <alignment horizontal="center" vertical="center"/>
    </xf>
    <xf numFmtId="0" fontId="4" fillId="9" borderId="17" xfId="0" applyFont="1" applyFill="1" applyBorder="1" applyAlignment="1">
      <alignment horizontal="center" vertical="center" textRotation="90" wrapText="1"/>
    </xf>
    <xf numFmtId="0" fontId="4" fillId="9" borderId="18" xfId="0" applyFont="1" applyFill="1" applyBorder="1" applyAlignment="1">
      <alignment horizontal="center" vertical="center" textRotation="90" wrapText="1"/>
    </xf>
    <xf numFmtId="0" fontId="4" fillId="11" borderId="1" xfId="0" applyFont="1" applyFill="1" applyBorder="1" applyAlignment="1">
      <alignment horizontal="center" vertical="center" textRotation="90" wrapText="1"/>
    </xf>
    <xf numFmtId="0" fontId="4" fillId="11" borderId="15" xfId="0" applyFont="1" applyFill="1" applyBorder="1" applyAlignment="1">
      <alignment horizontal="center" vertical="center" wrapText="1"/>
    </xf>
    <xf numFmtId="1" fontId="6" fillId="12" borderId="15" xfId="0" applyNumberFormat="1" applyFont="1" applyFill="1" applyBorder="1" applyAlignment="1">
      <alignment horizontal="center" vertical="center" wrapText="1"/>
    </xf>
    <xf numFmtId="0" fontId="9" fillId="4" borderId="15" xfId="0" applyFont="1" applyFill="1" applyBorder="1" applyAlignment="1">
      <alignment horizontal="center" vertical="center" wrapText="1"/>
    </xf>
    <xf numFmtId="9" fontId="9" fillId="12" borderId="6" xfId="2" applyFont="1" applyFill="1" applyBorder="1" applyAlignment="1">
      <alignment horizontal="center" vertical="center" wrapText="1"/>
    </xf>
    <xf numFmtId="9" fontId="9" fillId="12" borderId="7" xfId="2" applyFont="1" applyFill="1" applyBorder="1" applyAlignment="1">
      <alignment horizontal="center" vertical="center" wrapText="1"/>
    </xf>
    <xf numFmtId="10" fontId="5" fillId="7" borderId="6" xfId="2" applyNumberFormat="1" applyFont="1" applyFill="1" applyBorder="1" applyAlignment="1">
      <alignment horizontal="center" vertical="center" wrapText="1"/>
    </xf>
    <xf numFmtId="10" fontId="5" fillId="7" borderId="8" xfId="2" applyNumberFormat="1" applyFont="1" applyFill="1" applyBorder="1" applyAlignment="1">
      <alignment horizontal="center" vertical="center" wrapText="1"/>
    </xf>
    <xf numFmtId="10" fontId="5" fillId="7" borderId="7" xfId="2" applyNumberFormat="1" applyFont="1" applyFill="1" applyBorder="1" applyAlignment="1">
      <alignment horizontal="center" vertical="center" wrapText="1"/>
    </xf>
    <xf numFmtId="10" fontId="5" fillId="8" borderId="6" xfId="2" applyNumberFormat="1" applyFont="1" applyFill="1" applyBorder="1" applyAlignment="1">
      <alignment horizontal="center" vertical="center" wrapText="1"/>
    </xf>
    <xf numFmtId="10" fontId="5" fillId="8" borderId="8" xfId="2" applyNumberFormat="1" applyFont="1" applyFill="1" applyBorder="1" applyAlignment="1">
      <alignment horizontal="center" vertical="center" wrapText="1"/>
    </xf>
    <xf numFmtId="0" fontId="9" fillId="10" borderId="9" xfId="0" applyFont="1" applyFill="1" applyBorder="1" applyAlignment="1">
      <alignment horizontal="center" vertical="center" wrapText="1"/>
    </xf>
    <xf numFmtId="0" fontId="9" fillId="10" borderId="10" xfId="0" applyFont="1" applyFill="1" applyBorder="1" applyAlignment="1">
      <alignment horizontal="center" vertical="center" wrapText="1"/>
    </xf>
    <xf numFmtId="0" fontId="9" fillId="9" borderId="10" xfId="0" applyFont="1" applyFill="1" applyBorder="1" applyAlignment="1">
      <alignment horizontal="center" vertical="center" wrapText="1"/>
    </xf>
    <xf numFmtId="0" fontId="9" fillId="9" borderId="11" xfId="0" applyFont="1" applyFill="1" applyBorder="1" applyAlignment="1">
      <alignment horizontal="center" vertical="center" wrapText="1"/>
    </xf>
    <xf numFmtId="1" fontId="9" fillId="9" borderId="8" xfId="0" applyNumberFormat="1" applyFont="1" applyFill="1" applyBorder="1" applyAlignment="1">
      <alignment horizontal="center" vertical="center" wrapText="1"/>
    </xf>
    <xf numFmtId="1" fontId="9" fillId="9" borderId="7" xfId="0" applyNumberFormat="1" applyFont="1" applyFill="1" applyBorder="1" applyAlignment="1">
      <alignment horizontal="center" vertical="center" wrapText="1"/>
    </xf>
    <xf numFmtId="0" fontId="9" fillId="9" borderId="8" xfId="0" applyFont="1" applyFill="1" applyBorder="1" applyAlignment="1">
      <alignment horizontal="center" vertical="center" wrapText="1"/>
    </xf>
    <xf numFmtId="0" fontId="9" fillId="9" borderId="7" xfId="0" applyFont="1" applyFill="1" applyBorder="1" applyAlignment="1">
      <alignment horizontal="center" vertical="center" wrapText="1"/>
    </xf>
    <xf numFmtId="1" fontId="9" fillId="10" borderId="6" xfId="0" applyNumberFormat="1" applyFont="1" applyFill="1" applyBorder="1" applyAlignment="1">
      <alignment horizontal="center" vertical="center" wrapText="1"/>
    </xf>
    <xf numFmtId="1" fontId="9" fillId="10" borderId="8" xfId="0" applyNumberFormat="1" applyFont="1" applyFill="1" applyBorder="1" applyAlignment="1">
      <alignment horizontal="center" vertical="center" wrapText="1"/>
    </xf>
    <xf numFmtId="0" fontId="9" fillId="10" borderId="6" xfId="0" applyFont="1" applyFill="1" applyBorder="1" applyAlignment="1">
      <alignment horizontal="center" vertical="center" wrapText="1"/>
    </xf>
    <xf numFmtId="0" fontId="9" fillId="10" borderId="8" xfId="0" applyFont="1" applyFill="1" applyBorder="1" applyAlignment="1">
      <alignment horizontal="center" vertical="center" wrapText="1"/>
    </xf>
    <xf numFmtId="9" fontId="6" fillId="12" borderId="15" xfId="2" applyFont="1" applyFill="1" applyBorder="1" applyAlignment="1">
      <alignment horizontal="center" vertical="center" wrapText="1"/>
    </xf>
    <xf numFmtId="9" fontId="13" fillId="13" borderId="15" xfId="2" applyFont="1" applyFill="1" applyBorder="1" applyAlignment="1">
      <alignment horizontal="center" vertical="center" wrapText="1"/>
    </xf>
    <xf numFmtId="0" fontId="6" fillId="12" borderId="1" xfId="0" applyFont="1" applyFill="1" applyBorder="1" applyAlignment="1">
      <alignment horizontal="center" vertical="center" wrapText="1"/>
    </xf>
    <xf numFmtId="0" fontId="13" fillId="13" borderId="1" xfId="0" applyFont="1" applyFill="1" applyBorder="1" applyAlignment="1">
      <alignment horizontal="center" vertical="center" wrapText="1"/>
    </xf>
    <xf numFmtId="0" fontId="5" fillId="0" borderId="2" xfId="0" applyFont="1" applyBorder="1" applyAlignment="1">
      <alignment horizontal="center" vertical="top" wrapText="1"/>
    </xf>
    <xf numFmtId="10" fontId="4" fillId="2" borderId="3" xfId="2" applyNumberFormat="1" applyFont="1" applyFill="1" applyBorder="1" applyAlignment="1">
      <alignment horizontal="center" vertical="center"/>
    </xf>
    <xf numFmtId="0" fontId="4" fillId="3" borderId="1" xfId="0" applyFont="1" applyFill="1" applyBorder="1" applyAlignment="1">
      <alignment horizontal="center" vertical="center" wrapText="1"/>
    </xf>
    <xf numFmtId="10" fontId="4" fillId="7" borderId="6" xfId="2" applyNumberFormat="1" applyFont="1" applyFill="1" applyBorder="1" applyAlignment="1">
      <alignment horizontal="center" vertical="center" wrapText="1"/>
    </xf>
    <xf numFmtId="10" fontId="4" fillId="7" borderId="8" xfId="2" applyNumberFormat="1" applyFont="1" applyFill="1" applyBorder="1" applyAlignment="1">
      <alignment horizontal="center" vertical="center" wrapText="1"/>
    </xf>
    <xf numFmtId="3" fontId="7" fillId="7" borderId="6" xfId="0" applyNumberFormat="1" applyFont="1" applyFill="1" applyBorder="1" applyAlignment="1">
      <alignment horizontal="center" vertical="center"/>
    </xf>
    <xf numFmtId="3" fontId="7" fillId="7" borderId="8" xfId="0" applyNumberFormat="1" applyFont="1" applyFill="1" applyBorder="1" applyAlignment="1">
      <alignment horizontal="center" vertical="center"/>
    </xf>
    <xf numFmtId="10" fontId="4" fillId="7" borderId="7" xfId="2" applyNumberFormat="1" applyFont="1" applyFill="1" applyBorder="1" applyAlignment="1">
      <alignment horizontal="center" vertical="center" wrapText="1"/>
    </xf>
    <xf numFmtId="0" fontId="5" fillId="3" borderId="15" xfId="0" applyFont="1" applyFill="1" applyBorder="1" applyAlignment="1">
      <alignment horizontal="center" vertical="center" wrapText="1"/>
    </xf>
    <xf numFmtId="0" fontId="13" fillId="12" borderId="6" xfId="0" applyFont="1" applyFill="1" applyBorder="1" applyAlignment="1">
      <alignment horizontal="center" vertical="center" wrapText="1"/>
    </xf>
    <xf numFmtId="0" fontId="13" fillId="12" borderId="8" xfId="0" applyFont="1" applyFill="1" applyBorder="1" applyAlignment="1">
      <alignment horizontal="center" vertical="center" wrapText="1"/>
    </xf>
    <xf numFmtId="0" fontId="13" fillId="12" borderId="7" xfId="0" applyFont="1" applyFill="1" applyBorder="1" applyAlignment="1">
      <alignment horizontal="center" vertical="center" wrapText="1"/>
    </xf>
    <xf numFmtId="0" fontId="13" fillId="13" borderId="8" xfId="0" applyFont="1" applyFill="1" applyBorder="1" applyAlignment="1">
      <alignment horizontal="center" vertical="center" wrapText="1"/>
    </xf>
    <xf numFmtId="0" fontId="10" fillId="0" borderId="1" xfId="0" applyFont="1" applyBorder="1" applyAlignment="1">
      <alignment horizontal="center" vertical="center" wrapText="1"/>
    </xf>
    <xf numFmtId="0" fontId="10" fillId="0" borderId="4" xfId="0" applyFont="1" applyBorder="1" applyAlignment="1">
      <alignment horizontal="center" vertical="center" wrapText="1"/>
    </xf>
    <xf numFmtId="0" fontId="14" fillId="18" borderId="2" xfId="0" applyFont="1" applyFill="1" applyBorder="1" applyAlignment="1">
      <alignment horizontal="center" vertical="center" wrapText="1"/>
    </xf>
    <xf numFmtId="0" fontId="9" fillId="4" borderId="1" xfId="0" applyFont="1" applyFill="1" applyBorder="1" applyAlignment="1">
      <alignment horizontal="center" vertical="center" wrapText="1"/>
    </xf>
    <xf numFmtId="9" fontId="4" fillId="11" borderId="8" xfId="0" applyNumberFormat="1" applyFont="1" applyFill="1" applyBorder="1" applyAlignment="1">
      <alignment horizontal="center" vertical="center" wrapText="1"/>
    </xf>
    <xf numFmtId="0" fontId="9" fillId="4" borderId="6" xfId="0" applyFont="1" applyFill="1" applyBorder="1" applyAlignment="1">
      <alignment horizontal="center" vertical="center" wrapText="1"/>
    </xf>
    <xf numFmtId="0" fontId="9" fillId="4" borderId="8" xfId="0" applyFont="1" applyFill="1" applyBorder="1" applyAlignment="1">
      <alignment horizontal="center" vertical="center" wrapText="1"/>
    </xf>
    <xf numFmtId="0" fontId="9" fillId="4" borderId="7" xfId="0" applyFont="1" applyFill="1" applyBorder="1" applyAlignment="1">
      <alignment horizontal="center" vertical="center" wrapText="1"/>
    </xf>
    <xf numFmtId="0" fontId="11" fillId="11" borderId="1" xfId="0" applyFont="1" applyFill="1" applyBorder="1" applyAlignment="1">
      <alignment horizontal="center" vertical="center" wrapText="1"/>
    </xf>
    <xf numFmtId="166" fontId="4" fillId="11" borderId="35" xfId="0" applyNumberFormat="1" applyFont="1" applyFill="1" applyBorder="1" applyAlignment="1">
      <alignment horizontal="center" vertical="center"/>
    </xf>
    <xf numFmtId="0" fontId="4" fillId="11" borderId="33" xfId="0" applyFont="1" applyFill="1" applyBorder="1" applyAlignment="1">
      <alignment horizontal="center" vertical="center"/>
    </xf>
    <xf numFmtId="0" fontId="4" fillId="11" borderId="36" xfId="0" applyFont="1" applyFill="1" applyBorder="1" applyAlignment="1">
      <alignment horizontal="center" vertical="center"/>
    </xf>
    <xf numFmtId="3" fontId="4" fillId="2" borderId="15" xfId="0" applyNumberFormat="1" applyFont="1" applyFill="1" applyBorder="1" applyAlignment="1">
      <alignment horizontal="center" vertical="center"/>
    </xf>
    <xf numFmtId="3" fontId="4" fillId="3" borderId="15" xfId="0" applyNumberFormat="1" applyFont="1" applyFill="1" applyBorder="1" applyAlignment="1">
      <alignment horizontal="center" vertical="center"/>
    </xf>
    <xf numFmtId="0" fontId="5" fillId="2" borderId="15" xfId="0" applyFont="1" applyFill="1" applyBorder="1" applyAlignment="1">
      <alignment horizontal="center" vertical="center" wrapText="1"/>
    </xf>
    <xf numFmtId="3" fontId="4" fillId="3" borderId="16" xfId="0" applyNumberFormat="1" applyFont="1" applyFill="1" applyBorder="1" applyAlignment="1">
      <alignment horizontal="center" vertical="center"/>
    </xf>
    <xf numFmtId="3" fontId="4" fillId="3" borderId="17" xfId="0" applyNumberFormat="1" applyFont="1" applyFill="1" applyBorder="1" applyAlignment="1">
      <alignment horizontal="center" vertical="center"/>
    </xf>
    <xf numFmtId="3" fontId="4" fillId="3" borderId="18" xfId="0" applyNumberFormat="1" applyFont="1" applyFill="1" applyBorder="1" applyAlignment="1">
      <alignment horizontal="center" vertical="center"/>
    </xf>
    <xf numFmtId="3" fontId="4" fillId="3" borderId="16" xfId="0" applyNumberFormat="1" applyFont="1" applyFill="1" applyBorder="1" applyAlignment="1">
      <alignment horizontal="center" vertical="center" wrapText="1"/>
    </xf>
    <xf numFmtId="3" fontId="4" fillId="3" borderId="17" xfId="0" applyNumberFormat="1" applyFont="1" applyFill="1" applyBorder="1" applyAlignment="1">
      <alignment horizontal="center" vertical="center" wrapText="1"/>
    </xf>
    <xf numFmtId="3" fontId="4" fillId="3" borderId="18" xfId="0" applyNumberFormat="1" applyFont="1" applyFill="1" applyBorder="1" applyAlignment="1">
      <alignment horizontal="center" vertical="center" wrapText="1"/>
    </xf>
    <xf numFmtId="10" fontId="4" fillId="2" borderId="10" xfId="2" applyNumberFormat="1" applyFont="1" applyFill="1" applyBorder="1" applyAlignment="1">
      <alignment horizontal="center" vertical="center"/>
    </xf>
    <xf numFmtId="0" fontId="4" fillId="7" borderId="31" xfId="0" applyFont="1" applyFill="1" applyBorder="1" applyAlignment="1">
      <alignment horizontal="center" vertical="center" wrapText="1"/>
    </xf>
    <xf numFmtId="0" fontId="4" fillId="3" borderId="6" xfId="0" applyFont="1" applyFill="1" applyBorder="1" applyAlignment="1">
      <alignment horizontal="center" vertical="center"/>
    </xf>
    <xf numFmtId="0" fontId="4" fillId="3" borderId="8" xfId="0" applyFont="1" applyFill="1" applyBorder="1" applyAlignment="1">
      <alignment horizontal="center" vertical="center"/>
    </xf>
    <xf numFmtId="0" fontId="4" fillId="3" borderId="7" xfId="0" applyFont="1" applyFill="1" applyBorder="1" applyAlignment="1">
      <alignment horizontal="center" vertical="center"/>
    </xf>
    <xf numFmtId="1" fontId="4" fillId="7" borderId="6" xfId="0" applyNumberFormat="1" applyFont="1" applyFill="1" applyBorder="1" applyAlignment="1">
      <alignment horizontal="center" vertical="center"/>
    </xf>
    <xf numFmtId="1" fontId="4" fillId="7" borderId="8" xfId="0" applyNumberFormat="1" applyFont="1" applyFill="1" applyBorder="1" applyAlignment="1">
      <alignment horizontal="center" vertical="center"/>
    </xf>
    <xf numFmtId="1" fontId="4" fillId="7" borderId="7" xfId="0" applyNumberFormat="1" applyFont="1" applyFill="1" applyBorder="1" applyAlignment="1">
      <alignment horizontal="center" vertical="center"/>
    </xf>
    <xf numFmtId="10" fontId="4" fillId="2" borderId="8" xfId="2" applyNumberFormat="1" applyFont="1" applyFill="1" applyBorder="1" applyAlignment="1">
      <alignment horizontal="center" vertical="center"/>
    </xf>
    <xf numFmtId="10" fontId="4" fillId="3" borderId="19" xfId="2" applyNumberFormat="1" applyFont="1" applyFill="1" applyBorder="1" applyAlignment="1">
      <alignment horizontal="center" vertical="center" wrapText="1"/>
    </xf>
    <xf numFmtId="10" fontId="4" fillId="3" borderId="20" xfId="2" applyNumberFormat="1" applyFont="1" applyFill="1" applyBorder="1" applyAlignment="1">
      <alignment horizontal="center" vertical="center" wrapText="1"/>
    </xf>
    <xf numFmtId="10" fontId="4" fillId="3" borderId="22" xfId="2" applyNumberFormat="1" applyFont="1" applyFill="1" applyBorder="1" applyAlignment="1">
      <alignment horizontal="center" vertical="center" wrapText="1"/>
    </xf>
    <xf numFmtId="10" fontId="4" fillId="3" borderId="6" xfId="2" applyNumberFormat="1" applyFont="1" applyFill="1" applyBorder="1" applyAlignment="1">
      <alignment horizontal="center" vertical="center" wrapText="1"/>
    </xf>
    <xf numFmtId="10" fontId="4" fillId="3" borderId="8" xfId="2" applyNumberFormat="1" applyFont="1" applyFill="1" applyBorder="1" applyAlignment="1">
      <alignment horizontal="center" vertical="center" wrapText="1"/>
    </xf>
    <xf numFmtId="10" fontId="4" fillId="3" borderId="7" xfId="2" applyNumberFormat="1" applyFont="1" applyFill="1" applyBorder="1" applyAlignment="1">
      <alignment horizontal="center" vertical="center" wrapText="1"/>
    </xf>
    <xf numFmtId="9" fontId="10" fillId="12" borderId="4" xfId="2" applyFont="1" applyFill="1" applyBorder="1" applyAlignment="1">
      <alignment horizontal="center" vertical="center" wrapText="1"/>
    </xf>
    <xf numFmtId="9" fontId="8" fillId="9" borderId="1" xfId="2" applyFont="1" applyFill="1" applyBorder="1" applyAlignment="1">
      <alignment horizontal="center" vertical="center" wrapText="1"/>
    </xf>
    <xf numFmtId="165" fontId="10" fillId="10" borderId="42" xfId="1" applyFont="1" applyFill="1" applyBorder="1" applyAlignment="1">
      <alignment horizontal="center" vertical="center" wrapText="1"/>
    </xf>
    <xf numFmtId="165" fontId="10" fillId="10" borderId="39" xfId="1" applyFont="1" applyFill="1" applyBorder="1" applyAlignment="1">
      <alignment horizontal="center" vertical="center" wrapText="1"/>
    </xf>
    <xf numFmtId="165" fontId="10" fillId="10" borderId="43" xfId="1"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7" xfId="0" applyFont="1" applyFill="1" applyBorder="1" applyAlignment="1">
      <alignment horizontal="center" vertical="center" wrapText="1"/>
    </xf>
    <xf numFmtId="1" fontId="4" fillId="2" borderId="6" xfId="0" applyNumberFormat="1" applyFont="1" applyFill="1" applyBorder="1" applyAlignment="1">
      <alignment horizontal="center" vertical="center"/>
    </xf>
    <xf numFmtId="1" fontId="4" fillId="2" borderId="8" xfId="0" applyNumberFormat="1" applyFont="1" applyFill="1" applyBorder="1" applyAlignment="1">
      <alignment horizontal="center" vertical="center"/>
    </xf>
    <xf numFmtId="1" fontId="4" fillId="2" borderId="7" xfId="0" applyNumberFormat="1" applyFont="1" applyFill="1" applyBorder="1" applyAlignment="1">
      <alignment horizontal="center" vertical="center"/>
    </xf>
    <xf numFmtId="165" fontId="10" fillId="7" borderId="27" xfId="1" applyFont="1" applyFill="1" applyBorder="1" applyAlignment="1">
      <alignment horizontal="center" vertical="center" wrapText="1"/>
    </xf>
    <xf numFmtId="0" fontId="4" fillId="10" borderId="1" xfId="0" applyFont="1" applyFill="1" applyBorder="1" applyAlignment="1">
      <alignment horizontal="center" vertical="center" wrapText="1"/>
    </xf>
    <xf numFmtId="0" fontId="4" fillId="9" borderId="1" xfId="0" applyFont="1" applyFill="1" applyBorder="1" applyAlignment="1">
      <alignment horizontal="center" vertical="center" wrapText="1"/>
    </xf>
    <xf numFmtId="0" fontId="4" fillId="4" borderId="28" xfId="0" applyFont="1" applyFill="1" applyBorder="1" applyAlignment="1">
      <alignment horizontal="center" vertical="center" wrapText="1"/>
    </xf>
    <xf numFmtId="0" fontId="4" fillId="4" borderId="44" xfId="0" applyFont="1" applyFill="1" applyBorder="1" applyAlignment="1">
      <alignment horizontal="center" vertical="center" wrapText="1"/>
    </xf>
    <xf numFmtId="0" fontId="4" fillId="4" borderId="29" xfId="0" applyFont="1" applyFill="1" applyBorder="1" applyAlignment="1">
      <alignment horizontal="center" vertical="center" wrapText="1"/>
    </xf>
    <xf numFmtId="9" fontId="6" fillId="17" borderId="9" xfId="2" applyFont="1" applyFill="1" applyBorder="1" applyAlignment="1">
      <alignment horizontal="center" vertical="center" wrapText="1"/>
    </xf>
    <xf numFmtId="9" fontId="6" fillId="17" borderId="10" xfId="2" applyFont="1" applyFill="1" applyBorder="1" applyAlignment="1">
      <alignment horizontal="center" vertical="center" wrapText="1"/>
    </xf>
    <xf numFmtId="9" fontId="6" fillId="17" borderId="11" xfId="2" applyFont="1" applyFill="1" applyBorder="1" applyAlignment="1">
      <alignment horizontal="center" vertical="center" wrapText="1"/>
    </xf>
    <xf numFmtId="10" fontId="6" fillId="2" borderId="6" xfId="2" applyNumberFormat="1" applyFont="1" applyFill="1" applyBorder="1" applyAlignment="1">
      <alignment horizontal="center" vertical="center"/>
    </xf>
    <xf numFmtId="165" fontId="10" fillId="7" borderId="6" xfId="2" applyNumberFormat="1" applyFont="1" applyFill="1" applyBorder="1" applyAlignment="1">
      <alignment horizontal="center" vertical="center" wrapText="1"/>
    </xf>
    <xf numFmtId="164" fontId="10" fillId="7" borderId="6" xfId="1" applyNumberFormat="1" applyFont="1" applyFill="1" applyBorder="1" applyAlignment="1">
      <alignment horizontal="center" vertical="center" wrapText="1"/>
    </xf>
    <xf numFmtId="165" fontId="6" fillId="8" borderId="12" xfId="2" applyNumberFormat="1" applyFont="1" applyFill="1" applyBorder="1" applyAlignment="1">
      <alignment horizontal="center" vertical="center" wrapText="1"/>
    </xf>
    <xf numFmtId="9" fontId="6" fillId="8" borderId="49" xfId="2" applyFont="1" applyFill="1" applyBorder="1" applyAlignment="1">
      <alignment horizontal="center" vertical="center" wrapText="1"/>
    </xf>
    <xf numFmtId="9" fontId="6" fillId="8" borderId="14" xfId="2" applyFont="1" applyFill="1" applyBorder="1" applyAlignment="1">
      <alignment horizontal="center" vertical="center" wrapText="1"/>
    </xf>
    <xf numFmtId="165" fontId="6" fillId="9" borderId="6" xfId="2" applyNumberFormat="1" applyFont="1" applyFill="1" applyBorder="1" applyAlignment="1">
      <alignment horizontal="center" vertical="center" wrapText="1"/>
    </xf>
    <xf numFmtId="165" fontId="10" fillId="10" borderId="6" xfId="2" applyNumberFormat="1" applyFont="1" applyFill="1" applyBorder="1" applyAlignment="1">
      <alignment horizontal="center" vertical="center" wrapText="1"/>
    </xf>
    <xf numFmtId="165" fontId="6" fillId="10" borderId="6" xfId="2" applyNumberFormat="1" applyFont="1" applyFill="1" applyBorder="1" applyAlignment="1">
      <alignment horizontal="center" vertical="center"/>
    </xf>
    <xf numFmtId="165" fontId="6" fillId="11" borderId="16" xfId="2" applyNumberFormat="1" applyFont="1" applyFill="1" applyBorder="1" applyAlignment="1">
      <alignment horizontal="center" vertical="center" wrapText="1"/>
    </xf>
    <xf numFmtId="165" fontId="6" fillId="4" borderId="16" xfId="2" applyNumberFormat="1" applyFont="1" applyFill="1" applyBorder="1" applyAlignment="1">
      <alignment horizontal="center" vertical="center" wrapText="1"/>
    </xf>
    <xf numFmtId="165" fontId="10" fillId="12" borderId="6" xfId="2" applyNumberFormat="1" applyFont="1" applyFill="1" applyBorder="1" applyAlignment="1">
      <alignment horizontal="center" vertical="center" wrapText="1"/>
    </xf>
    <xf numFmtId="165" fontId="10" fillId="12" borderId="1" xfId="2" applyNumberFormat="1" applyFont="1" applyFill="1" applyBorder="1" applyAlignment="1">
      <alignment horizontal="center" vertical="center" wrapText="1"/>
    </xf>
    <xf numFmtId="165" fontId="6" fillId="17" borderId="6" xfId="1" applyFont="1" applyFill="1" applyBorder="1" applyAlignment="1">
      <alignment horizontal="center" vertical="center" wrapText="1"/>
    </xf>
    <xf numFmtId="165" fontId="6" fillId="17" borderId="8" xfId="1" applyFont="1" applyFill="1" applyBorder="1" applyAlignment="1">
      <alignment horizontal="center" vertical="center" wrapText="1"/>
    </xf>
    <xf numFmtId="165" fontId="6" fillId="17" borderId="7" xfId="1" applyFont="1" applyFill="1" applyBorder="1" applyAlignment="1">
      <alignment horizontal="center" vertical="center" wrapText="1"/>
    </xf>
    <xf numFmtId="167" fontId="6" fillId="19" borderId="6" xfId="2" applyNumberFormat="1" applyFont="1" applyFill="1" applyBorder="1" applyAlignment="1">
      <alignment horizontal="center" vertical="center" wrapText="1"/>
    </xf>
    <xf numFmtId="165" fontId="10" fillId="12" borderId="1" xfId="1" applyFont="1" applyFill="1" applyBorder="1" applyAlignment="1">
      <alignment horizontal="center" vertical="center" wrapText="1"/>
    </xf>
    <xf numFmtId="165" fontId="6" fillId="13" borderId="48" xfId="1" applyFont="1" applyFill="1" applyBorder="1" applyAlignment="1">
      <alignment horizontal="center" vertical="center" wrapText="1"/>
    </xf>
    <xf numFmtId="9" fontId="6" fillId="13" borderId="48" xfId="2" applyFont="1" applyFill="1" applyBorder="1" applyAlignment="1">
      <alignment horizontal="center" vertical="center" wrapText="1"/>
    </xf>
    <xf numFmtId="165" fontId="6" fillId="13" borderId="48" xfId="2" applyNumberFormat="1" applyFont="1" applyFill="1" applyBorder="1" applyAlignment="1">
      <alignment horizontal="center" vertical="center" wrapText="1"/>
    </xf>
    <xf numFmtId="165" fontId="6" fillId="13" borderId="16" xfId="2" applyNumberFormat="1" applyFont="1" applyFill="1" applyBorder="1" applyAlignment="1">
      <alignment horizontal="center" vertical="center" wrapText="1"/>
    </xf>
  </cellXfs>
  <cellStyles count="6">
    <cellStyle name="Hipervínculo" xfId="4" builtinId="8"/>
    <cellStyle name="Millares" xfId="5" builtinId="3"/>
    <cellStyle name="Moneda" xfId="3" builtinId="4"/>
    <cellStyle name="Moneda [0]" xfId="1" builtinId="7"/>
    <cellStyle name="Normal" xfId="0" builtinId="0"/>
    <cellStyle name="Porcentaje" xfId="2" builtinId="5"/>
  </cellStyles>
  <dxfs count="0"/>
  <tableStyles count="0" defaultTableStyle="TableStyleMedium2" defaultPivotStyle="PivotStyleLight16"/>
  <colors>
    <mruColors>
      <color rgb="FFD3CAFF"/>
      <color rgb="FF7FF2FB"/>
      <color rgb="FF00FFFF"/>
      <color rgb="FFDDFFFD"/>
      <color rgb="FFBDF3FF"/>
      <color rgb="FFADF2FF"/>
      <color rgb="FFECEEC1"/>
      <color rgb="FFFDFFD1"/>
      <color rgb="FFFFCCD5"/>
      <color rgb="FFFFBAC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person displayName="lizeth vega" id="{2DA0F6AD-712E-C24B-B4E4-2A46ECA5DE76}" userId="ccf3010a4c5d8d78" providerId="Windows Live"/>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Q7" dT="2022-01-26T15:31:32.46" personId="{2DA0F6AD-712E-C24B-B4E4-2A46ECA5DE76}" id="{706D2160-63DF-7541-A9B6-532865F5C073}">
    <text>- 200 personas por biblioteca trimestralmente</text>
  </threadedComment>
  <threadedComment ref="AQ8" dT="2022-01-26T15:33:00.35" personId="{2DA0F6AD-712E-C24B-B4E4-2A46ECA5DE76}" id="{42960306-5572-6740-866C-9D3B83BE50AD}">
    <text xml:space="preserve">1.000 personas por biblioteca
</text>
  </threadedComment>
  <threadedComment ref="Y9" dT="2022-01-25T03:12:28.22" personId="{2DA0F6AD-712E-C24B-B4E4-2A46ECA5DE76}" id="{0B009141-BEA5-314F-A37A-809446198D3F}">
    <text xml:space="preserve">Tres procesos de formación por biblioteca
</text>
  </threadedComment>
  <threadedComment ref="AQ9" dT="2022-01-26T15:34:48.60" personId="{2DA0F6AD-712E-C24B-B4E4-2A46ECA5DE76}" id="{CFB15849-9446-034B-994C-BEB9DCBA6DD6}">
    <text>120 personas por biblioteca</text>
  </threadedComment>
  <threadedComment ref="Y10" dT="2022-01-25T03:13:03.78" personId="{2DA0F6AD-712E-C24B-B4E4-2A46ECA5DE76}" id="{84D3B380-E87C-154D-ADC9-A26FFA59E344}">
    <text xml:space="preserve">Seis 
estrategias por biblioteca
</text>
  </threadedComment>
  <threadedComment ref="AQ10" dT="2022-01-26T15:45:59.37" personId="{2DA0F6AD-712E-C24B-B4E4-2A46ECA5DE76}" id="{EE6C907C-4456-AF41-8D48-B12457E953E0}">
    <text xml:space="preserve">500 personas por cada estrategia </text>
  </threadedComment>
  <threadedComment ref="Y11" dT="2022-01-25T03:16:30.80" personId="{2DA0F6AD-712E-C24B-B4E4-2A46ECA5DE76}" id="{BCE91CB8-5A02-4945-9502-32084C714D42}">
    <text xml:space="preserve">Tres por biblioteca
</text>
  </threadedComment>
  <threadedComment ref="AQ11" dT="2022-01-26T15:47:34.22" personId="{2DA0F6AD-712E-C24B-B4E4-2A46ECA5DE76}" id="{62600FE3-9C1F-3F4D-8268-EED3B68C48EF}">
    <text xml:space="preserve">100 personas por cada club de lectura
</text>
  </threadedComment>
  <threadedComment ref="Y12" dT="2022-01-25T03:18:54.44" personId="{2DA0F6AD-712E-C24B-B4E4-2A46ECA5DE76}" id="{40AC30D2-6789-1049-A03A-D9FD791E28BD}">
    <text>Seis por biblioteca</text>
  </threadedComment>
  <threadedComment ref="AQ12" dT="2022-01-26T15:57:11.49" personId="{2DA0F6AD-712E-C24B-B4E4-2A46ECA5DE76}" id="{C68C962F-5FDF-CC4A-BE27-AA792151945C}">
    <text>328 personas en cada estrategia</text>
  </threadedComment>
  <threadedComment ref="Y13" dT="2022-01-25T03:20:31.02" personId="{2DA0F6AD-712E-C24B-B4E4-2A46ECA5DE76}" id="{4AC964EE-62FE-5946-9404-667B295765F3}">
    <text>Diez por biblioteca</text>
  </threadedComment>
  <threadedComment ref="AQ13" dT="2022-01-26T16:03:00.66" personId="{2DA0F6AD-712E-C24B-B4E4-2A46ECA5DE76}" id="{C76C5925-3DD6-EE4B-8C32-143AAB51FA5C}">
    <text>50 personas por biblioteca</text>
  </threadedComment>
  <threadedComment ref="AQ14" dT="2022-01-26T16:03:09.82" personId="{2DA0F6AD-712E-C24B-B4E4-2A46ECA5DE76}" id="{470D4989-B601-2343-8980-25C42F7A7C6C}">
    <text>50 personas por biblioteca</text>
  </threadedComment>
  <threadedComment ref="Y15" dT="2022-01-25T03:22:45.81" personId="{2DA0F6AD-712E-C24B-B4E4-2A46ECA5DE76}" id="{C491EB85-5EE5-E247-ACCC-92C752F66231}">
    <text>Seis por biblioteca</text>
  </threadedComment>
  <threadedComment ref="AQ15" dT="2022-01-26T16:03:44.98" personId="{2DA0F6AD-712E-C24B-B4E4-2A46ECA5DE76}" id="{AE36CD65-9F1A-0A45-B020-427A010CC0B4}">
    <text xml:space="preserve">50 por biblioteca
</text>
  </threadedComment>
  <threadedComment ref="AQ16" dT="2022-01-26T16:04:13.08" personId="{2DA0F6AD-712E-C24B-B4E4-2A46ECA5DE76}" id="{D40078E7-25D1-1448-AD26-CF14BD21688C}">
    <text xml:space="preserve">50 por alianza
</text>
  </threadedComment>
  <threadedComment ref="AQ17" dT="2022-01-26T16:04:44.72" personId="{2DA0F6AD-712E-C24B-B4E4-2A46ECA5DE76}" id="{59863927-223D-714B-986B-19235BF34BE5}">
    <text xml:space="preserve">50 por  taller
</text>
  </threadedComment>
  <threadedComment ref="AB55" dT="2022-05-11T15:02:46.14" personId="{2DA0F6AD-712E-C24B-B4E4-2A46ECA5DE76}" id="{8429BFAE-442A-6C43-AED5-C76833376FFF}">
    <text xml:space="preserve">350 personas
</text>
  </threadedComment>
  <threadedComment ref="X87" dT="2021-01-28T16:21:34.61" personId="{2DA0F6AD-712E-C24B-B4E4-2A46ECA5DE76}" id="{62BEEE7D-432C-1148-BECE-4221FC0B57FC}">
    <text>El proposito es movilizar y sensibilizar a la ciudadania general para investigar, divulgar y concursar sobre las nefastas repercusiones de la corrupción en el nivel de vida de los cartageneros. Para ello generan incentivos a través de becas y reconocimientos - el mecanismo es mediante estímulos a través de convocatoria publica anual</text>
  </threadedComment>
  <threadedComment ref="K93" dT="2021-01-28T16:07:03.05" personId="{2DA0F6AD-712E-C24B-B4E4-2A46ECA5DE76}" id="{B19E52C4-46AC-744A-8AB1-2F7D3C7EED92}">
    <text>Meta compartida con IDER Y PARTICIPACIÓN</text>
  </threadedComment>
</ThreadedComments>
</file>

<file path=xl/worksheets/_rels/sheet1.xml.rels><?xml version="1.0" encoding="UTF-8" standalone="yes"?>
<Relationships xmlns="http://schemas.openxmlformats.org/package/2006/relationships"><Relationship Id="rId8" Type="http://schemas.openxmlformats.org/officeDocument/2006/relationships/hyperlink" Target="https://docs.google.com/document/d/1g0gaouGPQ1juWsYyHFYnp1QQ2onVgIR0/edit" TargetMode="External"/><Relationship Id="rId13" Type="http://schemas.openxmlformats.org/officeDocument/2006/relationships/hyperlink" Target="https://drive.google.com/drive/u/5/folders/13RvF5FMHX_3nt0lUYO7ZcwEu4ay9kLY6" TargetMode="External"/><Relationship Id="rId18" Type="http://schemas.microsoft.com/office/2017/10/relationships/threadedComment" Target="../threadedComments/threadedComment1.xml"/><Relationship Id="rId3" Type="http://schemas.openxmlformats.org/officeDocument/2006/relationships/hyperlink" Target="https://drive.google.com/drive/u/5/folders/1cjEyj9bK50libElYEOdLGTEZOMzJqr8V" TargetMode="External"/><Relationship Id="rId7" Type="http://schemas.openxmlformats.org/officeDocument/2006/relationships/hyperlink" Target="https://docs.google.com/document/d/1g0gaouGPQ1juWsYyHFYnp1QQ2onVgIR0/edit" TargetMode="External"/><Relationship Id="rId12" Type="http://schemas.openxmlformats.org/officeDocument/2006/relationships/hyperlink" Target="https://drive.google.com/drive/u/5/folders/1F2ahu2GiSpgXEtPlsm3vyvmwfWqIp6iK" TargetMode="External"/><Relationship Id="rId17" Type="http://schemas.openxmlformats.org/officeDocument/2006/relationships/comments" Target="../comments1.xml"/><Relationship Id="rId2" Type="http://schemas.openxmlformats.org/officeDocument/2006/relationships/hyperlink" Target="https://docs.google.com/document/d/1Drjkbp8p-FZEUs_npxacOzCSBfF3emL2/edit" TargetMode="External"/><Relationship Id="rId16" Type="http://schemas.openxmlformats.org/officeDocument/2006/relationships/vmlDrawing" Target="../drawings/vmlDrawing1.vml"/><Relationship Id="rId1" Type="http://schemas.openxmlformats.org/officeDocument/2006/relationships/hyperlink" Target="https://drive.google.com/file/d/1EQ5Uh4SKlJjlfu2yZz117PXFtuRNNz7L/view?usp=sharing" TargetMode="External"/><Relationship Id="rId6" Type="http://schemas.openxmlformats.org/officeDocument/2006/relationships/hyperlink" Target="https://community.secop.gov.co/Public/Tendering/OpportunityDetail/Index?noticeUID=CO1.NTC.3304449&amp;isFromPublicArea=True&amp;isModal=False" TargetMode="External"/><Relationship Id="rId11" Type="http://schemas.openxmlformats.org/officeDocument/2006/relationships/hyperlink" Target="https://drive.google.com/drive/u/5/folders/1jVnhyYq1fA54pG1ljGeFeoivvb0ZlDWR" TargetMode="External"/><Relationship Id="rId5" Type="http://schemas.openxmlformats.org/officeDocument/2006/relationships/hyperlink" Target="https://community.secop.gov.co/Public/Tendering/OpportunityDetail/Index?noticeUID=CO1.NTC.3304449&amp;isFromPublicArea=True&amp;isModal=False" TargetMode="External"/><Relationship Id="rId15" Type="http://schemas.openxmlformats.org/officeDocument/2006/relationships/printerSettings" Target="../printerSettings/printerSettings1.bin"/><Relationship Id="rId10" Type="http://schemas.openxmlformats.org/officeDocument/2006/relationships/hyperlink" Target="https://drive.google.com/drive/folders/1jExZQC0p1ggpEAQFJ6LWQmxe0FF1qAUe?usp=sharing" TargetMode="External"/><Relationship Id="rId4" Type="http://schemas.openxmlformats.org/officeDocument/2006/relationships/hyperlink" Target="https://convocatorias.ipcc.gov.co/sites/default/files/2022-09/IMPULSO_6-9-2022_Resolucion_Seleccion__Impulso.pdf" TargetMode="External"/><Relationship Id="rId9" Type="http://schemas.openxmlformats.org/officeDocument/2006/relationships/hyperlink" Target="https://drive.google.com/file/d/1mg-yYm_tczJtNLz7Dwl3Gh87UESxd3Ux/view?usp=sharingPendiente%20de%20subir%20convenio%20marcoConvenio%20especifico:%20https://drive.google.com/file/d/1kICw9VoLMkzqu-_he8IE60tq2HUjdsz2/view?usp=sharing%20Estudios%20previos:%20https://drive.google.com/file/d/1MR31abuQVVfzgFk2lHzrK8NaYZAgScLZ/view?usp=sharing" TargetMode="External"/><Relationship Id="rId14" Type="http://schemas.openxmlformats.org/officeDocument/2006/relationships/hyperlink" Target="https://drive.google.com/drive/folders/1mUTByZpwV_v1ue5NTQc_AF6v2bTnRGD2?usp=sharing"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N101"/>
  <sheetViews>
    <sheetView tabSelected="1" topLeftCell="A2" zoomScale="50" zoomScaleNormal="50" workbookViewId="0">
      <pane ySplit="1" topLeftCell="A3" activePane="bottomLeft" state="frozen"/>
      <selection activeCell="A2" sqref="A2"/>
      <selection pane="bottomLeft" activeCell="M42" sqref="M42:M45"/>
    </sheetView>
  </sheetViews>
  <sheetFormatPr baseColWidth="10" defaultColWidth="14" defaultRowHeight="18" x14ac:dyDescent="0.25"/>
  <cols>
    <col min="1" max="1" width="14" style="5"/>
    <col min="2" max="2" width="23.85546875" style="5" customWidth="1"/>
    <col min="3" max="3" width="17.85546875" style="5" customWidth="1"/>
    <col min="4" max="4" width="21.140625" style="5" customWidth="1"/>
    <col min="5" max="5" width="20" style="5" customWidth="1"/>
    <col min="6" max="6" width="22.140625" style="5" customWidth="1"/>
    <col min="7" max="8" width="29.28515625" style="5" customWidth="1"/>
    <col min="9" max="9" width="19.42578125" style="5" customWidth="1"/>
    <col min="10" max="10" width="38" style="5" customWidth="1"/>
    <col min="11" max="11" width="21.7109375" style="5" customWidth="1"/>
    <col min="12" max="12" width="23.140625" style="5" customWidth="1"/>
    <col min="13" max="13" width="21.28515625" style="5" customWidth="1"/>
    <col min="14" max="14" width="23" style="5" customWidth="1"/>
    <col min="15" max="18" width="27.42578125" style="4" customWidth="1"/>
    <col min="19" max="19" width="27.42578125" style="6" customWidth="1"/>
    <col min="20" max="20" width="27.42578125" style="4" customWidth="1"/>
    <col min="21" max="21" width="26.85546875" style="5" customWidth="1"/>
    <col min="22" max="22" width="29" style="5" customWidth="1"/>
    <col min="23" max="23" width="26.28515625" style="5" customWidth="1"/>
    <col min="24" max="24" width="42.7109375" style="5" customWidth="1"/>
    <col min="25" max="25" width="21.140625" style="5" customWidth="1"/>
    <col min="26" max="26" width="59.28515625" style="5" customWidth="1"/>
    <col min="27" max="28" width="22.42578125" style="5" customWidth="1"/>
    <col min="29" max="29" width="69.85546875" style="5" customWidth="1"/>
    <col min="30" max="30" width="22.42578125" style="5" customWidth="1"/>
    <col min="31" max="31" width="24.7109375" style="5" customWidth="1"/>
    <col min="32" max="32" width="82.42578125" style="5" customWidth="1"/>
    <col min="33" max="33" width="24.85546875" style="5" customWidth="1"/>
    <col min="34" max="34" width="24.7109375" style="5" customWidth="1"/>
    <col min="35" max="35" width="71.28515625" style="5" customWidth="1"/>
    <col min="36" max="37" width="24.7109375" style="5" customWidth="1"/>
    <col min="38" max="38" width="24.7109375" style="374" customWidth="1"/>
    <col min="39" max="39" width="23.7109375" style="5" customWidth="1"/>
    <col min="40" max="40" width="19.7109375" style="4" hidden="1" customWidth="1"/>
    <col min="41" max="41" width="19.42578125" style="4" hidden="1" customWidth="1"/>
    <col min="42" max="42" width="20" style="5" customWidth="1"/>
    <col min="43" max="43" width="21" style="5" hidden="1" customWidth="1"/>
    <col min="44" max="44" width="20" style="5" hidden="1" customWidth="1"/>
    <col min="45" max="45" width="19.42578125" style="5" customWidth="1"/>
    <col min="46" max="46" width="29.42578125" style="5" customWidth="1"/>
    <col min="47" max="47" width="52.42578125" style="5" customWidth="1"/>
    <col min="48" max="49" width="25.140625" style="5" customWidth="1"/>
    <col min="50" max="50" width="36.7109375" style="5" hidden="1" customWidth="1"/>
    <col min="51" max="51" width="34.42578125" style="5" customWidth="1"/>
    <col min="52" max="52" width="37.28515625" style="5" customWidth="1"/>
    <col min="53" max="53" width="25.140625" style="269" customWidth="1"/>
    <col min="54" max="54" width="37.28515625" style="5" customWidth="1"/>
    <col min="55" max="55" width="25.140625" style="290" customWidth="1"/>
    <col min="56" max="56" width="36.140625" style="325" customWidth="1"/>
    <col min="57" max="57" width="43.140625" style="345" customWidth="1"/>
    <col min="58" max="58" width="43.140625" style="380" customWidth="1"/>
    <col min="59" max="59" width="43.140625" style="345" customWidth="1"/>
    <col min="60" max="63" width="39.5703125" style="345" customWidth="1"/>
    <col min="64" max="64" width="31.28515625" style="5" customWidth="1"/>
    <col min="65" max="65" width="23" style="5" customWidth="1"/>
    <col min="66" max="66" width="16.140625" style="5" bestFit="1" customWidth="1"/>
    <col min="67" max="16384" width="14" style="5"/>
  </cols>
  <sheetData>
    <row r="1" spans="1:66" ht="38.25" hidden="1" customHeight="1" x14ac:dyDescent="0.25">
      <c r="A1" s="906" t="s">
        <v>23</v>
      </c>
      <c r="B1" s="906"/>
      <c r="C1" s="906"/>
      <c r="D1" s="906"/>
      <c r="E1" s="906"/>
      <c r="F1" s="906"/>
      <c r="G1" s="906"/>
      <c r="H1" s="906"/>
      <c r="I1" s="906"/>
      <c r="J1" s="906"/>
      <c r="K1" s="906"/>
      <c r="L1" s="906"/>
      <c r="M1" s="906"/>
      <c r="N1" s="906"/>
      <c r="O1" s="906"/>
      <c r="P1" s="906"/>
      <c r="Q1" s="906"/>
      <c r="R1" s="906"/>
      <c r="S1" s="906"/>
      <c r="T1" s="906"/>
      <c r="U1" s="906"/>
      <c r="V1" s="906"/>
      <c r="W1" s="906"/>
      <c r="X1" s="906"/>
      <c r="Y1" s="906"/>
      <c r="Z1" s="906"/>
      <c r="AA1" s="906"/>
      <c r="AB1" s="906"/>
      <c r="AC1" s="906"/>
      <c r="AD1" s="906"/>
      <c r="AE1" s="906"/>
      <c r="AF1" s="906"/>
      <c r="AG1" s="906"/>
      <c r="AH1" s="906"/>
      <c r="AI1" s="906"/>
      <c r="AJ1" s="906"/>
      <c r="AK1" s="906"/>
      <c r="AL1" s="906"/>
      <c r="AM1" s="906"/>
      <c r="AN1" s="906"/>
      <c r="AO1" s="906"/>
      <c r="AP1" s="906"/>
      <c r="AQ1" s="906"/>
      <c r="AR1" s="906"/>
      <c r="AS1" s="906"/>
      <c r="AT1" s="906"/>
      <c r="AU1" s="906"/>
      <c r="AV1" s="7"/>
      <c r="AW1" s="7"/>
      <c r="AX1" s="7"/>
      <c r="AY1" s="7"/>
      <c r="AZ1" s="7"/>
      <c r="BA1" s="7"/>
      <c r="BB1" s="7"/>
      <c r="BC1" s="270"/>
      <c r="BD1" s="305"/>
      <c r="BE1" s="270"/>
      <c r="BF1" s="305"/>
      <c r="BG1" s="270"/>
      <c r="BH1" s="270"/>
      <c r="BI1" s="270"/>
      <c r="BJ1" s="270"/>
      <c r="BK1" s="270"/>
    </row>
    <row r="2" spans="1:66" s="4" customFormat="1" ht="113.25" customHeight="1" x14ac:dyDescent="0.25">
      <c r="A2" s="17" t="s">
        <v>0</v>
      </c>
      <c r="B2" s="17" t="s">
        <v>1</v>
      </c>
      <c r="C2" s="19" t="s">
        <v>2</v>
      </c>
      <c r="D2" s="19" t="s">
        <v>3</v>
      </c>
      <c r="E2" s="19" t="s">
        <v>4</v>
      </c>
      <c r="F2" s="19" t="s">
        <v>5</v>
      </c>
      <c r="G2" s="19" t="s">
        <v>6</v>
      </c>
      <c r="H2" s="19" t="s">
        <v>87</v>
      </c>
      <c r="I2" s="19" t="s">
        <v>3</v>
      </c>
      <c r="J2" s="19" t="s">
        <v>7</v>
      </c>
      <c r="K2" s="19" t="s">
        <v>8</v>
      </c>
      <c r="L2" s="19" t="s">
        <v>41</v>
      </c>
      <c r="M2" s="20" t="s">
        <v>42</v>
      </c>
      <c r="N2" s="20" t="s">
        <v>43</v>
      </c>
      <c r="O2" s="20" t="s">
        <v>44</v>
      </c>
      <c r="P2" s="20" t="s">
        <v>45</v>
      </c>
      <c r="Q2" s="20" t="s">
        <v>473</v>
      </c>
      <c r="R2" s="20" t="s">
        <v>46</v>
      </c>
      <c r="S2" s="18" t="s">
        <v>25</v>
      </c>
      <c r="T2" s="16" t="s">
        <v>26</v>
      </c>
      <c r="U2" s="17" t="s">
        <v>9</v>
      </c>
      <c r="V2" s="17" t="s">
        <v>10</v>
      </c>
      <c r="W2" s="17" t="s">
        <v>11</v>
      </c>
      <c r="X2" s="17" t="s">
        <v>12</v>
      </c>
      <c r="Y2" s="17" t="s">
        <v>102</v>
      </c>
      <c r="Z2" s="15" t="s">
        <v>27</v>
      </c>
      <c r="AA2" s="15" t="s">
        <v>330</v>
      </c>
      <c r="AB2" s="15" t="s">
        <v>334</v>
      </c>
      <c r="AC2" s="15" t="s">
        <v>363</v>
      </c>
      <c r="AD2" s="15" t="s">
        <v>364</v>
      </c>
      <c r="AE2" s="15" t="s">
        <v>365</v>
      </c>
      <c r="AF2" s="15" t="s">
        <v>59</v>
      </c>
      <c r="AG2" s="15" t="s">
        <v>394</v>
      </c>
      <c r="AH2" s="15" t="s">
        <v>395</v>
      </c>
      <c r="AI2" s="15" t="s">
        <v>448</v>
      </c>
      <c r="AJ2" s="15" t="s">
        <v>449</v>
      </c>
      <c r="AK2" s="15" t="s">
        <v>450</v>
      </c>
      <c r="AL2" s="15" t="s">
        <v>459</v>
      </c>
      <c r="AM2" s="15" t="s">
        <v>28</v>
      </c>
      <c r="AN2" s="17" t="s">
        <v>18</v>
      </c>
      <c r="AO2" s="17" t="s">
        <v>19</v>
      </c>
      <c r="AP2" s="17" t="s">
        <v>13</v>
      </c>
      <c r="AQ2" s="17" t="s">
        <v>20</v>
      </c>
      <c r="AR2" s="17" t="s">
        <v>21</v>
      </c>
      <c r="AS2" s="17" t="s">
        <v>14</v>
      </c>
      <c r="AT2" s="17" t="s">
        <v>16</v>
      </c>
      <c r="AU2" s="19" t="s">
        <v>17</v>
      </c>
      <c r="AV2" s="208" t="s">
        <v>15</v>
      </c>
      <c r="AW2" s="208" t="s">
        <v>29</v>
      </c>
      <c r="AX2" s="208" t="s">
        <v>67</v>
      </c>
      <c r="AY2" s="208" t="s">
        <v>68</v>
      </c>
      <c r="AZ2" s="208" t="s">
        <v>81</v>
      </c>
      <c r="BA2" s="208" t="s">
        <v>69</v>
      </c>
      <c r="BB2" s="208" t="s">
        <v>388</v>
      </c>
      <c r="BC2" s="271" t="s">
        <v>389</v>
      </c>
      <c r="BD2" s="306" t="s">
        <v>392</v>
      </c>
      <c r="BE2" s="271" t="s">
        <v>393</v>
      </c>
      <c r="BF2" s="306" t="s">
        <v>446</v>
      </c>
      <c r="BG2" s="271" t="s">
        <v>447</v>
      </c>
      <c r="BH2" s="271" t="s">
        <v>494</v>
      </c>
      <c r="BI2" s="417" t="s">
        <v>498</v>
      </c>
      <c r="BJ2" s="417" t="s">
        <v>499</v>
      </c>
      <c r="BK2" s="418" t="s">
        <v>500</v>
      </c>
      <c r="BL2" s="17" t="s">
        <v>24</v>
      </c>
    </row>
    <row r="3" spans="1:66" s="25" customFormat="1" ht="264" customHeight="1" x14ac:dyDescent="0.25">
      <c r="A3" s="700" t="s">
        <v>30</v>
      </c>
      <c r="B3" s="703" t="s">
        <v>31</v>
      </c>
      <c r="C3" s="783" t="s">
        <v>32</v>
      </c>
      <c r="D3" s="783" t="s">
        <v>33</v>
      </c>
      <c r="E3" s="783" t="s">
        <v>34</v>
      </c>
      <c r="F3" s="933" t="s">
        <v>35</v>
      </c>
      <c r="G3" s="783" t="s">
        <v>36</v>
      </c>
      <c r="H3" s="783" t="s">
        <v>88</v>
      </c>
      <c r="I3" s="783" t="s">
        <v>39</v>
      </c>
      <c r="J3" s="783" t="s">
        <v>40</v>
      </c>
      <c r="K3" s="931">
        <v>402978</v>
      </c>
      <c r="L3" s="784">
        <v>133778</v>
      </c>
      <c r="M3" s="784">
        <v>135422</v>
      </c>
      <c r="N3" s="785">
        <f>AB3+AB4+AB5+AB6+AB7+AB8+AB9+AB10+AB11+AB12</f>
        <v>5904</v>
      </c>
      <c r="O3" s="785">
        <f>AE3+AE4+AE5+AE6+AE7+AE8+AE9+AE10+AE11+AE12</f>
        <v>8892</v>
      </c>
      <c r="P3" s="785">
        <f>SUM(AH3:AH17)</f>
        <v>10402</v>
      </c>
      <c r="Q3" s="785">
        <f>SUM(AK3:AK17)</f>
        <v>41266</v>
      </c>
      <c r="R3" s="784">
        <f>SUM(N3:Q4)</f>
        <v>66464</v>
      </c>
      <c r="S3" s="789">
        <f>+R3/L3</f>
        <v>0.49682309497824756</v>
      </c>
      <c r="T3" s="791">
        <f>+(M3+R3)/K3</f>
        <v>0.50098516544327487</v>
      </c>
      <c r="U3" s="960" t="s">
        <v>47</v>
      </c>
      <c r="V3" s="963">
        <v>2020130010042</v>
      </c>
      <c r="W3" s="960" t="s">
        <v>48</v>
      </c>
      <c r="X3" s="21" t="s">
        <v>49</v>
      </c>
      <c r="Y3" s="21">
        <v>18</v>
      </c>
      <c r="Z3" s="9" t="s">
        <v>331</v>
      </c>
      <c r="AA3" s="9">
        <v>18</v>
      </c>
      <c r="AB3" s="9">
        <v>18</v>
      </c>
      <c r="AC3" s="9" t="s">
        <v>366</v>
      </c>
      <c r="AD3" s="9">
        <v>18</v>
      </c>
      <c r="AE3" s="10">
        <v>193</v>
      </c>
      <c r="AF3" s="10" t="s">
        <v>396</v>
      </c>
      <c r="AG3" s="10">
        <v>18</v>
      </c>
      <c r="AH3" s="10">
        <v>38</v>
      </c>
      <c r="AI3" s="10" t="s">
        <v>480</v>
      </c>
      <c r="AJ3" s="10">
        <v>12</v>
      </c>
      <c r="AK3" s="10">
        <v>241</v>
      </c>
      <c r="AL3" s="360">
        <v>1</v>
      </c>
      <c r="AM3" s="793">
        <f>AVERAGE(AL3:AL17)</f>
        <v>0.75506172839506169</v>
      </c>
      <c r="AN3" s="21">
        <v>330</v>
      </c>
      <c r="AO3" s="22"/>
      <c r="AP3" s="796" t="s">
        <v>65</v>
      </c>
      <c r="AQ3" s="21">
        <v>18</v>
      </c>
      <c r="AR3" s="21">
        <v>18</v>
      </c>
      <c r="AS3" s="808" t="s">
        <v>66</v>
      </c>
      <c r="AT3" s="799" t="s">
        <v>71</v>
      </c>
      <c r="AU3" s="23" t="s">
        <v>169</v>
      </c>
      <c r="AV3" s="802" t="s">
        <v>321</v>
      </c>
      <c r="AW3" s="804" t="s">
        <v>78</v>
      </c>
      <c r="AX3" s="786">
        <v>850000000</v>
      </c>
      <c r="AY3" s="786">
        <v>1144229816.8399999</v>
      </c>
      <c r="AZ3" s="787">
        <v>820000000</v>
      </c>
      <c r="BA3" s="788">
        <f>+AZ3/AY3</f>
        <v>0.71663925195078393</v>
      </c>
      <c r="BB3" s="787">
        <v>820000000</v>
      </c>
      <c r="BC3" s="975">
        <f>BB3/AY3</f>
        <v>0.71663925195078393</v>
      </c>
      <c r="BD3" s="490">
        <v>1029364200</v>
      </c>
      <c r="BE3" s="442">
        <f>BD3/AY3</f>
        <v>0.89961315886941107</v>
      </c>
      <c r="BF3" s="490">
        <v>1071964200</v>
      </c>
      <c r="BG3" s="442">
        <f>BF3/AY3</f>
        <v>0.93684344195856162</v>
      </c>
      <c r="BH3" s="436">
        <f>AY3-BF3</f>
        <v>72265616.839999914</v>
      </c>
      <c r="BI3" s="439">
        <v>1163353515</v>
      </c>
      <c r="BJ3" s="436">
        <v>1025012886</v>
      </c>
      <c r="BK3" s="442">
        <f>BJ3/BI3</f>
        <v>0.88108461682861727</v>
      </c>
      <c r="BL3" s="228" t="s">
        <v>332</v>
      </c>
    </row>
    <row r="4" spans="1:66" s="25" customFormat="1" ht="126" customHeight="1" x14ac:dyDescent="0.25">
      <c r="A4" s="701"/>
      <c r="B4" s="704"/>
      <c r="C4" s="783"/>
      <c r="D4" s="783"/>
      <c r="E4" s="783"/>
      <c r="F4" s="933"/>
      <c r="G4" s="783"/>
      <c r="H4" s="783"/>
      <c r="I4" s="783"/>
      <c r="J4" s="783"/>
      <c r="K4" s="931"/>
      <c r="L4" s="784"/>
      <c r="M4" s="784"/>
      <c r="N4" s="784"/>
      <c r="O4" s="784"/>
      <c r="P4" s="784"/>
      <c r="Q4" s="784"/>
      <c r="R4" s="784"/>
      <c r="S4" s="940"/>
      <c r="T4" s="948"/>
      <c r="U4" s="961"/>
      <c r="V4" s="964"/>
      <c r="W4" s="961"/>
      <c r="X4" s="21" t="s">
        <v>50</v>
      </c>
      <c r="Y4" s="21">
        <v>18</v>
      </c>
      <c r="Z4" s="11"/>
      <c r="AA4" s="11">
        <v>0</v>
      </c>
      <c r="AB4" s="11">
        <v>0</v>
      </c>
      <c r="AC4" s="11"/>
      <c r="AD4" s="11"/>
      <c r="AE4" s="12">
        <v>0</v>
      </c>
      <c r="AF4" s="12" t="s">
        <v>397</v>
      </c>
      <c r="AG4" s="12">
        <v>18</v>
      </c>
      <c r="AH4" s="12">
        <v>18</v>
      </c>
      <c r="AI4" s="10" t="s">
        <v>481</v>
      </c>
      <c r="AJ4" s="10">
        <v>18</v>
      </c>
      <c r="AK4" s="10">
        <v>18</v>
      </c>
      <c r="AL4" s="360">
        <v>1</v>
      </c>
      <c r="AM4" s="794"/>
      <c r="AN4" s="21">
        <v>330</v>
      </c>
      <c r="AO4" s="22"/>
      <c r="AP4" s="797"/>
      <c r="AQ4" s="21">
        <v>18</v>
      </c>
      <c r="AR4" s="21">
        <v>18</v>
      </c>
      <c r="AS4" s="808"/>
      <c r="AT4" s="800"/>
      <c r="AU4" s="23" t="s">
        <v>323</v>
      </c>
      <c r="AV4" s="802"/>
      <c r="AW4" s="804"/>
      <c r="AX4" s="786"/>
      <c r="AY4" s="786"/>
      <c r="AZ4" s="787"/>
      <c r="BA4" s="788"/>
      <c r="BB4" s="787"/>
      <c r="BC4" s="815"/>
      <c r="BD4" s="491"/>
      <c r="BE4" s="443"/>
      <c r="BF4" s="491"/>
      <c r="BG4" s="443"/>
      <c r="BH4" s="443"/>
      <c r="BI4" s="440"/>
      <c r="BJ4" s="437"/>
      <c r="BK4" s="443"/>
      <c r="BL4" s="24"/>
    </row>
    <row r="5" spans="1:66" s="25" customFormat="1" ht="227.1" customHeight="1" x14ac:dyDescent="0.25">
      <c r="A5" s="701"/>
      <c r="B5" s="704"/>
      <c r="C5" s="783"/>
      <c r="D5" s="783"/>
      <c r="E5" s="783"/>
      <c r="F5" s="933"/>
      <c r="G5" s="783"/>
      <c r="H5" s="783"/>
      <c r="I5" s="783"/>
      <c r="J5" s="783"/>
      <c r="K5" s="931"/>
      <c r="L5" s="784"/>
      <c r="M5" s="784"/>
      <c r="N5" s="784"/>
      <c r="O5" s="784"/>
      <c r="P5" s="784"/>
      <c r="Q5" s="784"/>
      <c r="R5" s="784"/>
      <c r="S5" s="940"/>
      <c r="T5" s="948"/>
      <c r="U5" s="961"/>
      <c r="V5" s="964"/>
      <c r="W5" s="961"/>
      <c r="X5" s="21" t="s">
        <v>51</v>
      </c>
      <c r="Y5" s="21">
        <v>4</v>
      </c>
      <c r="Z5" s="11"/>
      <c r="AA5" s="11">
        <v>0</v>
      </c>
      <c r="AB5" s="11">
        <v>0</v>
      </c>
      <c r="AC5" s="9" t="s">
        <v>367</v>
      </c>
      <c r="AD5" s="11">
        <v>3</v>
      </c>
      <c r="AE5" s="12">
        <v>30</v>
      </c>
      <c r="AF5" s="12">
        <v>0</v>
      </c>
      <c r="AG5" s="12"/>
      <c r="AH5" s="12"/>
      <c r="AI5" s="12" t="s">
        <v>482</v>
      </c>
      <c r="AJ5" s="12">
        <v>6</v>
      </c>
      <c r="AK5" s="12">
        <v>369</v>
      </c>
      <c r="AL5" s="360">
        <v>1</v>
      </c>
      <c r="AM5" s="794"/>
      <c r="AN5" s="21">
        <v>300</v>
      </c>
      <c r="AO5" s="22"/>
      <c r="AP5" s="797"/>
      <c r="AQ5" s="21">
        <v>144</v>
      </c>
      <c r="AR5" s="26">
        <v>184</v>
      </c>
      <c r="AS5" s="808"/>
      <c r="AT5" s="800"/>
      <c r="AU5" s="23" t="s">
        <v>74</v>
      </c>
      <c r="AV5" s="802"/>
      <c r="AW5" s="804"/>
      <c r="AX5" s="786"/>
      <c r="AY5" s="786"/>
      <c r="AZ5" s="787"/>
      <c r="BA5" s="788"/>
      <c r="BB5" s="787"/>
      <c r="BC5" s="815"/>
      <c r="BD5" s="491"/>
      <c r="BE5" s="443"/>
      <c r="BF5" s="491"/>
      <c r="BG5" s="443"/>
      <c r="BH5" s="443"/>
      <c r="BI5" s="440"/>
      <c r="BJ5" s="437"/>
      <c r="BK5" s="443"/>
      <c r="BL5" s="24"/>
    </row>
    <row r="6" spans="1:66" s="25" customFormat="1" ht="104.1" customHeight="1" x14ac:dyDescent="0.25">
      <c r="A6" s="701"/>
      <c r="B6" s="704"/>
      <c r="C6" s="783"/>
      <c r="D6" s="783"/>
      <c r="E6" s="783"/>
      <c r="F6" s="933"/>
      <c r="G6" s="783"/>
      <c r="H6" s="783"/>
      <c r="I6" s="783"/>
      <c r="J6" s="783"/>
      <c r="K6" s="931"/>
      <c r="L6" s="784"/>
      <c r="M6" s="784"/>
      <c r="N6" s="784"/>
      <c r="O6" s="784"/>
      <c r="P6" s="784"/>
      <c r="Q6" s="784"/>
      <c r="R6" s="784"/>
      <c r="S6" s="940"/>
      <c r="T6" s="948"/>
      <c r="U6" s="961"/>
      <c r="V6" s="964"/>
      <c r="W6" s="961"/>
      <c r="X6" s="21" t="s">
        <v>52</v>
      </c>
      <c r="Y6" s="21">
        <v>1</v>
      </c>
      <c r="Z6" s="11"/>
      <c r="AA6" s="11">
        <v>0</v>
      </c>
      <c r="AB6" s="11">
        <v>0</v>
      </c>
      <c r="AC6" s="11"/>
      <c r="AD6" s="11"/>
      <c r="AE6" s="12">
        <v>0</v>
      </c>
      <c r="AF6" s="12">
        <v>0</v>
      </c>
      <c r="AG6" s="12"/>
      <c r="AH6" s="12"/>
      <c r="AI6" s="12"/>
      <c r="AJ6" s="12"/>
      <c r="AK6" s="12"/>
      <c r="AL6" s="360">
        <v>0</v>
      </c>
      <c r="AM6" s="794"/>
      <c r="AN6" s="21">
        <v>30</v>
      </c>
      <c r="AO6" s="22"/>
      <c r="AP6" s="797"/>
      <c r="AQ6" s="21">
        <v>36</v>
      </c>
      <c r="AR6" s="21">
        <v>36</v>
      </c>
      <c r="AS6" s="808"/>
      <c r="AT6" s="800"/>
      <c r="AU6" s="23" t="s">
        <v>74</v>
      </c>
      <c r="AV6" s="802"/>
      <c r="AW6" s="804"/>
      <c r="AX6" s="786"/>
      <c r="AY6" s="786"/>
      <c r="AZ6" s="787"/>
      <c r="BA6" s="788"/>
      <c r="BB6" s="787"/>
      <c r="BC6" s="815"/>
      <c r="BD6" s="491"/>
      <c r="BE6" s="443"/>
      <c r="BF6" s="491"/>
      <c r="BG6" s="443"/>
      <c r="BH6" s="443"/>
      <c r="BI6" s="440"/>
      <c r="BJ6" s="437"/>
      <c r="BK6" s="443"/>
      <c r="BL6" s="24"/>
    </row>
    <row r="7" spans="1:66" s="25" customFormat="1" ht="104.1" customHeight="1" x14ac:dyDescent="0.25">
      <c r="A7" s="701"/>
      <c r="B7" s="704"/>
      <c r="C7" s="783"/>
      <c r="D7" s="783"/>
      <c r="E7" s="783"/>
      <c r="F7" s="933"/>
      <c r="G7" s="783"/>
      <c r="H7" s="783"/>
      <c r="I7" s="783"/>
      <c r="J7" s="783"/>
      <c r="K7" s="931"/>
      <c r="L7" s="784"/>
      <c r="M7" s="784"/>
      <c r="N7" s="784"/>
      <c r="O7" s="784"/>
      <c r="P7" s="784"/>
      <c r="Q7" s="784"/>
      <c r="R7" s="784"/>
      <c r="S7" s="940"/>
      <c r="T7" s="948"/>
      <c r="U7" s="961"/>
      <c r="V7" s="964"/>
      <c r="W7" s="961"/>
      <c r="X7" s="21" t="s">
        <v>53</v>
      </c>
      <c r="Y7" s="21">
        <v>18</v>
      </c>
      <c r="Z7" s="11"/>
      <c r="AA7" s="11">
        <v>0</v>
      </c>
      <c r="AB7" s="11">
        <v>0</v>
      </c>
      <c r="AC7" s="11"/>
      <c r="AD7" s="11"/>
      <c r="AE7" s="12"/>
      <c r="AF7" s="12"/>
      <c r="AG7" s="12"/>
      <c r="AH7" s="12"/>
      <c r="AI7" s="12" t="s">
        <v>483</v>
      </c>
      <c r="AJ7" s="12">
        <v>18</v>
      </c>
      <c r="AK7" s="12">
        <v>432</v>
      </c>
      <c r="AL7" s="360">
        <v>1</v>
      </c>
      <c r="AM7" s="794"/>
      <c r="AN7" s="21">
        <v>330</v>
      </c>
      <c r="AO7" s="22"/>
      <c r="AP7" s="797"/>
      <c r="AQ7" s="21">
        <v>14400</v>
      </c>
      <c r="AR7" s="26">
        <v>25342</v>
      </c>
      <c r="AS7" s="808"/>
      <c r="AT7" s="800"/>
      <c r="AU7" s="23" t="s">
        <v>73</v>
      </c>
      <c r="AV7" s="802"/>
      <c r="AW7" s="804"/>
      <c r="AX7" s="786"/>
      <c r="AY7" s="786"/>
      <c r="AZ7" s="787"/>
      <c r="BA7" s="788"/>
      <c r="BB7" s="787"/>
      <c r="BC7" s="816"/>
      <c r="BD7" s="492"/>
      <c r="BE7" s="444"/>
      <c r="BF7" s="492"/>
      <c r="BG7" s="444"/>
      <c r="BH7" s="444"/>
      <c r="BI7" s="440"/>
      <c r="BJ7" s="437"/>
      <c r="BK7" s="443"/>
      <c r="BL7" s="27"/>
    </row>
    <row r="8" spans="1:66" s="25" customFormat="1" ht="104.1" customHeight="1" x14ac:dyDescent="0.25">
      <c r="A8" s="701"/>
      <c r="B8" s="704"/>
      <c r="C8" s="783"/>
      <c r="D8" s="783"/>
      <c r="E8" s="783"/>
      <c r="F8" s="933"/>
      <c r="G8" s="783"/>
      <c r="H8" s="783"/>
      <c r="I8" s="783"/>
      <c r="J8" s="783"/>
      <c r="K8" s="931"/>
      <c r="L8" s="784"/>
      <c r="M8" s="784"/>
      <c r="N8" s="784"/>
      <c r="O8" s="784"/>
      <c r="P8" s="784"/>
      <c r="Q8" s="784"/>
      <c r="R8" s="784"/>
      <c r="S8" s="940"/>
      <c r="T8" s="948"/>
      <c r="U8" s="961"/>
      <c r="V8" s="964"/>
      <c r="W8" s="961"/>
      <c r="X8" s="21" t="s">
        <v>54</v>
      </c>
      <c r="Y8" s="21">
        <v>2</v>
      </c>
      <c r="Z8" s="11" t="s">
        <v>333</v>
      </c>
      <c r="AA8" s="11">
        <v>54</v>
      </c>
      <c r="AB8" s="11">
        <v>1047</v>
      </c>
      <c r="AC8" s="11" t="s">
        <v>368</v>
      </c>
      <c r="AD8" s="11">
        <v>14</v>
      </c>
      <c r="AE8" s="12">
        <f>733+776+528</f>
        <v>2037</v>
      </c>
      <c r="AF8" s="12" t="s">
        <v>398</v>
      </c>
      <c r="AG8" s="12">
        <v>31</v>
      </c>
      <c r="AH8" s="12">
        <v>1576</v>
      </c>
      <c r="AI8" s="12" t="s">
        <v>484</v>
      </c>
      <c r="AJ8" s="12">
        <v>16</v>
      </c>
      <c r="AK8" s="12">
        <v>3487</v>
      </c>
      <c r="AL8" s="360">
        <v>1</v>
      </c>
      <c r="AM8" s="794"/>
      <c r="AN8" s="21">
        <v>300</v>
      </c>
      <c r="AO8" s="22"/>
      <c r="AP8" s="797"/>
      <c r="AQ8" s="21">
        <v>18000</v>
      </c>
      <c r="AR8" s="21">
        <v>3800</v>
      </c>
      <c r="AS8" s="808"/>
      <c r="AT8" s="800"/>
      <c r="AU8" s="23" t="s">
        <v>74</v>
      </c>
      <c r="AV8" s="803" t="s">
        <v>76</v>
      </c>
      <c r="AW8" s="805" t="s">
        <v>79</v>
      </c>
      <c r="AX8" s="786">
        <v>80000000</v>
      </c>
      <c r="AY8" s="786">
        <v>120353340</v>
      </c>
      <c r="AZ8" s="787">
        <v>0</v>
      </c>
      <c r="BA8" s="788">
        <f>AZ8/AY8</f>
        <v>0</v>
      </c>
      <c r="BB8" s="787">
        <v>0</v>
      </c>
      <c r="BC8" s="442"/>
      <c r="BD8" s="490">
        <v>35000000</v>
      </c>
      <c r="BE8" s="442">
        <f>BD8/AY8</f>
        <v>0.2908103755159599</v>
      </c>
      <c r="BF8" s="490">
        <v>42000000</v>
      </c>
      <c r="BG8" s="442">
        <f>BF8/AY8</f>
        <v>0.34897245061915189</v>
      </c>
      <c r="BH8" s="436">
        <f>AY8-BF8</f>
        <v>78353340</v>
      </c>
      <c r="BI8" s="440"/>
      <c r="BJ8" s="437"/>
      <c r="BK8" s="443"/>
      <c r="BL8" s="27"/>
    </row>
    <row r="9" spans="1:66" s="25" customFormat="1" ht="104.1" customHeight="1" x14ac:dyDescent="0.25">
      <c r="A9" s="701"/>
      <c r="B9" s="704"/>
      <c r="C9" s="783"/>
      <c r="D9" s="783"/>
      <c r="E9" s="783"/>
      <c r="F9" s="933"/>
      <c r="G9" s="783"/>
      <c r="H9" s="783"/>
      <c r="I9" s="783"/>
      <c r="J9" s="783"/>
      <c r="K9" s="931"/>
      <c r="L9" s="784"/>
      <c r="M9" s="784"/>
      <c r="N9" s="784"/>
      <c r="O9" s="784"/>
      <c r="P9" s="784"/>
      <c r="Q9" s="784"/>
      <c r="R9" s="784"/>
      <c r="S9" s="940"/>
      <c r="T9" s="948"/>
      <c r="U9" s="961"/>
      <c r="V9" s="964"/>
      <c r="W9" s="961"/>
      <c r="X9" s="21" t="s">
        <v>55</v>
      </c>
      <c r="Y9" s="21">
        <v>54</v>
      </c>
      <c r="Z9" s="11" t="s">
        <v>335</v>
      </c>
      <c r="AA9" s="11">
        <v>11</v>
      </c>
      <c r="AB9" s="11">
        <v>326</v>
      </c>
      <c r="AC9" s="11" t="s">
        <v>369</v>
      </c>
      <c r="AD9" s="11">
        <v>26</v>
      </c>
      <c r="AE9" s="12">
        <f>121+167+348</f>
        <v>636</v>
      </c>
      <c r="AF9" s="12" t="s">
        <v>399</v>
      </c>
      <c r="AG9" s="12">
        <v>16</v>
      </c>
      <c r="AH9" s="12">
        <v>702</v>
      </c>
      <c r="AI9" s="12" t="s">
        <v>485</v>
      </c>
      <c r="AJ9" s="12">
        <v>12</v>
      </c>
      <c r="AK9" s="12">
        <v>2415</v>
      </c>
      <c r="AL9" s="360">
        <v>1</v>
      </c>
      <c r="AM9" s="794"/>
      <c r="AN9" s="21">
        <v>330</v>
      </c>
      <c r="AO9" s="22"/>
      <c r="AP9" s="797"/>
      <c r="AQ9" s="21">
        <v>6480</v>
      </c>
      <c r="AR9" s="21">
        <v>9700</v>
      </c>
      <c r="AS9" s="808"/>
      <c r="AT9" s="800"/>
      <c r="AU9" s="23" t="s">
        <v>73</v>
      </c>
      <c r="AV9" s="802"/>
      <c r="AW9" s="805"/>
      <c r="AX9" s="786"/>
      <c r="AY9" s="786"/>
      <c r="AZ9" s="787"/>
      <c r="BA9" s="788"/>
      <c r="BB9" s="787"/>
      <c r="BC9" s="443"/>
      <c r="BD9" s="491"/>
      <c r="BE9" s="443"/>
      <c r="BF9" s="491"/>
      <c r="BG9" s="443"/>
      <c r="BH9" s="443"/>
      <c r="BI9" s="440"/>
      <c r="BJ9" s="437"/>
      <c r="BK9" s="443"/>
      <c r="BL9" s="27"/>
    </row>
    <row r="10" spans="1:66" s="25" customFormat="1" ht="104.1" customHeight="1" x14ac:dyDescent="0.25">
      <c r="A10" s="701"/>
      <c r="B10" s="704"/>
      <c r="C10" s="783"/>
      <c r="D10" s="783"/>
      <c r="E10" s="783"/>
      <c r="F10" s="933"/>
      <c r="G10" s="783"/>
      <c r="H10" s="783"/>
      <c r="I10" s="783"/>
      <c r="J10" s="783"/>
      <c r="K10" s="931"/>
      <c r="L10" s="784"/>
      <c r="M10" s="784"/>
      <c r="N10" s="784"/>
      <c r="O10" s="784"/>
      <c r="P10" s="784"/>
      <c r="Q10" s="784"/>
      <c r="R10" s="784"/>
      <c r="S10" s="940"/>
      <c r="T10" s="948"/>
      <c r="U10" s="961"/>
      <c r="V10" s="964"/>
      <c r="W10" s="961"/>
      <c r="X10" s="21" t="s">
        <v>56</v>
      </c>
      <c r="Y10" s="21">
        <v>108</v>
      </c>
      <c r="Z10" s="11" t="s">
        <v>336</v>
      </c>
      <c r="AA10" s="11">
        <f>54+63</f>
        <v>117</v>
      </c>
      <c r="AB10" s="11">
        <f>672+1130</f>
        <v>1802</v>
      </c>
      <c r="AC10" s="11" t="s">
        <v>370</v>
      </c>
      <c r="AD10" s="11">
        <v>16</v>
      </c>
      <c r="AE10" s="12">
        <v>1238</v>
      </c>
      <c r="AF10" s="12" t="s">
        <v>400</v>
      </c>
      <c r="AG10" s="12">
        <v>12</v>
      </c>
      <c r="AH10" s="12">
        <v>1117</v>
      </c>
      <c r="AI10" s="12" t="s">
        <v>486</v>
      </c>
      <c r="AJ10" s="12">
        <v>12</v>
      </c>
      <c r="AK10" s="12">
        <v>5277</v>
      </c>
      <c r="AL10" s="360">
        <v>1</v>
      </c>
      <c r="AM10" s="794"/>
      <c r="AN10" s="21">
        <v>330</v>
      </c>
      <c r="AO10" s="22"/>
      <c r="AP10" s="797"/>
      <c r="AQ10" s="21">
        <v>54000</v>
      </c>
      <c r="AR10" s="26">
        <v>76907</v>
      </c>
      <c r="AS10" s="808"/>
      <c r="AT10" s="800"/>
      <c r="AU10" s="23" t="s">
        <v>73</v>
      </c>
      <c r="AV10" s="802"/>
      <c r="AW10" s="805"/>
      <c r="AX10" s="786"/>
      <c r="AY10" s="786"/>
      <c r="AZ10" s="787"/>
      <c r="BA10" s="788"/>
      <c r="BB10" s="787"/>
      <c r="BC10" s="443"/>
      <c r="BD10" s="491"/>
      <c r="BE10" s="443"/>
      <c r="BF10" s="491"/>
      <c r="BG10" s="443"/>
      <c r="BH10" s="443"/>
      <c r="BI10" s="440"/>
      <c r="BJ10" s="437"/>
      <c r="BK10" s="443"/>
      <c r="BL10" s="27"/>
    </row>
    <row r="11" spans="1:66" s="25" customFormat="1" ht="104.1" customHeight="1" x14ac:dyDescent="0.25">
      <c r="A11" s="701"/>
      <c r="B11" s="704"/>
      <c r="C11" s="783"/>
      <c r="D11" s="783"/>
      <c r="E11" s="783"/>
      <c r="F11" s="933"/>
      <c r="G11" s="783"/>
      <c r="H11" s="783"/>
      <c r="I11" s="783"/>
      <c r="J11" s="783"/>
      <c r="K11" s="931"/>
      <c r="L11" s="784"/>
      <c r="M11" s="784"/>
      <c r="N11" s="784"/>
      <c r="O11" s="784"/>
      <c r="P11" s="784"/>
      <c r="Q11" s="784"/>
      <c r="R11" s="784"/>
      <c r="S11" s="940"/>
      <c r="T11" s="948"/>
      <c r="U11" s="961"/>
      <c r="V11" s="964"/>
      <c r="W11" s="961"/>
      <c r="X11" s="21" t="s">
        <v>57</v>
      </c>
      <c r="Y11" s="21">
        <v>54</v>
      </c>
      <c r="Z11" s="11" t="s">
        <v>337</v>
      </c>
      <c r="AA11" s="11">
        <f>65+45</f>
        <v>110</v>
      </c>
      <c r="AB11" s="11">
        <f>796+765</f>
        <v>1561</v>
      </c>
      <c r="AC11" s="11" t="s">
        <v>372</v>
      </c>
      <c r="AD11" s="11">
        <v>49</v>
      </c>
      <c r="AE11" s="12">
        <v>2053</v>
      </c>
      <c r="AF11" s="12" t="s">
        <v>401</v>
      </c>
      <c r="AG11" s="12">
        <v>36</v>
      </c>
      <c r="AH11" s="12">
        <v>1404</v>
      </c>
      <c r="AI11" s="12" t="s">
        <v>487</v>
      </c>
      <c r="AJ11" s="12">
        <v>30</v>
      </c>
      <c r="AK11" s="12">
        <v>7290</v>
      </c>
      <c r="AL11" s="360">
        <v>1</v>
      </c>
      <c r="AM11" s="794"/>
      <c r="AN11" s="21">
        <v>300</v>
      </c>
      <c r="AO11" s="22"/>
      <c r="AP11" s="797"/>
      <c r="AQ11" s="21">
        <v>5400</v>
      </c>
      <c r="AR11" s="21">
        <v>9506</v>
      </c>
      <c r="AS11" s="808"/>
      <c r="AT11" s="800"/>
      <c r="AU11" s="23" t="s">
        <v>73</v>
      </c>
      <c r="AV11" s="802"/>
      <c r="AW11" s="805"/>
      <c r="AX11" s="786"/>
      <c r="AY11" s="786"/>
      <c r="AZ11" s="787"/>
      <c r="BA11" s="788"/>
      <c r="BB11" s="787"/>
      <c r="BC11" s="443"/>
      <c r="BD11" s="491"/>
      <c r="BE11" s="443"/>
      <c r="BF11" s="491"/>
      <c r="BG11" s="443"/>
      <c r="BH11" s="443"/>
      <c r="BI11" s="440"/>
      <c r="BJ11" s="437"/>
      <c r="BK11" s="443"/>
      <c r="BL11" s="27"/>
    </row>
    <row r="12" spans="1:66" s="25" customFormat="1" ht="104.1" customHeight="1" x14ac:dyDescent="0.25">
      <c r="A12" s="701"/>
      <c r="B12" s="704"/>
      <c r="C12" s="783"/>
      <c r="D12" s="783"/>
      <c r="E12" s="783"/>
      <c r="F12" s="933"/>
      <c r="G12" s="783"/>
      <c r="H12" s="783"/>
      <c r="I12" s="783"/>
      <c r="J12" s="783"/>
      <c r="K12" s="931"/>
      <c r="L12" s="784"/>
      <c r="M12" s="784"/>
      <c r="N12" s="784"/>
      <c r="O12" s="784"/>
      <c r="P12" s="784"/>
      <c r="Q12" s="784"/>
      <c r="R12" s="784"/>
      <c r="S12" s="790"/>
      <c r="T12" s="792"/>
      <c r="U12" s="961"/>
      <c r="V12" s="964"/>
      <c r="W12" s="961"/>
      <c r="X12" s="21" t="s">
        <v>58</v>
      </c>
      <c r="Y12" s="21">
        <v>108</v>
      </c>
      <c r="Z12" s="11" t="s">
        <v>338</v>
      </c>
      <c r="AA12" s="11">
        <v>36</v>
      </c>
      <c r="AB12" s="11">
        <f>648+502</f>
        <v>1150</v>
      </c>
      <c r="AC12" s="11" t="s">
        <v>373</v>
      </c>
      <c r="AD12" s="11">
        <v>16</v>
      </c>
      <c r="AE12" s="12">
        <v>2705</v>
      </c>
      <c r="AF12" s="12" t="s">
        <v>402</v>
      </c>
      <c r="AG12" s="12">
        <v>28</v>
      </c>
      <c r="AH12" s="12">
        <v>2017</v>
      </c>
      <c r="AI12" s="12" t="s">
        <v>488</v>
      </c>
      <c r="AJ12" s="12">
        <v>18</v>
      </c>
      <c r="AK12" s="12">
        <v>8396</v>
      </c>
      <c r="AL12" s="360">
        <v>1</v>
      </c>
      <c r="AM12" s="794"/>
      <c r="AN12" s="21">
        <v>330</v>
      </c>
      <c r="AO12" s="22"/>
      <c r="AP12" s="797"/>
      <c r="AQ12" s="21">
        <v>35424</v>
      </c>
      <c r="AR12" s="21">
        <v>8893</v>
      </c>
      <c r="AS12" s="808"/>
      <c r="AT12" s="800"/>
      <c r="AU12" s="23" t="s">
        <v>73</v>
      </c>
      <c r="AV12" s="802"/>
      <c r="AW12" s="806"/>
      <c r="AX12" s="786"/>
      <c r="AY12" s="786"/>
      <c r="AZ12" s="787"/>
      <c r="BA12" s="788"/>
      <c r="BB12" s="787"/>
      <c r="BC12" s="444"/>
      <c r="BD12" s="492"/>
      <c r="BE12" s="444"/>
      <c r="BF12" s="492"/>
      <c r="BG12" s="444"/>
      <c r="BH12" s="444"/>
      <c r="BI12" s="440"/>
      <c r="BJ12" s="437"/>
      <c r="BK12" s="443"/>
      <c r="BL12" s="27"/>
    </row>
    <row r="13" spans="1:66" s="25" customFormat="1" ht="104.1" customHeight="1" x14ac:dyDescent="0.25">
      <c r="A13" s="701"/>
      <c r="B13" s="704"/>
      <c r="C13" s="783"/>
      <c r="D13" s="783"/>
      <c r="E13" s="783"/>
      <c r="F13" s="933"/>
      <c r="G13" s="783" t="s">
        <v>37</v>
      </c>
      <c r="H13" s="783" t="s">
        <v>89</v>
      </c>
      <c r="I13" s="783"/>
      <c r="J13" s="783" t="s">
        <v>37</v>
      </c>
      <c r="K13" s="784">
        <v>720</v>
      </c>
      <c r="L13" s="784">
        <v>187</v>
      </c>
      <c r="M13" s="784">
        <v>345</v>
      </c>
      <c r="N13" s="785">
        <f>AA13+AA14</f>
        <v>28</v>
      </c>
      <c r="O13" s="785">
        <f>AD13+AD14</f>
        <v>25</v>
      </c>
      <c r="P13" s="785">
        <f>AG13+AG14</f>
        <v>19</v>
      </c>
      <c r="Q13" s="785">
        <f>AJ13+AJ14</f>
        <v>19</v>
      </c>
      <c r="R13" s="785">
        <f>N13+O13+P13+Q13</f>
        <v>91</v>
      </c>
      <c r="S13" s="789">
        <f>R13/L13</f>
        <v>0.48663101604278075</v>
      </c>
      <c r="T13" s="791">
        <f>(R13+M13)/K13</f>
        <v>0.60555555555555551</v>
      </c>
      <c r="U13" s="961"/>
      <c r="V13" s="964"/>
      <c r="W13" s="961"/>
      <c r="X13" s="21" t="s">
        <v>60</v>
      </c>
      <c r="Y13" s="21">
        <v>180</v>
      </c>
      <c r="Z13" s="11" t="s">
        <v>339</v>
      </c>
      <c r="AA13" s="11">
        <v>28</v>
      </c>
      <c r="AB13" s="11">
        <f>111+345</f>
        <v>456</v>
      </c>
      <c r="AC13" s="11" t="s">
        <v>374</v>
      </c>
      <c r="AD13" s="11">
        <v>15</v>
      </c>
      <c r="AE13" s="12">
        <v>4718</v>
      </c>
      <c r="AF13" s="12" t="s">
        <v>403</v>
      </c>
      <c r="AG13" s="12">
        <v>19</v>
      </c>
      <c r="AH13" s="12">
        <v>2823</v>
      </c>
      <c r="AI13" s="12" t="s">
        <v>489</v>
      </c>
      <c r="AJ13" s="12">
        <v>15</v>
      </c>
      <c r="AK13" s="12">
        <v>7033</v>
      </c>
      <c r="AL13" s="360">
        <f>(AJ13+AG13+AD13+AA13)/Y13</f>
        <v>0.42777777777777776</v>
      </c>
      <c r="AM13" s="794"/>
      <c r="AN13" s="21">
        <v>300</v>
      </c>
      <c r="AO13" s="22"/>
      <c r="AP13" s="797"/>
      <c r="AQ13" s="21">
        <v>9000</v>
      </c>
      <c r="AR13" s="26">
        <v>39192</v>
      </c>
      <c r="AS13" s="808"/>
      <c r="AT13" s="800"/>
      <c r="AU13" s="23" t="s">
        <v>75</v>
      </c>
      <c r="AV13" s="802" t="s">
        <v>322</v>
      </c>
      <c r="AW13" s="807" t="s">
        <v>80</v>
      </c>
      <c r="AX13" s="809">
        <v>233350515</v>
      </c>
      <c r="AY13" s="809">
        <v>152015220</v>
      </c>
      <c r="AZ13" s="812">
        <v>0</v>
      </c>
      <c r="BA13" s="815">
        <f>AZ13/AY13</f>
        <v>0</v>
      </c>
      <c r="BB13" s="812">
        <v>0</v>
      </c>
      <c r="BC13" s="442"/>
      <c r="BD13" s="505">
        <v>21000000</v>
      </c>
      <c r="BE13" s="506">
        <f>BD13/AY13</f>
        <v>0.13814406215377645</v>
      </c>
      <c r="BF13" s="490">
        <v>28000000</v>
      </c>
      <c r="BG13" s="442">
        <f>BF13/AY13</f>
        <v>0.18419208287170191</v>
      </c>
      <c r="BH13" s="436">
        <f>AY13-BF13</f>
        <v>124015220</v>
      </c>
      <c r="BI13" s="440"/>
      <c r="BJ13" s="437"/>
      <c r="BK13" s="443"/>
      <c r="BL13" s="28"/>
    </row>
    <row r="14" spans="1:66" s="25" customFormat="1" ht="219.95" customHeight="1" x14ac:dyDescent="0.25">
      <c r="A14" s="701"/>
      <c r="B14" s="704"/>
      <c r="C14" s="783"/>
      <c r="D14" s="783"/>
      <c r="E14" s="783"/>
      <c r="F14" s="933"/>
      <c r="G14" s="783"/>
      <c r="H14" s="783"/>
      <c r="I14" s="783"/>
      <c r="J14" s="783"/>
      <c r="K14" s="784"/>
      <c r="L14" s="784"/>
      <c r="M14" s="784"/>
      <c r="N14" s="784"/>
      <c r="O14" s="784"/>
      <c r="P14" s="784"/>
      <c r="Q14" s="784"/>
      <c r="R14" s="784"/>
      <c r="S14" s="790"/>
      <c r="T14" s="792"/>
      <c r="U14" s="961"/>
      <c r="V14" s="964"/>
      <c r="W14" s="961"/>
      <c r="X14" s="21" t="s">
        <v>61</v>
      </c>
      <c r="Y14" s="21">
        <v>36</v>
      </c>
      <c r="Z14" s="11"/>
      <c r="AA14" s="11">
        <v>0</v>
      </c>
      <c r="AB14" s="11">
        <v>0</v>
      </c>
      <c r="AC14" s="11" t="s">
        <v>371</v>
      </c>
      <c r="AD14" s="11">
        <v>10</v>
      </c>
      <c r="AE14" s="12">
        <v>359</v>
      </c>
      <c r="AF14" s="12"/>
      <c r="AG14" s="12"/>
      <c r="AH14" s="12"/>
      <c r="AI14" s="12" t="s">
        <v>491</v>
      </c>
      <c r="AJ14" s="12">
        <v>4</v>
      </c>
      <c r="AK14" s="12">
        <v>510</v>
      </c>
      <c r="AL14" s="360">
        <f>(AJ14+AD14)/Y14</f>
        <v>0.3888888888888889</v>
      </c>
      <c r="AM14" s="794"/>
      <c r="AN14" s="21">
        <v>330</v>
      </c>
      <c r="AO14" s="22"/>
      <c r="AP14" s="797"/>
      <c r="AQ14" s="21">
        <v>1800</v>
      </c>
      <c r="AR14" s="26">
        <v>7440</v>
      </c>
      <c r="AS14" s="808"/>
      <c r="AT14" s="800"/>
      <c r="AU14" s="23" t="s">
        <v>73</v>
      </c>
      <c r="AV14" s="802"/>
      <c r="AW14" s="805"/>
      <c r="AX14" s="810"/>
      <c r="AY14" s="810"/>
      <c r="AZ14" s="813"/>
      <c r="BA14" s="815"/>
      <c r="BB14" s="813"/>
      <c r="BC14" s="443"/>
      <c r="BD14" s="505"/>
      <c r="BE14" s="506"/>
      <c r="BF14" s="491"/>
      <c r="BG14" s="443"/>
      <c r="BH14" s="443"/>
      <c r="BI14" s="440"/>
      <c r="BJ14" s="437"/>
      <c r="BK14" s="443"/>
      <c r="BL14" s="28"/>
      <c r="BM14" s="326"/>
      <c r="BN14" s="327"/>
    </row>
    <row r="15" spans="1:66" s="25" customFormat="1" ht="131.1" customHeight="1" x14ac:dyDescent="0.25">
      <c r="A15" s="701"/>
      <c r="B15" s="704"/>
      <c r="C15" s="783"/>
      <c r="D15" s="783"/>
      <c r="E15" s="783"/>
      <c r="F15" s="933"/>
      <c r="G15" s="783" t="s">
        <v>38</v>
      </c>
      <c r="H15" s="783" t="s">
        <v>90</v>
      </c>
      <c r="I15" s="783"/>
      <c r="J15" s="783" t="s">
        <v>38</v>
      </c>
      <c r="K15" s="784">
        <v>300</v>
      </c>
      <c r="L15" s="784">
        <v>60</v>
      </c>
      <c r="M15" s="784">
        <v>544</v>
      </c>
      <c r="N15" s="785">
        <f>AA15+AA16+AA17</f>
        <v>18</v>
      </c>
      <c r="O15" s="785">
        <f>AD15+AD16+AD17</f>
        <v>21</v>
      </c>
      <c r="P15" s="785">
        <f>AG15+AG16+AG17</f>
        <v>11</v>
      </c>
      <c r="Q15" s="785">
        <f>AJ15+AJ16+AJ17</f>
        <v>29</v>
      </c>
      <c r="R15" s="784">
        <f t="shared" ref="R15" si="0">SUM(N15:Q17)</f>
        <v>79</v>
      </c>
      <c r="S15" s="907">
        <v>1</v>
      </c>
      <c r="T15" s="773">
        <v>1</v>
      </c>
      <c r="U15" s="961"/>
      <c r="V15" s="964"/>
      <c r="W15" s="961"/>
      <c r="X15" s="21" t="s">
        <v>62</v>
      </c>
      <c r="Y15" s="21">
        <v>108</v>
      </c>
      <c r="Z15" s="11" t="s">
        <v>340</v>
      </c>
      <c r="AA15" s="11">
        <f>7+11</f>
        <v>18</v>
      </c>
      <c r="AB15" s="11">
        <f>294+120</f>
        <v>414</v>
      </c>
      <c r="AC15" s="11" t="s">
        <v>375</v>
      </c>
      <c r="AD15" s="11">
        <v>19</v>
      </c>
      <c r="AE15" s="12">
        <v>2095</v>
      </c>
      <c r="AF15" s="12" t="s">
        <v>404</v>
      </c>
      <c r="AG15" s="12">
        <v>5</v>
      </c>
      <c r="AH15" s="12">
        <v>501</v>
      </c>
      <c r="AI15" s="12" t="s">
        <v>492</v>
      </c>
      <c r="AJ15" s="12">
        <v>9</v>
      </c>
      <c r="AK15" s="12">
        <v>4141</v>
      </c>
      <c r="AL15" s="360">
        <f>(AJ15+AG15+AD15+AA15)/Y15</f>
        <v>0.47222222222222221</v>
      </c>
      <c r="AM15" s="794"/>
      <c r="AN15" s="21">
        <v>300</v>
      </c>
      <c r="AO15" s="22"/>
      <c r="AP15" s="797"/>
      <c r="AQ15" s="21">
        <v>5400</v>
      </c>
      <c r="AR15" s="26">
        <v>6703</v>
      </c>
      <c r="AS15" s="808"/>
      <c r="AT15" s="800"/>
      <c r="AU15" s="23" t="s">
        <v>74</v>
      </c>
      <c r="AV15" s="802"/>
      <c r="AW15" s="805"/>
      <c r="AX15" s="810"/>
      <c r="AY15" s="810"/>
      <c r="AZ15" s="813"/>
      <c r="BA15" s="815"/>
      <c r="BB15" s="813"/>
      <c r="BC15" s="443"/>
      <c r="BD15" s="505"/>
      <c r="BE15" s="506"/>
      <c r="BF15" s="491"/>
      <c r="BG15" s="443"/>
      <c r="BH15" s="443"/>
      <c r="BI15" s="440"/>
      <c r="BJ15" s="437"/>
      <c r="BK15" s="443"/>
      <c r="BL15" s="29"/>
      <c r="BM15" s="326"/>
    </row>
    <row r="16" spans="1:66" s="25" customFormat="1" ht="129" customHeight="1" x14ac:dyDescent="0.25">
      <c r="A16" s="701"/>
      <c r="B16" s="704"/>
      <c r="C16" s="783"/>
      <c r="D16" s="783"/>
      <c r="E16" s="783"/>
      <c r="F16" s="933"/>
      <c r="G16" s="783"/>
      <c r="H16" s="783"/>
      <c r="I16" s="783"/>
      <c r="J16" s="783"/>
      <c r="K16" s="784"/>
      <c r="L16" s="784"/>
      <c r="M16" s="784"/>
      <c r="N16" s="784"/>
      <c r="O16" s="784"/>
      <c r="P16" s="784"/>
      <c r="Q16" s="784"/>
      <c r="R16" s="784"/>
      <c r="S16" s="907"/>
      <c r="T16" s="773"/>
      <c r="U16" s="961"/>
      <c r="V16" s="964"/>
      <c r="W16" s="961"/>
      <c r="X16" s="21" t="s">
        <v>63</v>
      </c>
      <c r="Y16" s="21">
        <v>18</v>
      </c>
      <c r="Z16" s="11"/>
      <c r="AA16" s="11">
        <v>0</v>
      </c>
      <c r="AB16" s="11">
        <v>0</v>
      </c>
      <c r="AC16" s="11" t="s">
        <v>376</v>
      </c>
      <c r="AD16" s="11">
        <v>1</v>
      </c>
      <c r="AE16" s="12">
        <v>116</v>
      </c>
      <c r="AF16" s="12"/>
      <c r="AG16" s="12"/>
      <c r="AH16" s="12"/>
      <c r="AI16" s="12" t="s">
        <v>490</v>
      </c>
      <c r="AJ16" s="12">
        <v>13</v>
      </c>
      <c r="AK16" s="12">
        <v>661</v>
      </c>
      <c r="AL16" s="360">
        <f>(AJ16+AD16)/Y16</f>
        <v>0.77777777777777779</v>
      </c>
      <c r="AM16" s="794"/>
      <c r="AN16" s="21">
        <v>330</v>
      </c>
      <c r="AO16" s="22"/>
      <c r="AP16" s="797"/>
      <c r="AQ16" s="21">
        <v>900</v>
      </c>
      <c r="AR16" s="26">
        <v>1006</v>
      </c>
      <c r="AS16" s="808"/>
      <c r="AT16" s="800"/>
      <c r="AU16" s="23" t="s">
        <v>73</v>
      </c>
      <c r="AV16" s="802"/>
      <c r="AW16" s="805"/>
      <c r="AX16" s="810"/>
      <c r="AY16" s="810"/>
      <c r="AZ16" s="813"/>
      <c r="BA16" s="815"/>
      <c r="BB16" s="813"/>
      <c r="BC16" s="443"/>
      <c r="BD16" s="505"/>
      <c r="BE16" s="506"/>
      <c r="BF16" s="491"/>
      <c r="BG16" s="443"/>
      <c r="BH16" s="443"/>
      <c r="BI16" s="440"/>
      <c r="BJ16" s="437"/>
      <c r="BK16" s="443"/>
      <c r="BL16" s="29"/>
    </row>
    <row r="17" spans="1:64" s="25" customFormat="1" ht="153.94999999999999" customHeight="1" x14ac:dyDescent="0.25">
      <c r="A17" s="701"/>
      <c r="B17" s="704"/>
      <c r="C17" s="783"/>
      <c r="D17" s="783"/>
      <c r="E17" s="783"/>
      <c r="F17" s="933"/>
      <c r="G17" s="783"/>
      <c r="H17" s="783"/>
      <c r="I17" s="783"/>
      <c r="J17" s="783"/>
      <c r="K17" s="784"/>
      <c r="L17" s="784"/>
      <c r="M17" s="784"/>
      <c r="N17" s="784"/>
      <c r="O17" s="784"/>
      <c r="P17" s="784"/>
      <c r="Q17" s="784"/>
      <c r="R17" s="784"/>
      <c r="S17" s="907"/>
      <c r="T17" s="773"/>
      <c r="U17" s="962"/>
      <c r="V17" s="965"/>
      <c r="W17" s="962"/>
      <c r="X17" s="21" t="s">
        <v>64</v>
      </c>
      <c r="Y17" s="21">
        <v>54</v>
      </c>
      <c r="Z17" s="13"/>
      <c r="AA17" s="13">
        <v>0</v>
      </c>
      <c r="AB17" s="13">
        <v>0</v>
      </c>
      <c r="AC17" s="11" t="s">
        <v>377</v>
      </c>
      <c r="AD17" s="13">
        <v>1</v>
      </c>
      <c r="AE17" s="14">
        <v>61</v>
      </c>
      <c r="AF17" s="12" t="s">
        <v>405</v>
      </c>
      <c r="AG17" s="14">
        <v>6</v>
      </c>
      <c r="AH17" s="14">
        <v>206</v>
      </c>
      <c r="AI17" s="12" t="s">
        <v>493</v>
      </c>
      <c r="AJ17" s="14">
        <v>7</v>
      </c>
      <c r="AK17" s="14">
        <v>996</v>
      </c>
      <c r="AL17" s="361">
        <f>(AJ17+AG17+AD17)/Y17</f>
        <v>0.25925925925925924</v>
      </c>
      <c r="AM17" s="795"/>
      <c r="AN17" s="21">
        <v>330</v>
      </c>
      <c r="AO17" s="22"/>
      <c r="AP17" s="798"/>
      <c r="AQ17" s="21">
        <v>2700</v>
      </c>
      <c r="AR17" s="26">
        <v>7023</v>
      </c>
      <c r="AS17" s="808"/>
      <c r="AT17" s="801"/>
      <c r="AU17" s="23" t="s">
        <v>73</v>
      </c>
      <c r="AV17" s="802"/>
      <c r="AW17" s="806"/>
      <c r="AX17" s="811"/>
      <c r="AY17" s="811"/>
      <c r="AZ17" s="814"/>
      <c r="BA17" s="816"/>
      <c r="BB17" s="814"/>
      <c r="BC17" s="444"/>
      <c r="BD17" s="505"/>
      <c r="BE17" s="506"/>
      <c r="BF17" s="492"/>
      <c r="BG17" s="444"/>
      <c r="BH17" s="444"/>
      <c r="BI17" s="441"/>
      <c r="BJ17" s="438"/>
      <c r="BK17" s="444"/>
      <c r="BL17" s="29"/>
    </row>
    <row r="18" spans="1:64" s="149" customFormat="1" ht="60.75" customHeight="1" x14ac:dyDescent="0.25">
      <c r="A18" s="701"/>
      <c r="B18" s="704"/>
      <c r="C18" s="549" t="s">
        <v>280</v>
      </c>
      <c r="D18" s="549"/>
      <c r="E18" s="549"/>
      <c r="F18" s="549"/>
      <c r="G18" s="549"/>
      <c r="H18" s="549"/>
      <c r="I18" s="549"/>
      <c r="J18" s="549"/>
      <c r="K18" s="549"/>
      <c r="L18" s="549"/>
      <c r="M18" s="549"/>
      <c r="N18" s="549"/>
      <c r="O18" s="549"/>
      <c r="P18" s="549"/>
      <c r="Q18" s="549"/>
      <c r="R18" s="549"/>
      <c r="S18" s="141">
        <f>AVERAGE(S3:S17)</f>
        <v>0.66115137034034277</v>
      </c>
      <c r="T18" s="142">
        <f>AVERAGE(T3:T17)</f>
        <v>0.70218024033294346</v>
      </c>
      <c r="U18" s="548" t="s">
        <v>281</v>
      </c>
      <c r="V18" s="548"/>
      <c r="W18" s="548"/>
      <c r="X18" s="548"/>
      <c r="Y18" s="548"/>
      <c r="Z18" s="548"/>
      <c r="AA18" s="548"/>
      <c r="AB18" s="548"/>
      <c r="AC18" s="548"/>
      <c r="AD18" s="548"/>
      <c r="AE18" s="548"/>
      <c r="AF18" s="548"/>
      <c r="AG18" s="548"/>
      <c r="AH18" s="548"/>
      <c r="AI18" s="548"/>
      <c r="AJ18" s="548"/>
      <c r="AK18" s="548"/>
      <c r="AL18" s="548"/>
      <c r="AM18" s="143">
        <f>AM3</f>
        <v>0.75506172839506169</v>
      </c>
      <c r="AN18" s="550"/>
      <c r="AO18" s="550"/>
      <c r="AP18" s="144"/>
      <c r="AQ18" s="145"/>
      <c r="AR18" s="145"/>
      <c r="AS18" s="145"/>
      <c r="AT18" s="145"/>
      <c r="AU18" s="146"/>
      <c r="AV18" s="685" t="s">
        <v>280</v>
      </c>
      <c r="AW18" s="686"/>
      <c r="AX18" s="147">
        <f>SUM(AX3:AX17)</f>
        <v>1163350515</v>
      </c>
      <c r="AY18" s="147">
        <f t="shared" ref="AY18:AZ18" si="1">SUM(AY3:AY17)</f>
        <v>1416598376.8399999</v>
      </c>
      <c r="AZ18" s="147">
        <f t="shared" si="1"/>
        <v>820000000</v>
      </c>
      <c r="BA18" s="142">
        <f>+AZ18/AY18</f>
        <v>0.57885143270400363</v>
      </c>
      <c r="BB18" s="147">
        <f>SUM(BB3:BB17)</f>
        <v>820000000</v>
      </c>
      <c r="BC18" s="142">
        <f>BB18/AY18</f>
        <v>0.57885143270400363</v>
      </c>
      <c r="BD18" s="307">
        <f>SUM(BD3:BD17)</f>
        <v>1085364200</v>
      </c>
      <c r="BE18" s="272">
        <f>BD18/AY18</f>
        <v>0.76617636850687165</v>
      </c>
      <c r="BF18" s="307">
        <f>BF3+BF8+BF13</f>
        <v>1141964200</v>
      </c>
      <c r="BG18" s="272">
        <f>BF18/AY18</f>
        <v>0.80613123569107481</v>
      </c>
      <c r="BH18" s="381">
        <f>BH3+BH8+BH13</f>
        <v>274634176.83999991</v>
      </c>
      <c r="BI18" s="381"/>
      <c r="BJ18" s="381"/>
      <c r="BK18" s="381"/>
      <c r="BL18" s="145"/>
    </row>
    <row r="19" spans="1:64" s="34" customFormat="1" ht="171" customHeight="1" x14ac:dyDescent="0.25">
      <c r="A19" s="701"/>
      <c r="B19" s="704"/>
      <c r="C19" s="751" t="s">
        <v>82</v>
      </c>
      <c r="D19" s="751" t="s">
        <v>83</v>
      </c>
      <c r="E19" s="751" t="s">
        <v>84</v>
      </c>
      <c r="F19" s="914" t="s">
        <v>85</v>
      </c>
      <c r="G19" s="751" t="s">
        <v>91</v>
      </c>
      <c r="H19" s="751" t="s">
        <v>86</v>
      </c>
      <c r="I19" s="751" t="s">
        <v>94</v>
      </c>
      <c r="J19" s="751" t="s">
        <v>95</v>
      </c>
      <c r="K19" s="751">
        <v>21</v>
      </c>
      <c r="L19" s="751">
        <v>5</v>
      </c>
      <c r="M19" s="932">
        <v>11</v>
      </c>
      <c r="N19" s="934">
        <v>0</v>
      </c>
      <c r="O19" s="937">
        <v>0</v>
      </c>
      <c r="P19" s="937">
        <v>2</v>
      </c>
      <c r="Q19" s="937">
        <v>4</v>
      </c>
      <c r="R19" s="937">
        <f>SUM(N19:Q23)</f>
        <v>6</v>
      </c>
      <c r="S19" s="949">
        <v>1</v>
      </c>
      <c r="T19" s="952">
        <f>(R19+M19)/K19</f>
        <v>0.80952380952380953</v>
      </c>
      <c r="U19" s="908" t="s">
        <v>97</v>
      </c>
      <c r="V19" s="772">
        <v>2020130010218</v>
      </c>
      <c r="W19" s="908" t="s">
        <v>98</v>
      </c>
      <c r="X19" s="765" t="s">
        <v>99</v>
      </c>
      <c r="Y19" s="762">
        <v>5</v>
      </c>
      <c r="Z19" s="759">
        <v>0</v>
      </c>
      <c r="AA19" s="759">
        <v>0</v>
      </c>
      <c r="AB19" s="759">
        <v>0</v>
      </c>
      <c r="AC19" s="251"/>
      <c r="AD19" s="251"/>
      <c r="AE19" s="762"/>
      <c r="AF19" s="866" t="s">
        <v>406</v>
      </c>
      <c r="AG19" s="762">
        <v>1</v>
      </c>
      <c r="AH19" s="762">
        <v>1</v>
      </c>
      <c r="AI19" s="866" t="s">
        <v>495</v>
      </c>
      <c r="AJ19" s="762">
        <v>4</v>
      </c>
      <c r="AK19" s="762">
        <v>4</v>
      </c>
      <c r="AL19" s="863">
        <v>1</v>
      </c>
      <c r="AM19" s="857">
        <f>AVERAGE(AL19:AL24)</f>
        <v>1</v>
      </c>
      <c r="AN19" s="765">
        <v>210</v>
      </c>
      <c r="AO19" s="765"/>
      <c r="AP19" s="752" t="s">
        <v>103</v>
      </c>
      <c r="AQ19" s="942">
        <v>5</v>
      </c>
      <c r="AR19" s="942">
        <v>11</v>
      </c>
      <c r="AS19" s="752" t="s">
        <v>104</v>
      </c>
      <c r="AT19" s="908" t="s">
        <v>108</v>
      </c>
      <c r="AU19" s="765" t="s">
        <v>328</v>
      </c>
      <c r="AV19" s="49" t="s">
        <v>322</v>
      </c>
      <c r="AW19" s="48" t="s">
        <v>80</v>
      </c>
      <c r="AX19" s="210">
        <v>539417050</v>
      </c>
      <c r="AY19" s="210">
        <v>639479597.48000002</v>
      </c>
      <c r="AZ19" s="210">
        <v>0</v>
      </c>
      <c r="BA19" s="261">
        <f>AZ19/AY19</f>
        <v>0</v>
      </c>
      <c r="BB19" s="210"/>
      <c r="BC19" s="273"/>
      <c r="BD19" s="328">
        <v>639000000</v>
      </c>
      <c r="BE19" s="340">
        <f>BD19/AY19</f>
        <v>0.99925001910633271</v>
      </c>
      <c r="BF19" s="328">
        <v>639000000</v>
      </c>
      <c r="BG19" s="340">
        <f>BF19/AY19</f>
        <v>0.99925001910633271</v>
      </c>
      <c r="BH19" s="384">
        <f>AY19-BF19</f>
        <v>479597.48000001907</v>
      </c>
      <c r="BI19" s="445">
        <v>2672009548</v>
      </c>
      <c r="BJ19" s="445">
        <v>2200929297</v>
      </c>
      <c r="BK19" s="448">
        <f>BJ19/BI19</f>
        <v>0.82369814084212245</v>
      </c>
      <c r="BL19" s="225"/>
    </row>
    <row r="20" spans="1:64" s="34" customFormat="1" ht="171" customHeight="1" x14ac:dyDescent="0.25">
      <c r="A20" s="701"/>
      <c r="B20" s="704"/>
      <c r="C20" s="751"/>
      <c r="D20" s="751"/>
      <c r="E20" s="751"/>
      <c r="F20" s="914"/>
      <c r="G20" s="751"/>
      <c r="H20" s="751"/>
      <c r="I20" s="751"/>
      <c r="J20" s="751"/>
      <c r="K20" s="751"/>
      <c r="L20" s="751"/>
      <c r="M20" s="932"/>
      <c r="N20" s="935"/>
      <c r="O20" s="938"/>
      <c r="P20" s="938"/>
      <c r="Q20" s="938"/>
      <c r="R20" s="938"/>
      <c r="S20" s="950"/>
      <c r="T20" s="953"/>
      <c r="U20" s="908"/>
      <c r="V20" s="772"/>
      <c r="W20" s="908"/>
      <c r="X20" s="766"/>
      <c r="Y20" s="763"/>
      <c r="Z20" s="760"/>
      <c r="AA20" s="760"/>
      <c r="AB20" s="760"/>
      <c r="AC20" s="252"/>
      <c r="AD20" s="252"/>
      <c r="AE20" s="763"/>
      <c r="AF20" s="763"/>
      <c r="AG20" s="763"/>
      <c r="AH20" s="763"/>
      <c r="AI20" s="867"/>
      <c r="AJ20" s="763"/>
      <c r="AK20" s="763"/>
      <c r="AL20" s="864"/>
      <c r="AM20" s="857"/>
      <c r="AN20" s="766"/>
      <c r="AO20" s="766"/>
      <c r="AP20" s="753"/>
      <c r="AQ20" s="943"/>
      <c r="AR20" s="943"/>
      <c r="AS20" s="753"/>
      <c r="AT20" s="908"/>
      <c r="AU20" s="766"/>
      <c r="AV20" s="49" t="s">
        <v>325</v>
      </c>
      <c r="AW20" s="48" t="s">
        <v>111</v>
      </c>
      <c r="AX20" s="210">
        <v>250000000</v>
      </c>
      <c r="AY20" s="210">
        <v>456649859</v>
      </c>
      <c r="AZ20" s="210">
        <v>80489039</v>
      </c>
      <c r="BA20" s="261">
        <f t="shared" ref="BA20:BA25" si="2">AZ20/AY20</f>
        <v>0.1762598573363405</v>
      </c>
      <c r="BB20" s="210">
        <f>AZ20</f>
        <v>80489039</v>
      </c>
      <c r="BC20" s="237">
        <f>BB20/AY20</f>
        <v>0.1762598573363405</v>
      </c>
      <c r="BD20" s="328">
        <v>227639866</v>
      </c>
      <c r="BE20" s="340">
        <f>BD20/AY20</f>
        <v>0.49849980573409092</v>
      </c>
      <c r="BF20" s="385">
        <v>232352870</v>
      </c>
      <c r="BG20" s="340">
        <f>BF20/AY20</f>
        <v>0.50882063230857144</v>
      </c>
      <c r="BH20" s="384">
        <f>AY20-BF20</f>
        <v>224296989</v>
      </c>
      <c r="BI20" s="446"/>
      <c r="BJ20" s="446"/>
      <c r="BK20" s="449"/>
      <c r="BL20" s="226"/>
    </row>
    <row r="21" spans="1:64" s="34" customFormat="1" ht="171" customHeight="1" x14ac:dyDescent="0.25">
      <c r="A21" s="701"/>
      <c r="B21" s="704"/>
      <c r="C21" s="751"/>
      <c r="D21" s="751"/>
      <c r="E21" s="751"/>
      <c r="F21" s="914"/>
      <c r="G21" s="751"/>
      <c r="H21" s="751"/>
      <c r="I21" s="751"/>
      <c r="J21" s="751"/>
      <c r="K21" s="751"/>
      <c r="L21" s="751"/>
      <c r="M21" s="932"/>
      <c r="N21" s="935"/>
      <c r="O21" s="938"/>
      <c r="P21" s="938"/>
      <c r="Q21" s="938"/>
      <c r="R21" s="938"/>
      <c r="S21" s="950"/>
      <c r="T21" s="953"/>
      <c r="U21" s="908"/>
      <c r="V21" s="772"/>
      <c r="W21" s="908"/>
      <c r="X21" s="766"/>
      <c r="Y21" s="763"/>
      <c r="Z21" s="760"/>
      <c r="AA21" s="760"/>
      <c r="AB21" s="760"/>
      <c r="AC21" s="252"/>
      <c r="AD21" s="252"/>
      <c r="AE21" s="763"/>
      <c r="AF21" s="763"/>
      <c r="AG21" s="763"/>
      <c r="AH21" s="763"/>
      <c r="AI21" s="867"/>
      <c r="AJ21" s="763"/>
      <c r="AK21" s="763"/>
      <c r="AL21" s="864"/>
      <c r="AM21" s="857"/>
      <c r="AN21" s="766"/>
      <c r="AO21" s="766"/>
      <c r="AP21" s="753"/>
      <c r="AQ21" s="943"/>
      <c r="AR21" s="943"/>
      <c r="AS21" s="753"/>
      <c r="AT21" s="908"/>
      <c r="AU21" s="766"/>
      <c r="AV21" s="49" t="s">
        <v>326</v>
      </c>
      <c r="AW21" s="48" t="s">
        <v>110</v>
      </c>
      <c r="AX21" s="210">
        <v>213800000</v>
      </c>
      <c r="AY21" s="210">
        <v>1181920876</v>
      </c>
      <c r="AZ21" s="210">
        <v>0</v>
      </c>
      <c r="BA21" s="261">
        <f t="shared" si="2"/>
        <v>0</v>
      </c>
      <c r="BB21" s="210">
        <v>216000000</v>
      </c>
      <c r="BC21" s="274">
        <f>BB21/AY21</f>
        <v>0.18275335040278956</v>
      </c>
      <c r="BD21" s="328">
        <v>550790100</v>
      </c>
      <c r="BE21" s="340">
        <f>BD21/AY21</f>
        <v>0.46601266733188662</v>
      </c>
      <c r="BF21" s="385">
        <v>849913805</v>
      </c>
      <c r="BG21" s="340">
        <f>BF21/AY21</f>
        <v>0.71909534915432016</v>
      </c>
      <c r="BH21" s="386">
        <f>AY21-BF21</f>
        <v>332007071</v>
      </c>
      <c r="BI21" s="446"/>
      <c r="BJ21" s="446"/>
      <c r="BK21" s="449"/>
      <c r="BL21" s="226"/>
    </row>
    <row r="22" spans="1:64" s="34" customFormat="1" ht="171" customHeight="1" x14ac:dyDescent="0.25">
      <c r="A22" s="701"/>
      <c r="B22" s="704"/>
      <c r="C22" s="751"/>
      <c r="D22" s="751"/>
      <c r="E22" s="751"/>
      <c r="F22" s="914"/>
      <c r="G22" s="751"/>
      <c r="H22" s="751"/>
      <c r="I22" s="751"/>
      <c r="J22" s="751"/>
      <c r="K22" s="751"/>
      <c r="L22" s="751"/>
      <c r="M22" s="932"/>
      <c r="N22" s="935"/>
      <c r="O22" s="938"/>
      <c r="P22" s="938"/>
      <c r="Q22" s="938"/>
      <c r="R22" s="938"/>
      <c r="S22" s="950"/>
      <c r="T22" s="953"/>
      <c r="U22" s="908"/>
      <c r="V22" s="772"/>
      <c r="W22" s="908"/>
      <c r="X22" s="767"/>
      <c r="Y22" s="764"/>
      <c r="Z22" s="761"/>
      <c r="AA22" s="761"/>
      <c r="AB22" s="761"/>
      <c r="AC22" s="253"/>
      <c r="AD22" s="253"/>
      <c r="AE22" s="764"/>
      <c r="AF22" s="764"/>
      <c r="AG22" s="764"/>
      <c r="AH22" s="764"/>
      <c r="AI22" s="868"/>
      <c r="AJ22" s="764"/>
      <c r="AK22" s="764"/>
      <c r="AL22" s="865"/>
      <c r="AM22" s="857"/>
      <c r="AN22" s="767"/>
      <c r="AO22" s="767"/>
      <c r="AP22" s="753"/>
      <c r="AQ22" s="944"/>
      <c r="AR22" s="944"/>
      <c r="AS22" s="753"/>
      <c r="AT22" s="908"/>
      <c r="AU22" s="767"/>
      <c r="AV22" s="49" t="s">
        <v>107</v>
      </c>
      <c r="AW22" s="48" t="s">
        <v>109</v>
      </c>
      <c r="AX22" s="210">
        <v>26179596</v>
      </c>
      <c r="AY22" s="210">
        <v>0</v>
      </c>
      <c r="AZ22" s="210">
        <v>0</v>
      </c>
      <c r="BA22" s="261"/>
      <c r="BB22" s="210"/>
      <c r="BC22" s="273"/>
      <c r="BD22" s="329"/>
      <c r="BE22" s="341"/>
      <c r="BF22" s="387"/>
      <c r="BG22" s="340">
        <v>0</v>
      </c>
      <c r="BH22" s="384">
        <v>0</v>
      </c>
      <c r="BI22" s="446"/>
      <c r="BJ22" s="446"/>
      <c r="BK22" s="449"/>
      <c r="BL22" s="226"/>
    </row>
    <row r="23" spans="1:64" s="34" customFormat="1" ht="92.1" customHeight="1" x14ac:dyDescent="0.25">
      <c r="A23" s="701"/>
      <c r="B23" s="704"/>
      <c r="C23" s="751"/>
      <c r="D23" s="751"/>
      <c r="E23" s="751"/>
      <c r="F23" s="914"/>
      <c r="G23" s="751"/>
      <c r="H23" s="751"/>
      <c r="I23" s="751"/>
      <c r="J23" s="751"/>
      <c r="K23" s="751"/>
      <c r="L23" s="751"/>
      <c r="M23" s="932"/>
      <c r="N23" s="936"/>
      <c r="O23" s="939"/>
      <c r="P23" s="939"/>
      <c r="Q23" s="939"/>
      <c r="R23" s="939"/>
      <c r="S23" s="951"/>
      <c r="T23" s="954"/>
      <c r="U23" s="908"/>
      <c r="V23" s="772"/>
      <c r="W23" s="908"/>
      <c r="X23" s="31" t="s">
        <v>100</v>
      </c>
      <c r="Y23" s="32">
        <v>1</v>
      </c>
      <c r="Z23" s="33">
        <v>0</v>
      </c>
      <c r="AA23" s="33">
        <v>0</v>
      </c>
      <c r="AB23" s="33">
        <v>0</v>
      </c>
      <c r="AC23" s="33"/>
      <c r="AD23" s="33"/>
      <c r="AE23" s="32"/>
      <c r="AF23" s="346" t="s">
        <v>407</v>
      </c>
      <c r="AG23" s="32">
        <v>1</v>
      </c>
      <c r="AH23" s="32">
        <v>1</v>
      </c>
      <c r="AI23" s="32"/>
      <c r="AJ23" s="32"/>
      <c r="AK23" s="32"/>
      <c r="AL23" s="362">
        <v>1</v>
      </c>
      <c r="AM23" s="857"/>
      <c r="AN23" s="31">
        <v>300</v>
      </c>
      <c r="AO23" s="31"/>
      <c r="AP23" s="753"/>
      <c r="AQ23" s="35">
        <v>1</v>
      </c>
      <c r="AR23" s="35">
        <v>1</v>
      </c>
      <c r="AS23" s="753"/>
      <c r="AT23" s="908"/>
      <c r="AU23" s="35" t="s">
        <v>105</v>
      </c>
      <c r="AV23" s="49" t="s">
        <v>327</v>
      </c>
      <c r="AW23" s="48" t="s">
        <v>79</v>
      </c>
      <c r="AX23" s="210">
        <v>220480160</v>
      </c>
      <c r="AY23" s="210">
        <v>426639653</v>
      </c>
      <c r="AZ23" s="210">
        <v>0</v>
      </c>
      <c r="BA23" s="261">
        <f t="shared" si="2"/>
        <v>0</v>
      </c>
      <c r="BB23" s="210"/>
      <c r="BC23" s="273"/>
      <c r="BD23" s="328">
        <v>349217309</v>
      </c>
      <c r="BE23" s="357">
        <f>BD23/AY23</f>
        <v>0.81852989178199997</v>
      </c>
      <c r="BF23" s="383">
        <v>349217309</v>
      </c>
      <c r="BG23" s="340">
        <f>BF23/AY23</f>
        <v>0.81852989178199997</v>
      </c>
      <c r="BH23" s="384">
        <f>AY23-BF23</f>
        <v>77422344</v>
      </c>
      <c r="BI23" s="446"/>
      <c r="BJ23" s="446"/>
      <c r="BK23" s="449"/>
      <c r="BL23" s="226"/>
    </row>
    <row r="24" spans="1:64" s="34" customFormat="1" ht="141" customHeight="1" x14ac:dyDescent="0.25">
      <c r="A24" s="701"/>
      <c r="B24" s="704"/>
      <c r="C24" s="751"/>
      <c r="D24" s="751"/>
      <c r="E24" s="751"/>
      <c r="F24" s="914"/>
      <c r="G24" s="38" t="s">
        <v>92</v>
      </c>
      <c r="H24" s="39" t="s">
        <v>93</v>
      </c>
      <c r="I24" s="751"/>
      <c r="J24" s="39" t="s">
        <v>96</v>
      </c>
      <c r="K24" s="40">
        <v>6</v>
      </c>
      <c r="L24" s="40">
        <v>6</v>
      </c>
      <c r="M24" s="43">
        <v>0</v>
      </c>
      <c r="N24" s="43">
        <v>0</v>
      </c>
      <c r="O24" s="38">
        <v>18</v>
      </c>
      <c r="P24" s="44"/>
      <c r="Q24" s="44"/>
      <c r="R24" s="256">
        <f>SUM(N24:Q24)</f>
        <v>18</v>
      </c>
      <c r="S24" s="45">
        <v>1</v>
      </c>
      <c r="T24" s="46">
        <v>1</v>
      </c>
      <c r="U24" s="908"/>
      <c r="V24" s="772"/>
      <c r="W24" s="908"/>
      <c r="X24" s="31" t="s">
        <v>101</v>
      </c>
      <c r="Y24" s="36">
        <v>6</v>
      </c>
      <c r="Z24" s="37">
        <v>0</v>
      </c>
      <c r="AA24" s="37">
        <v>0</v>
      </c>
      <c r="AB24" s="37">
        <v>0</v>
      </c>
      <c r="AC24" s="31" t="s">
        <v>379</v>
      </c>
      <c r="AD24" s="37">
        <v>18</v>
      </c>
      <c r="AE24" s="37">
        <v>18</v>
      </c>
      <c r="AF24" s="36"/>
      <c r="AG24" s="36"/>
      <c r="AH24" s="36"/>
      <c r="AI24" s="36"/>
      <c r="AJ24" s="36"/>
      <c r="AK24" s="36"/>
      <c r="AL24" s="362">
        <v>1</v>
      </c>
      <c r="AM24" s="857"/>
      <c r="AN24" s="31">
        <v>300</v>
      </c>
      <c r="AO24" s="31"/>
      <c r="AP24" s="754"/>
      <c r="AQ24" s="35">
        <v>6</v>
      </c>
      <c r="AR24" s="35">
        <v>0</v>
      </c>
      <c r="AS24" s="754"/>
      <c r="AT24" s="908"/>
      <c r="AU24" s="35" t="s">
        <v>73</v>
      </c>
      <c r="AV24" s="49" t="s">
        <v>70</v>
      </c>
      <c r="AW24" s="48" t="s">
        <v>78</v>
      </c>
      <c r="AX24" s="210">
        <v>800000000</v>
      </c>
      <c r="AY24" s="210">
        <v>622374272</v>
      </c>
      <c r="AZ24" s="210">
        <v>400640000</v>
      </c>
      <c r="BA24" s="261">
        <f t="shared" si="2"/>
        <v>0.64372840913321039</v>
      </c>
      <c r="BB24" s="47">
        <v>465952433</v>
      </c>
      <c r="BC24" s="274">
        <f>BB24/AY24</f>
        <v>0.7486691753864787</v>
      </c>
      <c r="BD24" s="328">
        <v>465952433</v>
      </c>
      <c r="BE24" s="340">
        <f>BD24/AY24</f>
        <v>0.7486691753864787</v>
      </c>
      <c r="BF24" s="376">
        <v>589670054</v>
      </c>
      <c r="BG24" s="340">
        <f>BF24/AY24</f>
        <v>0.94745249045256164</v>
      </c>
      <c r="BH24" s="384">
        <f>AY24-BF24</f>
        <v>32704218</v>
      </c>
      <c r="BI24" s="447"/>
      <c r="BJ24" s="447"/>
      <c r="BK24" s="450"/>
      <c r="BL24" s="227"/>
    </row>
    <row r="25" spans="1:64" s="149" customFormat="1" ht="60.75" customHeight="1" x14ac:dyDescent="0.25">
      <c r="A25" s="701"/>
      <c r="B25" s="704"/>
      <c r="C25" s="774" t="s">
        <v>284</v>
      </c>
      <c r="D25" s="775"/>
      <c r="E25" s="775"/>
      <c r="F25" s="775"/>
      <c r="G25" s="775"/>
      <c r="H25" s="775"/>
      <c r="I25" s="775"/>
      <c r="J25" s="775"/>
      <c r="K25" s="775"/>
      <c r="L25" s="775"/>
      <c r="M25" s="775"/>
      <c r="N25" s="775"/>
      <c r="O25" s="775"/>
      <c r="P25" s="775"/>
      <c r="Q25" s="775"/>
      <c r="R25" s="776"/>
      <c r="S25" s="143">
        <f>AVERAGE(S19:S24)</f>
        <v>1</v>
      </c>
      <c r="T25" s="143">
        <f>AVERAGE(T19:T24)</f>
        <v>0.90476190476190477</v>
      </c>
      <c r="U25" s="548" t="s">
        <v>282</v>
      </c>
      <c r="V25" s="548"/>
      <c r="W25" s="548"/>
      <c r="X25" s="548"/>
      <c r="Y25" s="548"/>
      <c r="Z25" s="548"/>
      <c r="AA25" s="548"/>
      <c r="AB25" s="548"/>
      <c r="AC25" s="548"/>
      <c r="AD25" s="548"/>
      <c r="AE25" s="548"/>
      <c r="AF25" s="548"/>
      <c r="AG25" s="548"/>
      <c r="AH25" s="548"/>
      <c r="AI25" s="548"/>
      <c r="AJ25" s="548"/>
      <c r="AK25" s="548"/>
      <c r="AL25" s="548"/>
      <c r="AM25" s="143">
        <f>AVERAGE(AM19:AM24)</f>
        <v>1</v>
      </c>
      <c r="AN25" s="550"/>
      <c r="AO25" s="550"/>
      <c r="AP25" s="144"/>
      <c r="AQ25" s="145"/>
      <c r="AR25" s="145"/>
      <c r="AS25" s="145"/>
      <c r="AT25" s="150"/>
      <c r="AU25" s="150"/>
      <c r="AV25" s="826" t="s">
        <v>284</v>
      </c>
      <c r="AW25" s="827"/>
      <c r="AX25" s="151">
        <f>SUM(AX19:AX24)</f>
        <v>2049876806</v>
      </c>
      <c r="AY25" s="151">
        <f t="shared" ref="AY25:AZ25" si="3">SUM(AY19:AY24)</f>
        <v>3327064257.48</v>
      </c>
      <c r="AZ25" s="151">
        <f t="shared" si="3"/>
        <v>481129039</v>
      </c>
      <c r="BA25" s="262">
        <f t="shared" si="2"/>
        <v>0.14461068430473265</v>
      </c>
      <c r="BB25" s="151">
        <f>SUM(BB19:BB24)</f>
        <v>762441472</v>
      </c>
      <c r="BC25" s="275">
        <f>BB25/AY25</f>
        <v>0.22916343448608109</v>
      </c>
      <c r="BD25" s="308">
        <f>SUM(BD19:BD24)</f>
        <v>2232599708</v>
      </c>
      <c r="BE25" s="342">
        <f>BD25/AY25</f>
        <v>0.67104195627740171</v>
      </c>
      <c r="BF25" s="377">
        <f>BF19+BF20+BF21+BF22+BF23+BF24</f>
        <v>2660154038</v>
      </c>
      <c r="BG25" s="342">
        <f>BF25/AY25</f>
        <v>0.79954994317268335</v>
      </c>
      <c r="BH25" s="382">
        <f>BH19+BH20+BH21+BH22+BH23+BH24</f>
        <v>666910219.48000002</v>
      </c>
      <c r="BI25" s="382"/>
      <c r="BJ25" s="382"/>
      <c r="BK25" s="382"/>
      <c r="BL25" s="145"/>
    </row>
    <row r="26" spans="1:64" s="55" customFormat="1" ht="83.1" customHeight="1" x14ac:dyDescent="0.25">
      <c r="A26" s="701"/>
      <c r="B26" s="704"/>
      <c r="C26" s="755" t="s">
        <v>141</v>
      </c>
      <c r="D26" s="755" t="s">
        <v>142</v>
      </c>
      <c r="E26" s="755" t="s">
        <v>143</v>
      </c>
      <c r="F26" s="781" t="s">
        <v>144</v>
      </c>
      <c r="G26" s="643" t="s">
        <v>134</v>
      </c>
      <c r="H26" s="643" t="s">
        <v>135</v>
      </c>
      <c r="I26" s="755" t="s">
        <v>133</v>
      </c>
      <c r="J26" s="755" t="s">
        <v>129</v>
      </c>
      <c r="K26" s="653">
        <v>240</v>
      </c>
      <c r="L26" s="653">
        <v>80</v>
      </c>
      <c r="M26" s="653">
        <v>543</v>
      </c>
      <c r="N26" s="653">
        <f>AB28</f>
        <v>19</v>
      </c>
      <c r="O26" s="653">
        <v>0</v>
      </c>
      <c r="P26" s="653">
        <f>AH26+AH27+AH28</f>
        <v>57</v>
      </c>
      <c r="Q26" s="653">
        <f>AK26+AK27+AK28+AK29</f>
        <v>148</v>
      </c>
      <c r="R26" s="755">
        <f>SUM(N26:Q29)</f>
        <v>224</v>
      </c>
      <c r="S26" s="909">
        <v>1</v>
      </c>
      <c r="T26" s="909">
        <v>1</v>
      </c>
      <c r="U26" s="755" t="s">
        <v>127</v>
      </c>
      <c r="V26" s="945">
        <v>2020130010043</v>
      </c>
      <c r="W26" s="755" t="s">
        <v>128</v>
      </c>
      <c r="X26" s="50" t="s">
        <v>112</v>
      </c>
      <c r="Y26" s="50">
        <v>2</v>
      </c>
      <c r="Z26" s="52"/>
      <c r="AA26" s="52">
        <v>0</v>
      </c>
      <c r="AB26" s="52"/>
      <c r="AD26" s="52"/>
      <c r="AE26" s="53"/>
      <c r="AF26" s="54" t="s">
        <v>410</v>
      </c>
      <c r="AG26" s="53">
        <v>2</v>
      </c>
      <c r="AH26" s="53">
        <v>43</v>
      </c>
      <c r="AI26" s="53"/>
      <c r="AJ26" s="53"/>
      <c r="AK26" s="53"/>
      <c r="AL26" s="363">
        <v>1</v>
      </c>
      <c r="AM26" s="885">
        <f>(AL26+AL27+AL28+AL29+AL30+AL31)/6</f>
        <v>1</v>
      </c>
      <c r="AN26" s="60">
        <v>300</v>
      </c>
      <c r="AO26" s="54"/>
      <c r="AP26" s="678" t="s">
        <v>66</v>
      </c>
      <c r="AQ26" s="50">
        <v>40</v>
      </c>
      <c r="AR26" s="50">
        <v>250</v>
      </c>
      <c r="AS26" s="859" t="s">
        <v>66</v>
      </c>
      <c r="AT26" s="941" t="s">
        <v>145</v>
      </c>
      <c r="AU26" s="120" t="s">
        <v>147</v>
      </c>
      <c r="AV26" s="728" t="s">
        <v>322</v>
      </c>
      <c r="AW26" s="731" t="s">
        <v>80</v>
      </c>
      <c r="AX26" s="720">
        <v>267962307</v>
      </c>
      <c r="AY26" s="720">
        <v>761449259</v>
      </c>
      <c r="AZ26" s="728">
        <v>0</v>
      </c>
      <c r="BA26" s="749">
        <f>AZ26/AY26</f>
        <v>0</v>
      </c>
      <c r="BB26" s="728"/>
      <c r="BC26" s="495"/>
      <c r="BD26" s="493">
        <v>187530000</v>
      </c>
      <c r="BE26" s="495">
        <f>BD26/AY26</f>
        <v>0.2462803631147798</v>
      </c>
      <c r="BF26" s="493">
        <v>757030000</v>
      </c>
      <c r="BG26" s="495">
        <f>BF26/AY26</f>
        <v>0.9941962528063869</v>
      </c>
      <c r="BH26" s="976">
        <f>AY26-BF26</f>
        <v>4419259</v>
      </c>
      <c r="BI26" s="451">
        <v>1137372775</v>
      </c>
      <c r="BJ26" s="451">
        <v>807609668</v>
      </c>
      <c r="BK26" s="454">
        <f>BJ26/BI26</f>
        <v>0.71006593946298746</v>
      </c>
      <c r="BL26" s="347" t="s">
        <v>411</v>
      </c>
    </row>
    <row r="27" spans="1:64" s="55" customFormat="1" ht="77.099999999999994" customHeight="1" x14ac:dyDescent="0.25">
      <c r="A27" s="701"/>
      <c r="B27" s="704"/>
      <c r="C27" s="756"/>
      <c r="D27" s="756"/>
      <c r="E27" s="756"/>
      <c r="F27" s="782"/>
      <c r="G27" s="644"/>
      <c r="H27" s="644"/>
      <c r="I27" s="756"/>
      <c r="J27" s="756"/>
      <c r="K27" s="654"/>
      <c r="L27" s="654"/>
      <c r="M27" s="654"/>
      <c r="N27" s="654"/>
      <c r="O27" s="654"/>
      <c r="P27" s="654"/>
      <c r="Q27" s="654"/>
      <c r="R27" s="756"/>
      <c r="S27" s="910"/>
      <c r="T27" s="910"/>
      <c r="U27" s="756"/>
      <c r="V27" s="946"/>
      <c r="W27" s="756"/>
      <c r="X27" s="50" t="s">
        <v>113</v>
      </c>
      <c r="Y27" s="50">
        <v>1</v>
      </c>
      <c r="Z27" s="52"/>
      <c r="AA27" s="52">
        <v>0</v>
      </c>
      <c r="AB27" s="52"/>
      <c r="AC27" s="52"/>
      <c r="AD27" s="52"/>
      <c r="AE27" s="53"/>
      <c r="AF27" s="54" t="s">
        <v>412</v>
      </c>
      <c r="AG27" s="53">
        <v>1</v>
      </c>
      <c r="AH27" s="53">
        <v>9</v>
      </c>
      <c r="AI27" s="54" t="s">
        <v>475</v>
      </c>
      <c r="AJ27" s="53">
        <v>2</v>
      </c>
      <c r="AK27" s="53">
        <v>148</v>
      </c>
      <c r="AL27" s="363">
        <v>1</v>
      </c>
      <c r="AM27" s="886"/>
      <c r="AN27" s="60">
        <v>120</v>
      </c>
      <c r="AO27" s="54"/>
      <c r="AP27" s="679"/>
      <c r="AQ27" s="50">
        <v>10</v>
      </c>
      <c r="AR27" s="50">
        <v>0</v>
      </c>
      <c r="AS27" s="859"/>
      <c r="AT27" s="941"/>
      <c r="AU27" s="120" t="s">
        <v>73</v>
      </c>
      <c r="AV27" s="728"/>
      <c r="AW27" s="731"/>
      <c r="AX27" s="720"/>
      <c r="AY27" s="720"/>
      <c r="AZ27" s="728"/>
      <c r="BA27" s="750"/>
      <c r="BB27" s="728"/>
      <c r="BC27" s="496"/>
      <c r="BD27" s="494"/>
      <c r="BE27" s="496"/>
      <c r="BF27" s="494"/>
      <c r="BG27" s="496"/>
      <c r="BH27" s="496"/>
      <c r="BI27" s="452"/>
      <c r="BJ27" s="452"/>
      <c r="BK27" s="455"/>
      <c r="BL27" s="63"/>
    </row>
    <row r="28" spans="1:64" s="55" customFormat="1" ht="63.75" customHeight="1" x14ac:dyDescent="0.25">
      <c r="A28" s="701"/>
      <c r="B28" s="704"/>
      <c r="C28" s="756"/>
      <c r="D28" s="756"/>
      <c r="E28" s="756"/>
      <c r="F28" s="782"/>
      <c r="G28" s="644"/>
      <c r="H28" s="645"/>
      <c r="I28" s="756"/>
      <c r="J28" s="756"/>
      <c r="K28" s="654"/>
      <c r="L28" s="654"/>
      <c r="M28" s="654"/>
      <c r="N28" s="654"/>
      <c r="O28" s="654"/>
      <c r="P28" s="654"/>
      <c r="Q28" s="654"/>
      <c r="R28" s="756"/>
      <c r="S28" s="910"/>
      <c r="T28" s="910"/>
      <c r="U28" s="756"/>
      <c r="V28" s="946"/>
      <c r="W28" s="756"/>
      <c r="X28" s="50" t="s">
        <v>114</v>
      </c>
      <c r="Y28" s="50">
        <v>1</v>
      </c>
      <c r="Z28" s="229" t="s">
        <v>341</v>
      </c>
      <c r="AA28" s="52">
        <v>1</v>
      </c>
      <c r="AB28" s="52">
        <v>19</v>
      </c>
      <c r="AC28" s="52"/>
      <c r="AD28" s="52"/>
      <c r="AE28" s="54"/>
      <c r="AF28" s="54" t="s">
        <v>414</v>
      </c>
      <c r="AG28" s="54">
        <v>1</v>
      </c>
      <c r="AH28" s="54">
        <v>5</v>
      </c>
      <c r="AI28" s="54"/>
      <c r="AJ28" s="54"/>
      <c r="AK28" s="54"/>
      <c r="AL28" s="364">
        <v>1</v>
      </c>
      <c r="AM28" s="886"/>
      <c r="AN28" s="60">
        <v>30</v>
      </c>
      <c r="AO28" s="54"/>
      <c r="AP28" s="679"/>
      <c r="AQ28" s="50">
        <v>30</v>
      </c>
      <c r="AR28" s="50">
        <v>217</v>
      </c>
      <c r="AS28" s="859"/>
      <c r="AT28" s="941"/>
      <c r="AU28" s="120" t="s">
        <v>73</v>
      </c>
      <c r="AV28" s="728" t="s">
        <v>321</v>
      </c>
      <c r="AW28" s="731" t="s">
        <v>78</v>
      </c>
      <c r="AX28" s="720">
        <v>250000000</v>
      </c>
      <c r="AY28" s="720">
        <v>751736295</v>
      </c>
      <c r="AZ28" s="722">
        <v>74600000</v>
      </c>
      <c r="BA28" s="718">
        <f t="shared" ref="BA28" si="4">AZ28/AY28</f>
        <v>9.9236927225923019E-2</v>
      </c>
      <c r="BB28" s="722">
        <v>74600000</v>
      </c>
      <c r="BC28" s="495">
        <f>BB28/AY28</f>
        <v>9.9236927225923019E-2</v>
      </c>
      <c r="BD28" s="493">
        <v>192300000</v>
      </c>
      <c r="BE28" s="495">
        <f>BD28/AY28</f>
        <v>0.25580778961856565</v>
      </c>
      <c r="BF28" s="493">
        <v>722200000</v>
      </c>
      <c r="BG28" s="495">
        <f>BF28/AY28</f>
        <v>0.96070923381449869</v>
      </c>
      <c r="BH28" s="976">
        <f>AY28-BF28</f>
        <v>29536295</v>
      </c>
      <c r="BI28" s="452"/>
      <c r="BJ28" s="452"/>
      <c r="BK28" s="455"/>
      <c r="BL28" s="347" t="s">
        <v>417</v>
      </c>
    </row>
    <row r="29" spans="1:64" s="55" customFormat="1" ht="42" customHeight="1" x14ac:dyDescent="0.25">
      <c r="A29" s="701"/>
      <c r="B29" s="704"/>
      <c r="C29" s="756"/>
      <c r="D29" s="756"/>
      <c r="E29" s="756"/>
      <c r="F29" s="782"/>
      <c r="G29" s="644"/>
      <c r="H29" s="643" t="s">
        <v>136</v>
      </c>
      <c r="I29" s="756"/>
      <c r="J29" s="771"/>
      <c r="K29" s="655"/>
      <c r="L29" s="655"/>
      <c r="M29" s="655"/>
      <c r="N29" s="655"/>
      <c r="O29" s="655"/>
      <c r="P29" s="655"/>
      <c r="Q29" s="655"/>
      <c r="R29" s="771"/>
      <c r="S29" s="913"/>
      <c r="T29" s="913"/>
      <c r="U29" s="756"/>
      <c r="V29" s="946"/>
      <c r="W29" s="756"/>
      <c r="X29" s="50" t="s">
        <v>115</v>
      </c>
      <c r="Y29" s="50">
        <v>2</v>
      </c>
      <c r="Z29" s="52"/>
      <c r="AA29" s="52">
        <v>0</v>
      </c>
      <c r="AB29" s="52"/>
      <c r="AC29" s="52"/>
      <c r="AD29" s="52"/>
      <c r="AE29" s="54"/>
      <c r="AF29" s="54" t="s">
        <v>416</v>
      </c>
      <c r="AG29" s="54">
        <v>4</v>
      </c>
      <c r="AH29" s="54">
        <v>4</v>
      </c>
      <c r="AI29" s="54"/>
      <c r="AJ29" s="54"/>
      <c r="AK29" s="54"/>
      <c r="AL29" s="364">
        <v>1</v>
      </c>
      <c r="AM29" s="886"/>
      <c r="AN29" s="60">
        <v>150</v>
      </c>
      <c r="AO29" s="54"/>
      <c r="AP29" s="679"/>
      <c r="AQ29" s="50">
        <v>80</v>
      </c>
      <c r="AR29" s="50">
        <v>76</v>
      </c>
      <c r="AS29" s="859"/>
      <c r="AT29" s="941"/>
      <c r="AU29" s="120" t="s">
        <v>74</v>
      </c>
      <c r="AV29" s="728"/>
      <c r="AW29" s="731"/>
      <c r="AX29" s="720"/>
      <c r="AY29" s="720"/>
      <c r="AZ29" s="722"/>
      <c r="BA29" s="719"/>
      <c r="BB29" s="722"/>
      <c r="BC29" s="496"/>
      <c r="BD29" s="494"/>
      <c r="BE29" s="496"/>
      <c r="BF29" s="494"/>
      <c r="BG29" s="496"/>
      <c r="BH29" s="496"/>
      <c r="BI29" s="452"/>
      <c r="BJ29" s="452"/>
      <c r="BK29" s="455"/>
      <c r="BL29" s="63"/>
    </row>
    <row r="30" spans="1:64" s="55" customFormat="1" ht="96.95" customHeight="1" x14ac:dyDescent="0.25">
      <c r="A30" s="701"/>
      <c r="B30" s="704"/>
      <c r="C30" s="756"/>
      <c r="D30" s="756"/>
      <c r="E30" s="756"/>
      <c r="F30" s="782"/>
      <c r="G30" s="644"/>
      <c r="H30" s="644"/>
      <c r="I30" s="756"/>
      <c r="J30" s="755" t="s">
        <v>130</v>
      </c>
      <c r="K30" s="653">
        <v>240</v>
      </c>
      <c r="L30" s="653">
        <v>40</v>
      </c>
      <c r="M30" s="911">
        <v>369</v>
      </c>
      <c r="N30" s="653">
        <v>3</v>
      </c>
      <c r="O30" s="755">
        <v>12</v>
      </c>
      <c r="P30" s="755">
        <f>AH30+AH31</f>
        <v>27</v>
      </c>
      <c r="Q30" s="755"/>
      <c r="R30" s="755">
        <f>SUM(N30:Q31)</f>
        <v>42</v>
      </c>
      <c r="S30" s="909">
        <v>1</v>
      </c>
      <c r="T30" s="909">
        <v>1</v>
      </c>
      <c r="U30" s="756"/>
      <c r="V30" s="946"/>
      <c r="W30" s="756"/>
      <c r="X30" s="50" t="s">
        <v>116</v>
      </c>
      <c r="Y30" s="50">
        <v>1</v>
      </c>
      <c r="Z30" s="229" t="s">
        <v>342</v>
      </c>
      <c r="AA30" s="52">
        <v>1</v>
      </c>
      <c r="AB30" s="52">
        <v>3</v>
      </c>
      <c r="AC30" s="229" t="s">
        <v>378</v>
      </c>
      <c r="AD30" s="52">
        <v>1</v>
      </c>
      <c r="AE30" s="54">
        <v>12</v>
      </c>
      <c r="AF30" s="54" t="s">
        <v>415</v>
      </c>
      <c r="AG30" s="54">
        <v>1</v>
      </c>
      <c r="AH30" s="54">
        <v>23</v>
      </c>
      <c r="AI30" s="54"/>
      <c r="AJ30" s="54"/>
      <c r="AK30" s="54"/>
      <c r="AL30" s="364">
        <v>1</v>
      </c>
      <c r="AM30" s="886"/>
      <c r="AN30" s="60">
        <v>240</v>
      </c>
      <c r="AO30" s="54"/>
      <c r="AP30" s="679"/>
      <c r="AQ30" s="50">
        <v>40</v>
      </c>
      <c r="AR30" s="50">
        <v>310</v>
      </c>
      <c r="AS30" s="859"/>
      <c r="AT30" s="941"/>
      <c r="AU30" s="120" t="s">
        <v>105</v>
      </c>
      <c r="AV30" s="728" t="s">
        <v>329</v>
      </c>
      <c r="AW30" s="731" t="s">
        <v>79</v>
      </c>
      <c r="AX30" s="720">
        <v>80000000</v>
      </c>
      <c r="AY30" s="721">
        <v>458960233</v>
      </c>
      <c r="AZ30" s="722">
        <v>32000000</v>
      </c>
      <c r="BA30" s="718">
        <f t="shared" ref="BA30" si="5">AZ30/AY30</f>
        <v>6.9722816268484852E-2</v>
      </c>
      <c r="BB30" s="966">
        <f>71800000+AZ30</f>
        <v>103800000</v>
      </c>
      <c r="BC30" s="498">
        <f>BB30/AY30</f>
        <v>0.22616338527089774</v>
      </c>
      <c r="BD30" s="497">
        <v>106800000</v>
      </c>
      <c r="BE30" s="498">
        <f>BD30/AY30</f>
        <v>0.23269989929606821</v>
      </c>
      <c r="BF30" s="493">
        <v>377650000</v>
      </c>
      <c r="BG30" s="495">
        <f>BF30/AY30</f>
        <v>0.82283817386854086</v>
      </c>
      <c r="BH30" s="977">
        <f>AY30-BF30</f>
        <v>81310233</v>
      </c>
      <c r="BI30" s="452"/>
      <c r="BJ30" s="452"/>
      <c r="BK30" s="455"/>
      <c r="BL30" s="63" t="s">
        <v>343</v>
      </c>
    </row>
    <row r="31" spans="1:64" s="55" customFormat="1" ht="125.1" customHeight="1" x14ac:dyDescent="0.25">
      <c r="A31" s="701"/>
      <c r="B31" s="704"/>
      <c r="C31" s="756"/>
      <c r="D31" s="756"/>
      <c r="E31" s="756"/>
      <c r="F31" s="782"/>
      <c r="G31" s="644"/>
      <c r="H31" s="644"/>
      <c r="I31" s="756"/>
      <c r="J31" s="756"/>
      <c r="K31" s="654"/>
      <c r="L31" s="654"/>
      <c r="M31" s="912"/>
      <c r="N31" s="654"/>
      <c r="O31" s="756"/>
      <c r="P31" s="756"/>
      <c r="Q31" s="756"/>
      <c r="R31" s="756"/>
      <c r="S31" s="910"/>
      <c r="T31" s="910"/>
      <c r="U31" s="771"/>
      <c r="V31" s="947"/>
      <c r="W31" s="771"/>
      <c r="X31" s="50" t="s">
        <v>117</v>
      </c>
      <c r="Y31" s="50">
        <v>1</v>
      </c>
      <c r="Z31" s="52"/>
      <c r="AA31" s="52">
        <v>0</v>
      </c>
      <c r="AB31" s="52"/>
      <c r="AC31" s="52"/>
      <c r="AD31" s="52"/>
      <c r="AE31" s="53"/>
      <c r="AF31" s="54" t="s">
        <v>416</v>
      </c>
      <c r="AG31" s="53">
        <v>4</v>
      </c>
      <c r="AH31" s="53">
        <v>4</v>
      </c>
      <c r="AI31" s="53"/>
      <c r="AJ31" s="53"/>
      <c r="AK31" s="53"/>
      <c r="AL31" s="363">
        <v>1</v>
      </c>
      <c r="AM31" s="887"/>
      <c r="AN31" s="60">
        <v>90</v>
      </c>
      <c r="AO31" s="54"/>
      <c r="AP31" s="679"/>
      <c r="AQ31" s="50">
        <v>40</v>
      </c>
      <c r="AR31" s="50">
        <v>59</v>
      </c>
      <c r="AS31" s="859"/>
      <c r="AT31" s="941"/>
      <c r="AU31" s="120" t="s">
        <v>74</v>
      </c>
      <c r="AV31" s="728"/>
      <c r="AW31" s="731"/>
      <c r="AX31" s="720"/>
      <c r="AY31" s="720"/>
      <c r="AZ31" s="722"/>
      <c r="BA31" s="719"/>
      <c r="BB31" s="966"/>
      <c r="BC31" s="498"/>
      <c r="BD31" s="497"/>
      <c r="BE31" s="498"/>
      <c r="BF31" s="494"/>
      <c r="BG31" s="496"/>
      <c r="BH31" s="494"/>
      <c r="BI31" s="452"/>
      <c r="BJ31" s="452"/>
      <c r="BK31" s="455"/>
      <c r="BL31" s="347" t="s">
        <v>417</v>
      </c>
    </row>
    <row r="32" spans="1:64" s="42" customFormat="1" ht="71.099999999999994" customHeight="1" x14ac:dyDescent="0.25">
      <c r="A32" s="701"/>
      <c r="B32" s="704"/>
      <c r="C32" s="756"/>
      <c r="D32" s="756"/>
      <c r="E32" s="756"/>
      <c r="F32" s="782"/>
      <c r="G32" s="645"/>
      <c r="H32" s="645"/>
      <c r="I32" s="757"/>
      <c r="J32" s="675"/>
      <c r="K32" s="676"/>
      <c r="L32" s="676"/>
      <c r="M32" s="676"/>
      <c r="N32" s="676"/>
      <c r="O32" s="676"/>
      <c r="P32" s="676"/>
      <c r="Q32" s="676"/>
      <c r="R32" s="677"/>
      <c r="S32" s="242"/>
      <c r="T32" s="242"/>
      <c r="U32" s="574" t="s">
        <v>283</v>
      </c>
      <c r="V32" s="575"/>
      <c r="W32" s="575"/>
      <c r="X32" s="575"/>
      <c r="Y32" s="575"/>
      <c r="Z32" s="575"/>
      <c r="AA32" s="575"/>
      <c r="AB32" s="575"/>
      <c r="AC32" s="575"/>
      <c r="AD32" s="575"/>
      <c r="AE32" s="575"/>
      <c r="AF32" s="575"/>
      <c r="AG32" s="575"/>
      <c r="AH32" s="575"/>
      <c r="AI32" s="575"/>
      <c r="AJ32" s="575"/>
      <c r="AK32" s="575"/>
      <c r="AL32" s="575"/>
      <c r="AM32" s="41">
        <f>AVERAGE(AM26:AM31)</f>
        <v>1</v>
      </c>
      <c r="AN32" s="576"/>
      <c r="AO32" s="576"/>
      <c r="AP32" s="679"/>
      <c r="AQ32" s="115"/>
      <c r="AR32" s="115"/>
      <c r="AS32" s="859"/>
      <c r="AT32" s="291"/>
      <c r="AU32" s="122"/>
      <c r="AV32" s="551" t="s">
        <v>286</v>
      </c>
      <c r="AW32" s="551"/>
      <c r="AX32" s="333">
        <f>SUM(AX26:AX31)</f>
        <v>597962307</v>
      </c>
      <c r="AY32" s="333">
        <f t="shared" ref="AY32:AZ32" si="6">SUM(AY26:AY31)</f>
        <v>1972145787</v>
      </c>
      <c r="AZ32" s="333">
        <f t="shared" si="6"/>
        <v>106600000</v>
      </c>
      <c r="BA32" s="334">
        <f>AZ32/AY32</f>
        <v>5.405279908954317E-2</v>
      </c>
      <c r="BB32" s="335">
        <f>SUM(BB26:BB31)</f>
        <v>178400000</v>
      </c>
      <c r="BC32" s="331">
        <f>BB32/AY32</f>
        <v>9.0459843879685753E-2</v>
      </c>
      <c r="BD32" s="330">
        <f>SUM(BD26:BD31)</f>
        <v>486630000</v>
      </c>
      <c r="BE32" s="331">
        <f>BD32/AY32</f>
        <v>0.24675153490566973</v>
      </c>
      <c r="BF32" s="330">
        <f>BF26+BF28+BF30</f>
        <v>1856880000</v>
      </c>
      <c r="BG32" s="331">
        <f>BF32/AY32</f>
        <v>0.9415531104445678</v>
      </c>
      <c r="BH32" s="330">
        <f>BH26+BH28+BH30</f>
        <v>115265787</v>
      </c>
      <c r="BI32" s="452"/>
      <c r="BJ32" s="452"/>
      <c r="BK32" s="455"/>
      <c r="BL32" s="116"/>
    </row>
    <row r="33" spans="1:64" s="59" customFormat="1" ht="81" customHeight="1" x14ac:dyDescent="0.25">
      <c r="A33" s="701"/>
      <c r="B33" s="704"/>
      <c r="C33" s="756"/>
      <c r="D33" s="756"/>
      <c r="E33" s="756"/>
      <c r="F33" s="782"/>
      <c r="G33" s="778" t="s">
        <v>137</v>
      </c>
      <c r="H33" s="777" t="s">
        <v>138</v>
      </c>
      <c r="I33" s="756"/>
      <c r="J33" s="649" t="s">
        <v>131</v>
      </c>
      <c r="K33" s="652">
        <v>53286</v>
      </c>
      <c r="L33" s="652">
        <v>14886</v>
      </c>
      <c r="M33" s="652">
        <v>23514</v>
      </c>
      <c r="N33" s="652">
        <v>0</v>
      </c>
      <c r="O33" s="649"/>
      <c r="P33" s="649">
        <f>AH33+AH34+AH35+AH36+AH37+AH38+AH39</f>
        <v>140</v>
      </c>
      <c r="Q33" s="649">
        <v>3000</v>
      </c>
      <c r="R33" s="649">
        <f>SUM(N33:Q37)</f>
        <v>3140</v>
      </c>
      <c r="S33" s="682">
        <f>+R33/L33</f>
        <v>0.21093645035603922</v>
      </c>
      <c r="T33" s="682">
        <f>+(M33+R33)/K33</f>
        <v>0.50020643320947344</v>
      </c>
      <c r="U33" s="758" t="s">
        <v>125</v>
      </c>
      <c r="V33" s="768">
        <v>2020130010045</v>
      </c>
      <c r="W33" s="758" t="s">
        <v>126</v>
      </c>
      <c r="X33" s="51" t="s">
        <v>118</v>
      </c>
      <c r="Y33" s="51">
        <v>2</v>
      </c>
      <c r="Z33" s="56"/>
      <c r="AA33" s="56">
        <v>0</v>
      </c>
      <c r="AB33" s="56"/>
      <c r="AC33" s="56"/>
      <c r="AD33" s="56"/>
      <c r="AE33" s="51"/>
      <c r="AF33" s="51" t="s">
        <v>418</v>
      </c>
      <c r="AG33" s="57">
        <v>2</v>
      </c>
      <c r="AH33" s="57">
        <v>100</v>
      </c>
      <c r="AI33" s="58" t="s">
        <v>477</v>
      </c>
      <c r="AJ33" s="57">
        <v>2</v>
      </c>
      <c r="AK33" s="57">
        <v>2934</v>
      </c>
      <c r="AL33" s="365">
        <v>1</v>
      </c>
      <c r="AM33" s="888">
        <f>(AL33+AL34+AL35+AL36+AL37+AL38+AL39)/7</f>
        <v>0.7142857142857143</v>
      </c>
      <c r="AN33" s="61">
        <v>150</v>
      </c>
      <c r="AO33" s="58"/>
      <c r="AP33" s="679"/>
      <c r="AQ33" s="51">
        <v>40</v>
      </c>
      <c r="AR33" s="51">
        <v>582</v>
      </c>
      <c r="AS33" s="859"/>
      <c r="AT33" s="680" t="s">
        <v>146</v>
      </c>
      <c r="AU33" s="117" t="s">
        <v>74</v>
      </c>
      <c r="AV33" s="64" t="s">
        <v>322</v>
      </c>
      <c r="AW33" s="118" t="s">
        <v>80</v>
      </c>
      <c r="AX33" s="212">
        <v>267962307</v>
      </c>
      <c r="AY33" s="301">
        <v>290608526</v>
      </c>
      <c r="AZ33" s="119">
        <v>0</v>
      </c>
      <c r="BA33" s="61">
        <f>AZ33/AY33</f>
        <v>0</v>
      </c>
      <c r="BB33" s="119">
        <v>0</v>
      </c>
      <c r="BC33" s="276">
        <f>BB33/AY33</f>
        <v>0</v>
      </c>
      <c r="BD33" s="309">
        <v>290053333</v>
      </c>
      <c r="BE33" s="276">
        <f>BD33/AY33</f>
        <v>0.99808955020129042</v>
      </c>
      <c r="BF33" s="309">
        <v>290053333</v>
      </c>
      <c r="BG33" s="276">
        <f>BF33/AY33</f>
        <v>0.99808955020129042</v>
      </c>
      <c r="BH33" s="419">
        <f>AY33-BF33</f>
        <v>555193</v>
      </c>
      <c r="BI33" s="452"/>
      <c r="BJ33" s="452"/>
      <c r="BK33" s="455"/>
      <c r="BL33" s="421" t="s">
        <v>476</v>
      </c>
    </row>
    <row r="34" spans="1:64" s="59" customFormat="1" ht="117" customHeight="1" x14ac:dyDescent="0.25">
      <c r="A34" s="701"/>
      <c r="B34" s="704"/>
      <c r="C34" s="756"/>
      <c r="D34" s="756"/>
      <c r="E34" s="756"/>
      <c r="F34" s="782"/>
      <c r="G34" s="779"/>
      <c r="H34" s="777"/>
      <c r="I34" s="756"/>
      <c r="J34" s="649"/>
      <c r="K34" s="652"/>
      <c r="L34" s="652"/>
      <c r="M34" s="652"/>
      <c r="N34" s="652"/>
      <c r="O34" s="649"/>
      <c r="P34" s="649"/>
      <c r="Q34" s="649"/>
      <c r="R34" s="649"/>
      <c r="S34" s="682"/>
      <c r="T34" s="682"/>
      <c r="U34" s="649"/>
      <c r="V34" s="769"/>
      <c r="W34" s="649"/>
      <c r="X34" s="51" t="s">
        <v>119</v>
      </c>
      <c r="Y34" s="51">
        <v>2</v>
      </c>
      <c r="Z34" s="56"/>
      <c r="AA34" s="56">
        <v>0</v>
      </c>
      <c r="AB34" s="56"/>
      <c r="AC34" s="56"/>
      <c r="AD34" s="56"/>
      <c r="AE34" s="57"/>
      <c r="AF34" s="51" t="s">
        <v>420</v>
      </c>
      <c r="AG34" s="57">
        <v>2</v>
      </c>
      <c r="AH34" s="57"/>
      <c r="AI34" s="57" t="s">
        <v>423</v>
      </c>
      <c r="AJ34" s="57">
        <v>4</v>
      </c>
      <c r="AK34" s="57">
        <v>58</v>
      </c>
      <c r="AL34" s="365">
        <v>1</v>
      </c>
      <c r="AM34" s="889"/>
      <c r="AN34" s="61">
        <v>330</v>
      </c>
      <c r="AO34" s="58"/>
      <c r="AP34" s="679"/>
      <c r="AQ34" s="51">
        <v>8000</v>
      </c>
      <c r="AR34" s="62">
        <v>22289</v>
      </c>
      <c r="AS34" s="859"/>
      <c r="AT34" s="680"/>
      <c r="AU34" s="65" t="s">
        <v>149</v>
      </c>
      <c r="AV34" s="726" t="s">
        <v>150</v>
      </c>
      <c r="AW34" s="729" t="s">
        <v>151</v>
      </c>
      <c r="AX34" s="723">
        <v>49869037</v>
      </c>
      <c r="AY34" s="723">
        <v>69037</v>
      </c>
      <c r="AZ34" s="499">
        <v>0</v>
      </c>
      <c r="BA34" s="501">
        <f t="shared" ref="BA34:BA38" si="7">AZ34/AY34</f>
        <v>0</v>
      </c>
      <c r="BB34" s="499">
        <v>0</v>
      </c>
      <c r="BC34" s="501">
        <f t="shared" ref="BC34:BC38" si="8">BB34/AY34</f>
        <v>0</v>
      </c>
      <c r="BD34" s="499"/>
      <c r="BE34" s="501"/>
      <c r="BF34" s="499"/>
      <c r="BG34" s="501"/>
      <c r="BH34" s="978">
        <f>AY34</f>
        <v>69037</v>
      </c>
      <c r="BI34" s="452"/>
      <c r="BJ34" s="452"/>
      <c r="BK34" s="455"/>
      <c r="BL34" s="421" t="s">
        <v>421</v>
      </c>
    </row>
    <row r="35" spans="1:64" s="59" customFormat="1" ht="93" customHeight="1" x14ac:dyDescent="0.25">
      <c r="A35" s="701"/>
      <c r="B35" s="704"/>
      <c r="C35" s="756"/>
      <c r="D35" s="756"/>
      <c r="E35" s="756"/>
      <c r="F35" s="782"/>
      <c r="G35" s="779"/>
      <c r="H35" s="777"/>
      <c r="I35" s="756"/>
      <c r="J35" s="649"/>
      <c r="K35" s="652"/>
      <c r="L35" s="652"/>
      <c r="M35" s="652"/>
      <c r="N35" s="652"/>
      <c r="O35" s="649"/>
      <c r="P35" s="649"/>
      <c r="Q35" s="649"/>
      <c r="R35" s="649"/>
      <c r="S35" s="682"/>
      <c r="T35" s="682"/>
      <c r="U35" s="649"/>
      <c r="V35" s="769"/>
      <c r="W35" s="649"/>
      <c r="X35" s="51" t="s">
        <v>120</v>
      </c>
      <c r="Y35" s="51">
        <v>2</v>
      </c>
      <c r="Z35" s="56"/>
      <c r="AA35" s="56">
        <v>0</v>
      </c>
      <c r="AB35" s="56"/>
      <c r="AC35" s="51"/>
      <c r="AD35" s="56"/>
      <c r="AE35" s="57"/>
      <c r="AF35" s="51" t="s">
        <v>419</v>
      </c>
      <c r="AG35" s="57">
        <v>2</v>
      </c>
      <c r="AH35" s="57"/>
      <c r="AI35" s="57"/>
      <c r="AJ35" s="57"/>
      <c r="AK35" s="57"/>
      <c r="AL35" s="365">
        <v>1</v>
      </c>
      <c r="AM35" s="889"/>
      <c r="AN35" s="61">
        <v>330</v>
      </c>
      <c r="AO35" s="58"/>
      <c r="AP35" s="679"/>
      <c r="AQ35" s="51">
        <v>6800</v>
      </c>
      <c r="AR35" s="51">
        <v>264</v>
      </c>
      <c r="AS35" s="859"/>
      <c r="AT35" s="680"/>
      <c r="AU35" s="65" t="s">
        <v>148</v>
      </c>
      <c r="AV35" s="726"/>
      <c r="AW35" s="729"/>
      <c r="AX35" s="723"/>
      <c r="AY35" s="723"/>
      <c r="AZ35" s="503"/>
      <c r="BA35" s="504"/>
      <c r="BB35" s="503"/>
      <c r="BC35" s="504"/>
      <c r="BD35" s="503"/>
      <c r="BE35" s="504"/>
      <c r="BF35" s="503"/>
      <c r="BG35" s="504"/>
      <c r="BH35" s="980"/>
      <c r="BI35" s="452"/>
      <c r="BJ35" s="452"/>
      <c r="BK35" s="455"/>
      <c r="BL35" s="421" t="s">
        <v>421</v>
      </c>
    </row>
    <row r="36" spans="1:64" s="59" customFormat="1" ht="116.1" customHeight="1" x14ac:dyDescent="0.25">
      <c r="A36" s="701"/>
      <c r="B36" s="704"/>
      <c r="C36" s="756"/>
      <c r="D36" s="756"/>
      <c r="E36" s="756"/>
      <c r="F36" s="782"/>
      <c r="G36" s="779"/>
      <c r="H36" s="777"/>
      <c r="I36" s="756"/>
      <c r="J36" s="649"/>
      <c r="K36" s="652"/>
      <c r="L36" s="652"/>
      <c r="M36" s="652"/>
      <c r="N36" s="652"/>
      <c r="O36" s="649"/>
      <c r="P36" s="649"/>
      <c r="Q36" s="649"/>
      <c r="R36" s="649"/>
      <c r="S36" s="682"/>
      <c r="T36" s="682"/>
      <c r="U36" s="649"/>
      <c r="V36" s="769"/>
      <c r="W36" s="649"/>
      <c r="X36" s="51" t="s">
        <v>121</v>
      </c>
      <c r="Y36" s="51">
        <v>1</v>
      </c>
      <c r="Z36" s="56"/>
      <c r="AA36" s="56">
        <v>0</v>
      </c>
      <c r="AB36" s="56"/>
      <c r="AC36" s="56"/>
      <c r="AD36" s="56"/>
      <c r="AE36" s="57"/>
      <c r="AF36" s="51" t="s">
        <v>418</v>
      </c>
      <c r="AG36" s="57">
        <v>1</v>
      </c>
      <c r="AH36" s="57">
        <v>40</v>
      </c>
      <c r="AI36" s="58" t="s">
        <v>478</v>
      </c>
      <c r="AJ36" s="57">
        <v>1</v>
      </c>
      <c r="AK36" s="57">
        <v>8</v>
      </c>
      <c r="AL36" s="365">
        <v>1</v>
      </c>
      <c r="AM36" s="889"/>
      <c r="AN36" s="61">
        <v>330</v>
      </c>
      <c r="AO36" s="58"/>
      <c r="AP36" s="679"/>
      <c r="AQ36" s="51">
        <v>60</v>
      </c>
      <c r="AR36" s="51">
        <v>132</v>
      </c>
      <c r="AS36" s="859"/>
      <c r="AT36" s="680"/>
      <c r="AU36" s="65" t="s">
        <v>148</v>
      </c>
      <c r="AV36" s="726" t="s">
        <v>324</v>
      </c>
      <c r="AW36" s="729" t="s">
        <v>79</v>
      </c>
      <c r="AX36" s="723">
        <v>80000000</v>
      </c>
      <c r="AY36" s="732">
        <v>115606893</v>
      </c>
      <c r="AZ36" s="499">
        <v>80000000</v>
      </c>
      <c r="BA36" s="501">
        <f t="shared" si="7"/>
        <v>0.69200025988069758</v>
      </c>
      <c r="BB36" s="499">
        <v>80000000</v>
      </c>
      <c r="BC36" s="501">
        <f t="shared" si="8"/>
        <v>0.69200025988069758</v>
      </c>
      <c r="BD36" s="499">
        <v>106800000</v>
      </c>
      <c r="BE36" s="501">
        <f>BD36/AY36</f>
        <v>0.92382034694073134</v>
      </c>
      <c r="BF36" s="499">
        <v>106800000</v>
      </c>
      <c r="BG36" s="501">
        <f>BF36/AY36</f>
        <v>0.92382034694073134</v>
      </c>
      <c r="BH36" s="978">
        <f>AY36-BF36</f>
        <v>8806893</v>
      </c>
      <c r="BI36" s="452"/>
      <c r="BJ36" s="452"/>
      <c r="BK36" s="455"/>
      <c r="BL36" s="421" t="s">
        <v>422</v>
      </c>
    </row>
    <row r="37" spans="1:64" s="59" customFormat="1" ht="108" customHeight="1" x14ac:dyDescent="0.25">
      <c r="A37" s="701"/>
      <c r="B37" s="704"/>
      <c r="C37" s="756"/>
      <c r="D37" s="756"/>
      <c r="E37" s="756"/>
      <c r="F37" s="782"/>
      <c r="G37" s="780"/>
      <c r="H37" s="777"/>
      <c r="I37" s="756"/>
      <c r="J37" s="650"/>
      <c r="K37" s="748"/>
      <c r="L37" s="748"/>
      <c r="M37" s="748"/>
      <c r="N37" s="748"/>
      <c r="O37" s="650"/>
      <c r="P37" s="650"/>
      <c r="Q37" s="650"/>
      <c r="R37" s="650"/>
      <c r="S37" s="770"/>
      <c r="T37" s="770"/>
      <c r="U37" s="649"/>
      <c r="V37" s="769"/>
      <c r="W37" s="649"/>
      <c r="X37" s="51" t="s">
        <v>122</v>
      </c>
      <c r="Y37" s="51">
        <v>1</v>
      </c>
      <c r="Z37" s="56"/>
      <c r="AA37" s="56">
        <v>0</v>
      </c>
      <c r="AB37" s="56"/>
      <c r="AC37" s="56"/>
      <c r="AD37" s="56"/>
      <c r="AE37" s="57"/>
      <c r="AF37" s="57"/>
      <c r="AG37" s="57"/>
      <c r="AH37" s="57"/>
      <c r="AI37" s="57"/>
      <c r="AJ37" s="57"/>
      <c r="AK37" s="57"/>
      <c r="AL37" s="365">
        <v>0</v>
      </c>
      <c r="AM37" s="889"/>
      <c r="AN37" s="61">
        <v>180</v>
      </c>
      <c r="AO37" s="58"/>
      <c r="AP37" s="679"/>
      <c r="AQ37" s="51">
        <v>40</v>
      </c>
      <c r="AR37" s="51">
        <v>247</v>
      </c>
      <c r="AS37" s="859"/>
      <c r="AT37" s="680"/>
      <c r="AU37" s="65" t="s">
        <v>74</v>
      </c>
      <c r="AV37" s="726"/>
      <c r="AW37" s="729"/>
      <c r="AX37" s="723"/>
      <c r="AY37" s="733"/>
      <c r="AZ37" s="503"/>
      <c r="BA37" s="504"/>
      <c r="BB37" s="503"/>
      <c r="BC37" s="504"/>
      <c r="BD37" s="503"/>
      <c r="BE37" s="504"/>
      <c r="BF37" s="503"/>
      <c r="BG37" s="504"/>
      <c r="BH37" s="980"/>
      <c r="BI37" s="452"/>
      <c r="BJ37" s="452"/>
      <c r="BK37" s="455"/>
      <c r="BL37" s="422"/>
    </row>
    <row r="38" spans="1:64" s="59" customFormat="1" ht="153.94999999999999" customHeight="1" x14ac:dyDescent="0.25">
      <c r="A38" s="701"/>
      <c r="B38" s="704"/>
      <c r="C38" s="756"/>
      <c r="D38" s="756"/>
      <c r="E38" s="756"/>
      <c r="F38" s="782"/>
      <c r="G38" s="778" t="s">
        <v>139</v>
      </c>
      <c r="H38" s="777" t="s">
        <v>140</v>
      </c>
      <c r="I38" s="756"/>
      <c r="J38" s="758" t="s">
        <v>132</v>
      </c>
      <c r="K38" s="651">
        <v>12</v>
      </c>
      <c r="L38" s="651">
        <v>4</v>
      </c>
      <c r="M38" s="651">
        <v>5</v>
      </c>
      <c r="N38" s="651">
        <v>0</v>
      </c>
      <c r="O38" s="758">
        <v>0</v>
      </c>
      <c r="P38" s="758">
        <f>AG38+AG39</f>
        <v>0</v>
      </c>
      <c r="Q38" s="758">
        <v>2</v>
      </c>
      <c r="R38" s="758">
        <f>SUM(N38:Q39)</f>
        <v>2</v>
      </c>
      <c r="S38" s="681">
        <f>R38/L38</f>
        <v>0.5</v>
      </c>
      <c r="T38" s="681">
        <f>(M38+R38)/K38</f>
        <v>0.58333333333333337</v>
      </c>
      <c r="U38" s="649"/>
      <c r="V38" s="769"/>
      <c r="W38" s="649"/>
      <c r="X38" s="51" t="s">
        <v>123</v>
      </c>
      <c r="Y38" s="51">
        <v>1</v>
      </c>
      <c r="Z38" s="56"/>
      <c r="AA38" s="56">
        <v>0</v>
      </c>
      <c r="AB38" s="56"/>
      <c r="AC38" s="56"/>
      <c r="AD38" s="56"/>
      <c r="AE38" s="57"/>
      <c r="AF38" s="57"/>
      <c r="AG38" s="57"/>
      <c r="AH38" s="57"/>
      <c r="AI38" s="58"/>
      <c r="AJ38" s="57"/>
      <c r="AK38" s="57"/>
      <c r="AL38" s="365">
        <v>0</v>
      </c>
      <c r="AM38" s="889"/>
      <c r="AN38" s="61">
        <v>180</v>
      </c>
      <c r="AO38" s="58"/>
      <c r="AP38" s="679"/>
      <c r="AQ38" s="51">
        <v>1</v>
      </c>
      <c r="AR38" s="51">
        <v>2</v>
      </c>
      <c r="AS38" s="859"/>
      <c r="AT38" s="680"/>
      <c r="AU38" s="65" t="s">
        <v>74</v>
      </c>
      <c r="AV38" s="726" t="s">
        <v>70</v>
      </c>
      <c r="AW38" s="729" t="s">
        <v>78</v>
      </c>
      <c r="AX38" s="723">
        <v>100000000</v>
      </c>
      <c r="AY38" s="723">
        <v>100000000</v>
      </c>
      <c r="AZ38" s="499">
        <v>100000000</v>
      </c>
      <c r="BA38" s="501">
        <f t="shared" si="7"/>
        <v>1</v>
      </c>
      <c r="BB38" s="499">
        <v>100000000</v>
      </c>
      <c r="BC38" s="501">
        <f t="shared" si="8"/>
        <v>1</v>
      </c>
      <c r="BD38" s="499">
        <v>98000000</v>
      </c>
      <c r="BE38" s="501">
        <f>BD38/AY38</f>
        <v>0.98</v>
      </c>
      <c r="BF38" s="499">
        <v>98000000</v>
      </c>
      <c r="BG38" s="501">
        <v>0.98</v>
      </c>
      <c r="BH38" s="978">
        <f>AY38-BF38</f>
        <v>2000000</v>
      </c>
      <c r="BI38" s="452"/>
      <c r="BJ38" s="452"/>
      <c r="BK38" s="455"/>
      <c r="BL38" s="422"/>
    </row>
    <row r="39" spans="1:64" s="59" customFormat="1" ht="168.95" customHeight="1" x14ac:dyDescent="0.25">
      <c r="A39" s="701"/>
      <c r="B39" s="704"/>
      <c r="C39" s="756"/>
      <c r="D39" s="756"/>
      <c r="E39" s="756"/>
      <c r="F39" s="782"/>
      <c r="G39" s="779"/>
      <c r="H39" s="778"/>
      <c r="I39" s="756"/>
      <c r="J39" s="649"/>
      <c r="K39" s="652"/>
      <c r="L39" s="652"/>
      <c r="M39" s="652"/>
      <c r="N39" s="652"/>
      <c r="O39" s="649"/>
      <c r="P39" s="649"/>
      <c r="Q39" s="649"/>
      <c r="R39" s="649"/>
      <c r="S39" s="682"/>
      <c r="T39" s="682"/>
      <c r="U39" s="649"/>
      <c r="V39" s="769"/>
      <c r="W39" s="649"/>
      <c r="X39" s="125" t="s">
        <v>124</v>
      </c>
      <c r="Y39" s="125">
        <v>3</v>
      </c>
      <c r="Z39" s="126"/>
      <c r="AA39" s="126"/>
      <c r="AB39" s="126"/>
      <c r="AC39" s="126"/>
      <c r="AD39" s="126"/>
      <c r="AE39" s="127">
        <v>0</v>
      </c>
      <c r="AF39" s="127">
        <v>0</v>
      </c>
      <c r="AG39" s="127"/>
      <c r="AH39" s="127"/>
      <c r="AI39" s="58" t="s">
        <v>479</v>
      </c>
      <c r="AJ39" s="127">
        <v>2</v>
      </c>
      <c r="AK39" s="127">
        <v>250</v>
      </c>
      <c r="AL39" s="366">
        <v>1</v>
      </c>
      <c r="AM39" s="889"/>
      <c r="AN39" s="123">
        <v>240</v>
      </c>
      <c r="AO39" s="124">
        <v>270</v>
      </c>
      <c r="AP39" s="679"/>
      <c r="AQ39" s="125">
        <v>3</v>
      </c>
      <c r="AR39" s="125">
        <v>3</v>
      </c>
      <c r="AS39" s="678"/>
      <c r="AT39" s="680"/>
      <c r="AU39" s="128" t="s">
        <v>73</v>
      </c>
      <c r="AV39" s="727"/>
      <c r="AW39" s="730"/>
      <c r="AX39" s="724"/>
      <c r="AY39" s="724"/>
      <c r="AZ39" s="725"/>
      <c r="BA39" s="502"/>
      <c r="BB39" s="725"/>
      <c r="BC39" s="502"/>
      <c r="BD39" s="500"/>
      <c r="BE39" s="502"/>
      <c r="BF39" s="500"/>
      <c r="BG39" s="502"/>
      <c r="BH39" s="979"/>
      <c r="BI39" s="452"/>
      <c r="BJ39" s="452"/>
      <c r="BK39" s="455"/>
      <c r="BL39" s="423"/>
    </row>
    <row r="40" spans="1:64" s="42" customFormat="1" ht="36.950000000000003" customHeight="1" x14ac:dyDescent="0.25">
      <c r="A40" s="701"/>
      <c r="B40" s="704"/>
      <c r="C40" s="551"/>
      <c r="D40" s="551"/>
      <c r="E40" s="551"/>
      <c r="F40" s="551"/>
      <c r="G40" s="551"/>
      <c r="H40" s="551"/>
      <c r="I40" s="551"/>
      <c r="J40" s="551"/>
      <c r="K40" s="551"/>
      <c r="L40" s="551"/>
      <c r="M40" s="551"/>
      <c r="N40" s="551"/>
      <c r="O40" s="551"/>
      <c r="P40" s="551"/>
      <c r="Q40" s="551"/>
      <c r="R40" s="136"/>
      <c r="S40" s="135"/>
      <c r="T40" s="135"/>
      <c r="U40" s="675" t="s">
        <v>287</v>
      </c>
      <c r="V40" s="676"/>
      <c r="W40" s="676"/>
      <c r="X40" s="676"/>
      <c r="Y40" s="676"/>
      <c r="Z40" s="676"/>
      <c r="AA40" s="676"/>
      <c r="AB40" s="676"/>
      <c r="AC40" s="676"/>
      <c r="AD40" s="676"/>
      <c r="AE40" s="676"/>
      <c r="AF40" s="676"/>
      <c r="AG40" s="676"/>
      <c r="AH40" s="676"/>
      <c r="AI40" s="676"/>
      <c r="AJ40" s="676"/>
      <c r="AK40" s="676"/>
      <c r="AL40" s="677"/>
      <c r="AM40" s="135">
        <f>AM33</f>
        <v>0.7142857142857143</v>
      </c>
      <c r="AN40" s="137"/>
      <c r="AO40" s="137"/>
      <c r="AP40" s="139"/>
      <c r="AQ40" s="140"/>
      <c r="AR40" s="140"/>
      <c r="AS40" s="139"/>
      <c r="AT40" s="292"/>
      <c r="AU40" s="122"/>
      <c r="AV40" s="551" t="s">
        <v>288</v>
      </c>
      <c r="AW40" s="551"/>
      <c r="AX40" s="213">
        <f>SUM(AX33:AX39)</f>
        <v>497831344</v>
      </c>
      <c r="AY40" s="213">
        <f t="shared" ref="AY40:AZ40" si="9">SUM(AY33:AY39)</f>
        <v>506284456</v>
      </c>
      <c r="AZ40" s="213">
        <f t="shared" si="9"/>
        <v>180000000</v>
      </c>
      <c r="BA40" s="238">
        <f>AZ40/AY40</f>
        <v>0.35553135765242611</v>
      </c>
      <c r="BB40" s="213">
        <f>SUM(BB33:BB39)</f>
        <v>180000000</v>
      </c>
      <c r="BC40" s="238">
        <f>BB40/AY40</f>
        <v>0.35553135765242611</v>
      </c>
      <c r="BD40" s="310">
        <f>SUM(BD33:BD39)</f>
        <v>494853333</v>
      </c>
      <c r="BE40" s="238">
        <f>BD40/AY40</f>
        <v>0.97742154066843401</v>
      </c>
      <c r="BF40" s="310">
        <f>BF33+BF36+BF38</f>
        <v>494853333</v>
      </c>
      <c r="BG40" s="238">
        <f>BF40/AY40</f>
        <v>0.97742154066843401</v>
      </c>
      <c r="BH40" s="420">
        <f>BH33+BH34+BH36+BH38</f>
        <v>11431123</v>
      </c>
      <c r="BI40" s="453"/>
      <c r="BJ40" s="453"/>
      <c r="BK40" s="456"/>
      <c r="BL40" s="424"/>
    </row>
    <row r="41" spans="1:64" s="149" customFormat="1" ht="48" customHeight="1" x14ac:dyDescent="0.25">
      <c r="A41" s="701"/>
      <c r="B41" s="704"/>
      <c r="C41" s="549" t="s">
        <v>285</v>
      </c>
      <c r="D41" s="549"/>
      <c r="E41" s="549"/>
      <c r="F41" s="549"/>
      <c r="G41" s="549"/>
      <c r="H41" s="549"/>
      <c r="I41" s="549"/>
      <c r="J41" s="549"/>
      <c r="K41" s="549"/>
      <c r="L41" s="549"/>
      <c r="M41" s="549"/>
      <c r="N41" s="549"/>
      <c r="O41" s="549"/>
      <c r="P41" s="549"/>
      <c r="Q41" s="549"/>
      <c r="R41" s="154"/>
      <c r="S41" s="155">
        <f>(S38+S33+S30+S26)/4</f>
        <v>0.67773411258900984</v>
      </c>
      <c r="T41" s="155">
        <f>(T38+T33+T30+T26)/4</f>
        <v>0.77088494163570176</v>
      </c>
      <c r="U41" s="871" t="s">
        <v>285</v>
      </c>
      <c r="V41" s="872"/>
      <c r="W41" s="872"/>
      <c r="X41" s="872"/>
      <c r="Y41" s="872"/>
      <c r="Z41" s="872"/>
      <c r="AA41" s="872"/>
      <c r="AB41" s="872"/>
      <c r="AC41" s="872"/>
      <c r="AD41" s="872"/>
      <c r="AE41" s="872"/>
      <c r="AF41" s="872"/>
      <c r="AG41" s="872"/>
      <c r="AH41" s="872"/>
      <c r="AI41" s="872"/>
      <c r="AJ41" s="872"/>
      <c r="AK41" s="872"/>
      <c r="AL41" s="873"/>
      <c r="AM41" s="155"/>
      <c r="AN41" s="154"/>
      <c r="AO41" s="154"/>
      <c r="AP41" s="156"/>
      <c r="AQ41" s="157"/>
      <c r="AR41" s="157"/>
      <c r="AS41" s="390"/>
      <c r="AT41" s="391"/>
      <c r="AU41" s="158"/>
      <c r="AV41" s="549" t="s">
        <v>285</v>
      </c>
      <c r="AW41" s="549"/>
      <c r="AX41" s="159">
        <f>AX32+AX40</f>
        <v>1095793651</v>
      </c>
      <c r="AY41" s="222">
        <f>AY40+AY32</f>
        <v>2478430243</v>
      </c>
      <c r="AZ41" s="159">
        <f>AZ32+AZ40</f>
        <v>286600000</v>
      </c>
      <c r="BA41" s="263">
        <f>AZ41/AY41</f>
        <v>0.11563771092991783</v>
      </c>
      <c r="BB41" s="159">
        <f>BB40+BB32</f>
        <v>358400000</v>
      </c>
      <c r="BC41" s="277">
        <f>BB41/AY41</f>
        <v>0.14460766084187909</v>
      </c>
      <c r="BD41" s="222">
        <f>BD40+BD32</f>
        <v>981483333</v>
      </c>
      <c r="BE41" s="285">
        <f>BD41/AY41</f>
        <v>0.39601006958822849</v>
      </c>
      <c r="BF41" s="317">
        <f>BF40+BF32</f>
        <v>2351733333</v>
      </c>
      <c r="BG41" s="285">
        <f>BF41/AY41</f>
        <v>0.94888017915459244</v>
      </c>
      <c r="BH41" s="388">
        <f>BH40+BH32</f>
        <v>126696910</v>
      </c>
      <c r="BI41" s="426"/>
      <c r="BJ41" s="425"/>
      <c r="BK41" s="426"/>
      <c r="BL41" s="389"/>
    </row>
    <row r="42" spans="1:64" s="75" customFormat="1" ht="101.25" customHeight="1" x14ac:dyDescent="0.25">
      <c r="A42" s="701"/>
      <c r="B42" s="704"/>
      <c r="C42" s="637"/>
      <c r="D42" s="637"/>
      <c r="E42" s="638"/>
      <c r="F42" s="639" t="s">
        <v>170</v>
      </c>
      <c r="G42" s="689" t="s">
        <v>171</v>
      </c>
      <c r="H42" s="658" t="s">
        <v>173</v>
      </c>
      <c r="I42" s="639" t="s">
        <v>22</v>
      </c>
      <c r="J42" s="658" t="s">
        <v>175</v>
      </c>
      <c r="K42" s="658">
        <v>4</v>
      </c>
      <c r="L42" s="658">
        <v>4</v>
      </c>
      <c r="M42" s="658">
        <v>4</v>
      </c>
      <c r="N42" s="656">
        <v>4</v>
      </c>
      <c r="O42" s="639">
        <v>4</v>
      </c>
      <c r="P42" s="639"/>
      <c r="Q42" s="639"/>
      <c r="R42" s="640">
        <v>4</v>
      </c>
      <c r="S42" s="695">
        <f>R42/L42</f>
        <v>1</v>
      </c>
      <c r="T42" s="695">
        <v>1</v>
      </c>
      <c r="U42" s="892" t="s">
        <v>162</v>
      </c>
      <c r="V42" s="894">
        <v>2021130010291</v>
      </c>
      <c r="W42" s="896" t="s">
        <v>163</v>
      </c>
      <c r="X42" s="129" t="s">
        <v>152</v>
      </c>
      <c r="Y42" s="129">
        <v>4</v>
      </c>
      <c r="Z42" s="230" t="s">
        <v>344</v>
      </c>
      <c r="AA42" s="130">
        <v>4</v>
      </c>
      <c r="AB42" s="130">
        <v>4</v>
      </c>
      <c r="AC42" s="230" t="s">
        <v>380</v>
      </c>
      <c r="AD42" s="130">
        <v>4</v>
      </c>
      <c r="AE42" s="80">
        <v>4</v>
      </c>
      <c r="AF42" s="230" t="s">
        <v>424</v>
      </c>
      <c r="AG42" s="80">
        <v>4</v>
      </c>
      <c r="AH42" s="80">
        <v>4</v>
      </c>
      <c r="AI42" s="80"/>
      <c r="AJ42" s="80"/>
      <c r="AK42" s="80"/>
      <c r="AL42" s="367">
        <v>1</v>
      </c>
      <c r="AM42" s="831">
        <f>AVERAGE(AL42:AL45)</f>
        <v>1</v>
      </c>
      <c r="AN42" s="129">
        <v>330</v>
      </c>
      <c r="AO42" s="131"/>
      <c r="AP42" s="877" t="s">
        <v>65</v>
      </c>
      <c r="AQ42" s="129">
        <v>4</v>
      </c>
      <c r="AR42" s="129">
        <v>4</v>
      </c>
      <c r="AS42" s="847" t="s">
        <v>66</v>
      </c>
      <c r="AT42" s="968" t="s">
        <v>168</v>
      </c>
      <c r="AU42" s="179" t="s">
        <v>169</v>
      </c>
      <c r="AV42" s="132" t="s">
        <v>70</v>
      </c>
      <c r="AW42" s="133" t="s">
        <v>78</v>
      </c>
      <c r="AX42" s="214">
        <v>80457249</v>
      </c>
      <c r="AY42" s="214">
        <v>80057249</v>
      </c>
      <c r="AZ42" s="239">
        <v>80000000</v>
      </c>
      <c r="BA42" s="240">
        <f>+AZ42/AY42</f>
        <v>0.99928489923504615</v>
      </c>
      <c r="BB42" s="239">
        <f>AZ42</f>
        <v>80000000</v>
      </c>
      <c r="BC42" s="278"/>
      <c r="BD42" s="311">
        <v>80000000</v>
      </c>
      <c r="BE42" s="278">
        <f>BD42/AY42</f>
        <v>0.99928489923504615</v>
      </c>
      <c r="BF42" s="311">
        <v>80000000</v>
      </c>
      <c r="BG42" s="278">
        <v>1</v>
      </c>
      <c r="BH42" s="396">
        <f>AY42-BF42</f>
        <v>57249</v>
      </c>
      <c r="BI42" s="457">
        <v>1010577707</v>
      </c>
      <c r="BJ42" s="458">
        <v>280911465</v>
      </c>
      <c r="BK42" s="461">
        <f>BJ42/BI42</f>
        <v>0.27797116743640971</v>
      </c>
      <c r="BL42" s="231" t="s">
        <v>425</v>
      </c>
    </row>
    <row r="43" spans="1:64" s="75" customFormat="1" ht="51.75" customHeight="1" x14ac:dyDescent="0.25">
      <c r="A43" s="701"/>
      <c r="B43" s="704"/>
      <c r="C43" s="637"/>
      <c r="D43" s="637"/>
      <c r="E43" s="638"/>
      <c r="F43" s="640"/>
      <c r="G43" s="689"/>
      <c r="H43" s="659"/>
      <c r="I43" s="640"/>
      <c r="J43" s="659"/>
      <c r="K43" s="659"/>
      <c r="L43" s="659"/>
      <c r="M43" s="659"/>
      <c r="N43" s="657"/>
      <c r="O43" s="640"/>
      <c r="P43" s="640"/>
      <c r="Q43" s="640"/>
      <c r="R43" s="640"/>
      <c r="S43" s="695"/>
      <c r="T43" s="695"/>
      <c r="U43" s="892"/>
      <c r="V43" s="894"/>
      <c r="W43" s="896"/>
      <c r="X43" s="66" t="s">
        <v>153</v>
      </c>
      <c r="Y43" s="66">
        <v>2</v>
      </c>
      <c r="Z43" s="74"/>
      <c r="AA43" s="74">
        <v>0</v>
      </c>
      <c r="AB43" s="74"/>
      <c r="AC43" s="74"/>
      <c r="AD43" s="74"/>
      <c r="AE43" s="73"/>
      <c r="AF43" s="73"/>
      <c r="AG43" s="73"/>
      <c r="AH43" s="73"/>
      <c r="AI43" s="375" t="s">
        <v>474</v>
      </c>
      <c r="AJ43" s="73">
        <v>6</v>
      </c>
      <c r="AK43" s="73">
        <v>42</v>
      </c>
      <c r="AL43" s="368">
        <v>1</v>
      </c>
      <c r="AM43" s="832"/>
      <c r="AN43" s="66">
        <v>150</v>
      </c>
      <c r="AO43" s="68"/>
      <c r="AP43" s="877"/>
      <c r="AQ43" s="66">
        <v>2</v>
      </c>
      <c r="AR43" s="66">
        <v>2</v>
      </c>
      <c r="AS43" s="847"/>
      <c r="AT43" s="968"/>
      <c r="AU43" s="180" t="s">
        <v>74</v>
      </c>
      <c r="AV43" s="79" t="s">
        <v>324</v>
      </c>
      <c r="AW43" s="78" t="s">
        <v>79</v>
      </c>
      <c r="AX43" s="215">
        <v>645653440</v>
      </c>
      <c r="AY43" s="223">
        <v>4065957049</v>
      </c>
      <c r="AZ43" s="259">
        <v>28000000</v>
      </c>
      <c r="BA43" s="241">
        <f t="shared" ref="BA43" si="10">+AZ43/AY43</f>
        <v>6.8864475602088441E-3</v>
      </c>
      <c r="BB43" s="259">
        <f>AZ43+3300771737</f>
        <v>3328771737</v>
      </c>
      <c r="BC43" s="279"/>
      <c r="BD43" s="312">
        <v>3675222657</v>
      </c>
      <c r="BE43" s="279">
        <f>BD43/AY43</f>
        <v>0.9039010035543541</v>
      </c>
      <c r="BF43" s="312">
        <v>4000704471</v>
      </c>
      <c r="BG43" s="279">
        <f>BF43/AY43</f>
        <v>0.98395148369409158</v>
      </c>
      <c r="BH43" s="394">
        <f>AY43-BF43</f>
        <v>65252578</v>
      </c>
      <c r="BI43" s="457"/>
      <c r="BJ43" s="459"/>
      <c r="BK43" s="461"/>
      <c r="BL43" s="76" t="s">
        <v>390</v>
      </c>
    </row>
    <row r="44" spans="1:64" s="75" customFormat="1" ht="125.1" customHeight="1" x14ac:dyDescent="0.25">
      <c r="A44" s="701"/>
      <c r="B44" s="704"/>
      <c r="C44" s="637"/>
      <c r="D44" s="637"/>
      <c r="E44" s="638"/>
      <c r="F44" s="640"/>
      <c r="G44" s="689"/>
      <c r="H44" s="690" t="s">
        <v>174</v>
      </c>
      <c r="I44" s="640"/>
      <c r="J44" s="659"/>
      <c r="K44" s="659"/>
      <c r="L44" s="659"/>
      <c r="M44" s="659"/>
      <c r="N44" s="657"/>
      <c r="O44" s="640"/>
      <c r="P44" s="640"/>
      <c r="Q44" s="640"/>
      <c r="R44" s="640"/>
      <c r="S44" s="695"/>
      <c r="T44" s="695"/>
      <c r="U44" s="892"/>
      <c r="V44" s="894"/>
      <c r="W44" s="896"/>
      <c r="X44" s="66" t="s">
        <v>154</v>
      </c>
      <c r="Y44" s="66">
        <v>2</v>
      </c>
      <c r="Z44" s="74"/>
      <c r="AA44" s="74">
        <v>0</v>
      </c>
      <c r="AB44" s="74"/>
      <c r="AC44" s="74"/>
      <c r="AD44" s="74"/>
      <c r="AE44" s="73"/>
      <c r="AF44" s="73"/>
      <c r="AG44" s="73"/>
      <c r="AH44" s="73"/>
      <c r="AI44" s="73"/>
      <c r="AJ44" s="73"/>
      <c r="AK44" s="73"/>
      <c r="AL44" s="368"/>
      <c r="AM44" s="832"/>
      <c r="AN44" s="66">
        <v>150</v>
      </c>
      <c r="AO44" s="68"/>
      <c r="AP44" s="877"/>
      <c r="AQ44" s="66">
        <v>2</v>
      </c>
      <c r="AR44" s="66">
        <v>2</v>
      </c>
      <c r="AS44" s="847"/>
      <c r="AT44" s="968"/>
      <c r="AU44" s="180" t="s">
        <v>105</v>
      </c>
      <c r="AV44" s="850" t="s">
        <v>322</v>
      </c>
      <c r="AW44" s="852" t="s">
        <v>80</v>
      </c>
      <c r="AX44" s="843">
        <v>117233509</v>
      </c>
      <c r="AY44" s="843">
        <v>250055729</v>
      </c>
      <c r="AZ44" s="845">
        <v>0</v>
      </c>
      <c r="BA44" s="862">
        <f>AZ44/AY44</f>
        <v>0</v>
      </c>
      <c r="BB44" s="845"/>
      <c r="BC44" s="956"/>
      <c r="BD44" s="508">
        <v>250000000</v>
      </c>
      <c r="BE44" s="510">
        <f>BD44/AY44</f>
        <v>0.9997771336804685</v>
      </c>
      <c r="BF44" s="508">
        <v>250000000</v>
      </c>
      <c r="BG44" s="510">
        <f>BF44/AY44</f>
        <v>0.9997771336804685</v>
      </c>
      <c r="BH44" s="981">
        <f>AY44-BF44</f>
        <v>55729</v>
      </c>
      <c r="BI44" s="457"/>
      <c r="BJ44" s="459"/>
      <c r="BK44" s="461"/>
      <c r="BL44" s="76"/>
    </row>
    <row r="45" spans="1:64" s="75" customFormat="1" ht="129.94999999999999" customHeight="1" x14ac:dyDescent="0.25">
      <c r="A45" s="701"/>
      <c r="B45" s="704"/>
      <c r="C45" s="637"/>
      <c r="D45" s="637"/>
      <c r="E45" s="638"/>
      <c r="F45" s="640"/>
      <c r="G45" s="689"/>
      <c r="H45" s="689"/>
      <c r="I45" s="640"/>
      <c r="J45" s="659"/>
      <c r="K45" s="659"/>
      <c r="L45" s="659"/>
      <c r="M45" s="659"/>
      <c r="N45" s="657"/>
      <c r="O45" s="640"/>
      <c r="P45" s="640"/>
      <c r="Q45" s="640"/>
      <c r="R45" s="640"/>
      <c r="S45" s="695"/>
      <c r="T45" s="695"/>
      <c r="U45" s="893"/>
      <c r="V45" s="895"/>
      <c r="W45" s="897"/>
      <c r="X45" s="66" t="s">
        <v>155</v>
      </c>
      <c r="Y45" s="66">
        <v>1</v>
      </c>
      <c r="Z45" s="74"/>
      <c r="AA45" s="74">
        <v>0</v>
      </c>
      <c r="AB45" s="74"/>
      <c r="AC45" s="74"/>
      <c r="AD45" s="74"/>
      <c r="AE45" s="73"/>
      <c r="AF45" s="73"/>
      <c r="AG45" s="73"/>
      <c r="AH45" s="73"/>
      <c r="AI45" s="73"/>
      <c r="AJ45" s="73"/>
      <c r="AK45" s="73"/>
      <c r="AL45" s="368"/>
      <c r="AM45" s="833"/>
      <c r="AN45" s="66">
        <v>60</v>
      </c>
      <c r="AO45" s="68"/>
      <c r="AP45" s="877"/>
      <c r="AQ45" s="66">
        <v>1</v>
      </c>
      <c r="AR45" s="66">
        <v>1</v>
      </c>
      <c r="AS45" s="847"/>
      <c r="AT45" s="968"/>
      <c r="AU45" s="180" t="s">
        <v>105</v>
      </c>
      <c r="AV45" s="851"/>
      <c r="AW45" s="853"/>
      <c r="AX45" s="844"/>
      <c r="AY45" s="844"/>
      <c r="AZ45" s="846"/>
      <c r="BA45" s="862"/>
      <c r="BB45" s="846"/>
      <c r="BC45" s="956"/>
      <c r="BD45" s="509"/>
      <c r="BE45" s="511"/>
      <c r="BF45" s="509"/>
      <c r="BG45" s="511"/>
      <c r="BH45" s="511"/>
      <c r="BI45" s="457"/>
      <c r="BJ45" s="459"/>
      <c r="BK45" s="461"/>
      <c r="BL45" s="76"/>
    </row>
    <row r="46" spans="1:64" s="75" customFormat="1" ht="89.1" customHeight="1" x14ac:dyDescent="0.25">
      <c r="A46" s="701"/>
      <c r="B46" s="704"/>
      <c r="C46" s="637"/>
      <c r="D46" s="637"/>
      <c r="E46" s="638"/>
      <c r="F46" s="640"/>
      <c r="G46" s="658"/>
      <c r="H46" s="658"/>
      <c r="I46" s="640"/>
      <c r="J46" s="551"/>
      <c r="K46" s="551"/>
      <c r="L46" s="551"/>
      <c r="M46" s="551"/>
      <c r="N46" s="551"/>
      <c r="O46" s="551"/>
      <c r="P46" s="551"/>
      <c r="Q46" s="551"/>
      <c r="R46" s="551"/>
      <c r="S46" s="551"/>
      <c r="T46" s="551"/>
      <c r="U46" s="574" t="s">
        <v>291</v>
      </c>
      <c r="V46" s="575"/>
      <c r="W46" s="575"/>
      <c r="X46" s="575"/>
      <c r="Y46" s="575"/>
      <c r="Z46" s="575"/>
      <c r="AA46" s="575"/>
      <c r="AB46" s="575"/>
      <c r="AC46" s="575"/>
      <c r="AD46" s="575"/>
      <c r="AE46" s="575"/>
      <c r="AF46" s="575"/>
      <c r="AG46" s="575"/>
      <c r="AH46" s="575"/>
      <c r="AI46" s="575"/>
      <c r="AJ46" s="575"/>
      <c r="AK46" s="575"/>
      <c r="AL46" s="575"/>
      <c r="AM46" s="41">
        <v>1</v>
      </c>
      <c r="AN46" s="576"/>
      <c r="AO46" s="576"/>
      <c r="AP46" s="877"/>
      <c r="AQ46" s="161"/>
      <c r="AR46" s="161"/>
      <c r="AS46" s="847"/>
      <c r="AT46" s="355"/>
      <c r="AU46" s="181"/>
      <c r="AV46" s="551" t="s">
        <v>292</v>
      </c>
      <c r="AW46" s="551"/>
      <c r="AX46" s="209">
        <f>SUM(AX42:AX45)</f>
        <v>843344198</v>
      </c>
      <c r="AY46" s="209">
        <f t="shared" ref="AY46:AZ46" si="11">SUM(AY42:AY45)</f>
        <v>4396070027</v>
      </c>
      <c r="AZ46" s="332">
        <f t="shared" si="11"/>
        <v>108000000</v>
      </c>
      <c r="BA46" s="331">
        <f>AZ46/AY46</f>
        <v>2.4567397547509539E-2</v>
      </c>
      <c r="BB46" s="332">
        <f>SUM(BB42:BB45)</f>
        <v>3408771737</v>
      </c>
      <c r="BC46" s="331">
        <f>BB46/AY46</f>
        <v>0.77541342973697813</v>
      </c>
      <c r="BD46" s="330">
        <f>SUM(BD42:BD45)</f>
        <v>4005222657</v>
      </c>
      <c r="BE46" s="331">
        <f>BD46/AY46</f>
        <v>0.91109164148899491</v>
      </c>
      <c r="BF46" s="330">
        <f>BF42+BF43+BF44</f>
        <v>4330704471</v>
      </c>
      <c r="BG46" s="331">
        <f>BF46/AY46</f>
        <v>0.98513091110957407</v>
      </c>
      <c r="BH46" s="395">
        <f>BH44+BH42+BH43</f>
        <v>65365556</v>
      </c>
      <c r="BI46" s="457"/>
      <c r="BJ46" s="459"/>
      <c r="BK46" s="461"/>
      <c r="BL46" s="116"/>
    </row>
    <row r="47" spans="1:64" s="72" customFormat="1" ht="42" customHeight="1" x14ac:dyDescent="0.25">
      <c r="A47" s="701"/>
      <c r="B47" s="704"/>
      <c r="C47" s="637"/>
      <c r="D47" s="637"/>
      <c r="E47" s="638"/>
      <c r="F47" s="640"/>
      <c r="G47" s="635" t="s">
        <v>172</v>
      </c>
      <c r="H47" s="635" t="s">
        <v>173</v>
      </c>
      <c r="I47" s="640"/>
      <c r="J47" s="635" t="s">
        <v>176</v>
      </c>
      <c r="K47" s="635">
        <v>1</v>
      </c>
      <c r="L47" s="712">
        <v>2.5000000000000001E-3</v>
      </c>
      <c r="M47" s="712">
        <v>5.0000000000000001E-3</v>
      </c>
      <c r="N47" s="618">
        <v>6.25E-2</v>
      </c>
      <c r="O47" s="618">
        <v>6.25E-2</v>
      </c>
      <c r="P47" s="618">
        <v>6.25E-2</v>
      </c>
      <c r="Q47" s="618">
        <v>6.25E-2</v>
      </c>
      <c r="R47" s="714">
        <f>N47+O47+P47+Q47</f>
        <v>0.25</v>
      </c>
      <c r="S47" s="716">
        <v>1</v>
      </c>
      <c r="T47" s="734">
        <v>0.75</v>
      </c>
      <c r="U47" s="890" t="s">
        <v>164</v>
      </c>
      <c r="V47" s="898">
        <v>2021130010005</v>
      </c>
      <c r="W47" s="900" t="s">
        <v>165</v>
      </c>
      <c r="X47" s="67" t="s">
        <v>156</v>
      </c>
      <c r="Y47" s="67" t="s">
        <v>161</v>
      </c>
      <c r="Z47" s="70"/>
      <c r="AA47" s="70"/>
      <c r="AB47" s="70"/>
      <c r="AC47" s="70"/>
      <c r="AD47" s="70"/>
      <c r="AE47" s="71"/>
      <c r="AF47" s="71"/>
      <c r="AG47" s="71"/>
      <c r="AH47" s="71"/>
      <c r="AI47" s="71"/>
      <c r="AJ47" s="71"/>
      <c r="AK47" s="71"/>
      <c r="AL47" s="369"/>
      <c r="AM47" s="834">
        <f>(AL48+AL49+AL50+AL51)/4</f>
        <v>0.75</v>
      </c>
      <c r="AN47" s="67" t="s">
        <v>161</v>
      </c>
      <c r="AO47" s="69"/>
      <c r="AP47" s="877"/>
      <c r="AQ47" s="67" t="s">
        <v>161</v>
      </c>
      <c r="AR47" s="67" t="s">
        <v>166</v>
      </c>
      <c r="AS47" s="847"/>
      <c r="AT47" s="967" t="s">
        <v>167</v>
      </c>
      <c r="AU47" s="182"/>
      <c r="AV47" s="742" t="s">
        <v>70</v>
      </c>
      <c r="AW47" s="745" t="s">
        <v>78</v>
      </c>
      <c r="AX47" s="736">
        <v>50000000</v>
      </c>
      <c r="AY47" s="736">
        <v>108000000</v>
      </c>
      <c r="AZ47" s="957">
        <v>50000000</v>
      </c>
      <c r="BA47" s="740">
        <f>AZ47/AY47</f>
        <v>0.46296296296296297</v>
      </c>
      <c r="BB47" s="957">
        <v>50000000</v>
      </c>
      <c r="BC47" s="517">
        <f>BB47/AZ47</f>
        <v>1</v>
      </c>
      <c r="BD47" s="512">
        <v>83500000</v>
      </c>
      <c r="BE47" s="517">
        <f>BD47/AY47</f>
        <v>0.77314814814814814</v>
      </c>
      <c r="BF47" s="512">
        <v>97000000</v>
      </c>
      <c r="BG47" s="517">
        <f>BF47/AY47</f>
        <v>0.89814814814814814</v>
      </c>
      <c r="BH47" s="982">
        <f>AY47-BF47</f>
        <v>11000000</v>
      </c>
      <c r="BI47" s="457"/>
      <c r="BJ47" s="459"/>
      <c r="BK47" s="461"/>
      <c r="BL47" s="77"/>
    </row>
    <row r="48" spans="1:64" s="72" customFormat="1" ht="57.95" customHeight="1" x14ac:dyDescent="0.25">
      <c r="A48" s="701"/>
      <c r="B48" s="704"/>
      <c r="C48" s="637"/>
      <c r="D48" s="637"/>
      <c r="E48" s="638"/>
      <c r="F48" s="640"/>
      <c r="G48" s="635"/>
      <c r="H48" s="635"/>
      <c r="I48" s="640"/>
      <c r="J48" s="635"/>
      <c r="K48" s="635"/>
      <c r="L48" s="712"/>
      <c r="M48" s="712"/>
      <c r="N48" s="618"/>
      <c r="O48" s="618"/>
      <c r="P48" s="618"/>
      <c r="Q48" s="618"/>
      <c r="R48" s="714"/>
      <c r="S48" s="716"/>
      <c r="T48" s="734"/>
      <c r="U48" s="891"/>
      <c r="V48" s="899"/>
      <c r="W48" s="901"/>
      <c r="X48" s="67" t="s">
        <v>157</v>
      </c>
      <c r="Y48" s="67">
        <v>1</v>
      </c>
      <c r="Z48" s="70" t="s">
        <v>345</v>
      </c>
      <c r="AA48" s="70">
        <v>1</v>
      </c>
      <c r="AB48" s="70">
        <v>1</v>
      </c>
      <c r="AC48" s="172" t="s">
        <v>381</v>
      </c>
      <c r="AD48" s="70">
        <v>1</v>
      </c>
      <c r="AE48" s="71">
        <v>1</v>
      </c>
      <c r="AF48" s="348" t="s">
        <v>426</v>
      </c>
      <c r="AG48" s="71">
        <v>1</v>
      </c>
      <c r="AH48" s="71">
        <v>1</v>
      </c>
      <c r="AI48" s="71"/>
      <c r="AJ48" s="71"/>
      <c r="AK48" s="71"/>
      <c r="AL48" s="369">
        <v>1</v>
      </c>
      <c r="AM48" s="835"/>
      <c r="AN48" s="67">
        <v>330</v>
      </c>
      <c r="AO48" s="69"/>
      <c r="AP48" s="877"/>
      <c r="AQ48" s="67">
        <v>1</v>
      </c>
      <c r="AR48" s="67">
        <v>1</v>
      </c>
      <c r="AS48" s="847"/>
      <c r="AT48" s="967"/>
      <c r="AU48" s="182" t="s">
        <v>73</v>
      </c>
      <c r="AV48" s="744"/>
      <c r="AW48" s="746"/>
      <c r="AX48" s="741"/>
      <c r="AY48" s="741"/>
      <c r="AZ48" s="958"/>
      <c r="BA48" s="740"/>
      <c r="BB48" s="958"/>
      <c r="BC48" s="518"/>
      <c r="BD48" s="513"/>
      <c r="BE48" s="518"/>
      <c r="BF48" s="513"/>
      <c r="BG48" s="518"/>
      <c r="BH48" s="518"/>
      <c r="BI48" s="457"/>
      <c r="BJ48" s="459"/>
      <c r="BK48" s="461"/>
      <c r="BL48" s="77"/>
    </row>
    <row r="49" spans="1:64" s="72" customFormat="1" ht="49.5" customHeight="1" x14ac:dyDescent="0.25">
      <c r="A49" s="701"/>
      <c r="B49" s="704"/>
      <c r="C49" s="637"/>
      <c r="D49" s="637"/>
      <c r="E49" s="638"/>
      <c r="F49" s="640"/>
      <c r="G49" s="635"/>
      <c r="H49" s="635"/>
      <c r="I49" s="640"/>
      <c r="J49" s="635"/>
      <c r="K49" s="635"/>
      <c r="L49" s="712"/>
      <c r="M49" s="712"/>
      <c r="N49" s="618"/>
      <c r="O49" s="618"/>
      <c r="P49" s="618"/>
      <c r="Q49" s="618"/>
      <c r="R49" s="714"/>
      <c r="S49" s="716"/>
      <c r="T49" s="734"/>
      <c r="U49" s="891"/>
      <c r="V49" s="899"/>
      <c r="W49" s="901"/>
      <c r="X49" s="67" t="s">
        <v>158</v>
      </c>
      <c r="Y49" s="67">
        <v>1</v>
      </c>
      <c r="Z49" s="70"/>
      <c r="AA49" s="70">
        <v>0</v>
      </c>
      <c r="AB49" s="70"/>
      <c r="AC49" s="70"/>
      <c r="AD49" s="70"/>
      <c r="AE49" s="71"/>
      <c r="AF49" s="348" t="s">
        <v>427</v>
      </c>
      <c r="AG49" s="71">
        <v>1</v>
      </c>
      <c r="AH49" s="71">
        <v>1</v>
      </c>
      <c r="AI49" s="71"/>
      <c r="AJ49" s="71"/>
      <c r="AK49" s="71"/>
      <c r="AL49" s="369">
        <v>1</v>
      </c>
      <c r="AM49" s="835"/>
      <c r="AN49" s="67">
        <v>330</v>
      </c>
      <c r="AO49" s="69"/>
      <c r="AP49" s="877"/>
      <c r="AQ49" s="67">
        <v>1</v>
      </c>
      <c r="AR49" s="67">
        <v>1</v>
      </c>
      <c r="AS49" s="847"/>
      <c r="AT49" s="967"/>
      <c r="AU49" s="182" t="s">
        <v>74</v>
      </c>
      <c r="AV49" s="743"/>
      <c r="AW49" s="747"/>
      <c r="AX49" s="737"/>
      <c r="AY49" s="737"/>
      <c r="AZ49" s="959"/>
      <c r="BA49" s="740"/>
      <c r="BB49" s="959"/>
      <c r="BC49" s="519"/>
      <c r="BD49" s="514"/>
      <c r="BE49" s="519"/>
      <c r="BF49" s="514"/>
      <c r="BG49" s="519"/>
      <c r="BH49" s="519"/>
      <c r="BI49" s="457"/>
      <c r="BJ49" s="459"/>
      <c r="BK49" s="461"/>
      <c r="BL49" s="77"/>
    </row>
    <row r="50" spans="1:64" s="72" customFormat="1" ht="49.5" customHeight="1" x14ac:dyDescent="0.25">
      <c r="A50" s="701"/>
      <c r="B50" s="704"/>
      <c r="C50" s="637"/>
      <c r="D50" s="637"/>
      <c r="E50" s="638"/>
      <c r="F50" s="640"/>
      <c r="G50" s="635"/>
      <c r="H50" s="635"/>
      <c r="I50" s="640"/>
      <c r="J50" s="635"/>
      <c r="K50" s="635"/>
      <c r="L50" s="712"/>
      <c r="M50" s="712"/>
      <c r="N50" s="618"/>
      <c r="O50" s="618"/>
      <c r="P50" s="618"/>
      <c r="Q50" s="618"/>
      <c r="R50" s="714"/>
      <c r="S50" s="716"/>
      <c r="T50" s="734"/>
      <c r="U50" s="891"/>
      <c r="V50" s="899"/>
      <c r="W50" s="901"/>
      <c r="X50" s="67" t="s">
        <v>159</v>
      </c>
      <c r="Y50" s="67">
        <v>1</v>
      </c>
      <c r="Z50" s="70"/>
      <c r="AA50" s="70">
        <v>0</v>
      </c>
      <c r="AB50" s="70"/>
      <c r="AC50" s="70"/>
      <c r="AD50" s="70"/>
      <c r="AE50" s="71"/>
      <c r="AF50" s="71"/>
      <c r="AG50" s="71"/>
      <c r="AH50" s="71"/>
      <c r="AI50" s="348" t="s">
        <v>472</v>
      </c>
      <c r="AJ50" s="71">
        <v>1</v>
      </c>
      <c r="AK50" s="71">
        <v>1</v>
      </c>
      <c r="AL50" s="369">
        <v>1</v>
      </c>
      <c r="AM50" s="835"/>
      <c r="AN50" s="67">
        <v>330</v>
      </c>
      <c r="AO50" s="69"/>
      <c r="AP50" s="877"/>
      <c r="AQ50" s="67">
        <v>1</v>
      </c>
      <c r="AR50" s="67">
        <v>1</v>
      </c>
      <c r="AS50" s="847"/>
      <c r="AT50" s="967"/>
      <c r="AU50" s="182" t="s">
        <v>74</v>
      </c>
      <c r="AV50" s="742" t="s">
        <v>77</v>
      </c>
      <c r="AW50" s="745" t="s">
        <v>80</v>
      </c>
      <c r="AX50" s="736">
        <v>117233509</v>
      </c>
      <c r="AY50" s="736">
        <v>113261000</v>
      </c>
      <c r="AZ50" s="738">
        <v>99160000</v>
      </c>
      <c r="BA50" s="860">
        <f>AZ50/AY50</f>
        <v>0.87549995143959525</v>
      </c>
      <c r="BB50" s="738">
        <v>99160000</v>
      </c>
      <c r="BC50" s="280">
        <f>BB50/AZ50</f>
        <v>1</v>
      </c>
      <c r="BD50" s="515">
        <v>106180000</v>
      </c>
      <c r="BE50" s="520">
        <f>BD50/AY50</f>
        <v>0.93748068620266467</v>
      </c>
      <c r="BF50" s="515">
        <v>106180000</v>
      </c>
      <c r="BG50" s="520">
        <f>BF50/AY50</f>
        <v>0.93748068620266467</v>
      </c>
      <c r="BH50" s="983">
        <f>AY50-BF50</f>
        <v>7081000</v>
      </c>
      <c r="BI50" s="457"/>
      <c r="BJ50" s="459"/>
      <c r="BK50" s="461"/>
      <c r="BL50" s="77"/>
    </row>
    <row r="51" spans="1:64" s="72" customFormat="1" ht="50.25" customHeight="1" x14ac:dyDescent="0.25">
      <c r="A51" s="701"/>
      <c r="B51" s="704"/>
      <c r="C51" s="637"/>
      <c r="D51" s="637"/>
      <c r="E51" s="638"/>
      <c r="F51" s="696"/>
      <c r="G51" s="636"/>
      <c r="H51" s="636"/>
      <c r="I51" s="696"/>
      <c r="J51" s="636"/>
      <c r="K51" s="636"/>
      <c r="L51" s="713"/>
      <c r="M51" s="713"/>
      <c r="N51" s="619"/>
      <c r="O51" s="619"/>
      <c r="P51" s="619"/>
      <c r="Q51" s="619"/>
      <c r="R51" s="715"/>
      <c r="S51" s="717"/>
      <c r="T51" s="735"/>
      <c r="U51" s="891"/>
      <c r="V51" s="899"/>
      <c r="W51" s="901"/>
      <c r="X51" s="172" t="s">
        <v>160</v>
      </c>
      <c r="Y51" s="172">
        <v>1</v>
      </c>
      <c r="Z51" s="173"/>
      <c r="AA51" s="173">
        <v>0</v>
      </c>
      <c r="AB51" s="173"/>
      <c r="AC51" s="173"/>
      <c r="AD51" s="173"/>
      <c r="AE51" s="81"/>
      <c r="AF51" s="81"/>
      <c r="AG51" s="81"/>
      <c r="AH51" s="81"/>
      <c r="AI51" s="81"/>
      <c r="AJ51" s="81"/>
      <c r="AK51" s="81"/>
      <c r="AL51" s="370"/>
      <c r="AM51" s="836"/>
      <c r="AN51" s="67">
        <v>330</v>
      </c>
      <c r="AO51" s="69"/>
      <c r="AP51" s="878"/>
      <c r="AQ51" s="67">
        <v>1</v>
      </c>
      <c r="AR51" s="67">
        <v>1</v>
      </c>
      <c r="AS51" s="847"/>
      <c r="AT51" s="967"/>
      <c r="AU51" s="182" t="s">
        <v>74</v>
      </c>
      <c r="AV51" s="743"/>
      <c r="AW51" s="747"/>
      <c r="AX51" s="737"/>
      <c r="AY51" s="737"/>
      <c r="AZ51" s="739"/>
      <c r="BA51" s="861"/>
      <c r="BB51" s="739"/>
      <c r="BC51" s="281"/>
      <c r="BD51" s="516"/>
      <c r="BE51" s="521"/>
      <c r="BF51" s="516"/>
      <c r="BG51" s="521"/>
      <c r="BH51" s="521"/>
      <c r="BI51" s="457"/>
      <c r="BJ51" s="459"/>
      <c r="BK51" s="461"/>
      <c r="BL51" s="77"/>
    </row>
    <row r="52" spans="1:64" s="42" customFormat="1" ht="69.95" customHeight="1" x14ac:dyDescent="0.25">
      <c r="A52" s="701"/>
      <c r="B52" s="704"/>
      <c r="C52" s="551"/>
      <c r="D52" s="551"/>
      <c r="E52" s="551"/>
      <c r="F52" s="551"/>
      <c r="G52" s="551"/>
      <c r="H52" s="551"/>
      <c r="I52" s="551"/>
      <c r="J52" s="551"/>
      <c r="K52" s="551"/>
      <c r="L52" s="551"/>
      <c r="M52" s="551"/>
      <c r="N52" s="551"/>
      <c r="O52" s="551"/>
      <c r="P52" s="551"/>
      <c r="Q52" s="551"/>
      <c r="R52" s="136"/>
      <c r="S52" s="135"/>
      <c r="T52" s="135"/>
      <c r="U52" s="574" t="s">
        <v>293</v>
      </c>
      <c r="V52" s="575"/>
      <c r="W52" s="575"/>
      <c r="X52" s="575"/>
      <c r="Y52" s="575"/>
      <c r="Z52" s="575"/>
      <c r="AA52" s="575"/>
      <c r="AB52" s="575"/>
      <c r="AC52" s="575"/>
      <c r="AD52" s="575"/>
      <c r="AE52" s="575"/>
      <c r="AF52" s="575"/>
      <c r="AG52" s="575"/>
      <c r="AH52" s="575"/>
      <c r="AI52" s="575"/>
      <c r="AJ52" s="575"/>
      <c r="AK52" s="575"/>
      <c r="AL52" s="575"/>
      <c r="AM52" s="170">
        <f>AM47</f>
        <v>0.75</v>
      </c>
      <c r="AN52" s="163"/>
      <c r="AO52" s="162"/>
      <c r="AP52" s="164"/>
      <c r="AQ52" s="163"/>
      <c r="AR52" s="163"/>
      <c r="AS52" s="392"/>
      <c r="AT52" s="393"/>
      <c r="AU52" s="165"/>
      <c r="AV52" s="551" t="s">
        <v>294</v>
      </c>
      <c r="AW52" s="551"/>
      <c r="AX52" s="211">
        <f>AX47+AX50</f>
        <v>167233509</v>
      </c>
      <c r="AY52" s="211">
        <f t="shared" ref="AY52:AZ52" si="12">AY47+AY50</f>
        <v>221261000</v>
      </c>
      <c r="AZ52" s="211">
        <f t="shared" si="12"/>
        <v>149160000</v>
      </c>
      <c r="BA52" s="264">
        <f>AZ52/AY52</f>
        <v>0.67413597516055701</v>
      </c>
      <c r="BB52" s="211">
        <f>SUM(BB47+BB50)</f>
        <v>149160000</v>
      </c>
      <c r="BC52" s="297">
        <f>BB52/AY52</f>
        <v>0.67413597516055701</v>
      </c>
      <c r="BD52" s="313">
        <f>BD50+BD47</f>
        <v>189680000</v>
      </c>
      <c r="BE52" s="297">
        <f>BD52/AY52</f>
        <v>0.8572681132237493</v>
      </c>
      <c r="BF52" s="313">
        <f>BF47+BF50</f>
        <v>203180000</v>
      </c>
      <c r="BG52" s="297">
        <f>BF52/AY52</f>
        <v>0.91828202891607646</v>
      </c>
      <c r="BH52" s="397">
        <f>BH47+BH50</f>
        <v>18081000</v>
      </c>
      <c r="BI52" s="457"/>
      <c r="BJ52" s="460"/>
      <c r="BK52" s="461"/>
      <c r="BL52" s="166"/>
    </row>
    <row r="53" spans="1:64" s="149" customFormat="1" ht="92.25" customHeight="1" x14ac:dyDescent="0.25">
      <c r="A53" s="701"/>
      <c r="B53" s="704"/>
      <c r="C53" s="549" t="s">
        <v>289</v>
      </c>
      <c r="D53" s="549"/>
      <c r="E53" s="549"/>
      <c r="F53" s="549"/>
      <c r="G53" s="549"/>
      <c r="H53" s="549"/>
      <c r="I53" s="549"/>
      <c r="J53" s="549"/>
      <c r="K53" s="549"/>
      <c r="L53" s="549"/>
      <c r="M53" s="549"/>
      <c r="N53" s="549"/>
      <c r="O53" s="549"/>
      <c r="P53" s="549"/>
      <c r="Q53" s="549"/>
      <c r="R53" s="152"/>
      <c r="S53" s="153">
        <f>(S47+S42)/2</f>
        <v>1</v>
      </c>
      <c r="T53" s="153">
        <f>(T47+T42)/2</f>
        <v>0.875</v>
      </c>
      <c r="U53" s="549"/>
      <c r="V53" s="549"/>
      <c r="W53" s="549"/>
      <c r="X53" s="549"/>
      <c r="Y53" s="549"/>
      <c r="Z53" s="549"/>
      <c r="AA53" s="549"/>
      <c r="AB53" s="549"/>
      <c r="AC53" s="549"/>
      <c r="AD53" s="549"/>
      <c r="AE53" s="549"/>
      <c r="AF53" s="549"/>
      <c r="AG53" s="549"/>
      <c r="AH53" s="549"/>
      <c r="AI53" s="549"/>
      <c r="AJ53" s="549"/>
      <c r="AK53" s="549"/>
      <c r="AL53" s="549"/>
      <c r="AM53" s="171"/>
      <c r="AN53" s="830"/>
      <c r="AO53" s="830"/>
      <c r="AP53" s="167"/>
      <c r="AQ53" s="146"/>
      <c r="AR53" s="146"/>
      <c r="AS53" s="145"/>
      <c r="AT53" s="293"/>
      <c r="AU53" s="146"/>
      <c r="AV53" s="683" t="s">
        <v>290</v>
      </c>
      <c r="AW53" s="684"/>
      <c r="AX53" s="168">
        <f>AX46+AX52</f>
        <v>1010577707</v>
      </c>
      <c r="AY53" s="168">
        <f t="shared" ref="AY53:AZ53" si="13">AY46+AY52</f>
        <v>4617331027</v>
      </c>
      <c r="AZ53" s="168">
        <f t="shared" si="13"/>
        <v>257160000</v>
      </c>
      <c r="BA53" s="169">
        <f>+AZ53/AY53</f>
        <v>5.5694512370078768E-2</v>
      </c>
      <c r="BB53" s="168">
        <f>BB52+BB46</f>
        <v>3557931737</v>
      </c>
      <c r="BC53" s="282">
        <f>BB53/AY53</f>
        <v>0.77056024707669291</v>
      </c>
      <c r="BD53" s="314">
        <f>BD46+BD52</f>
        <v>4194902657</v>
      </c>
      <c r="BE53" s="282">
        <f>BD53/AY53</f>
        <v>0.90851243553259753</v>
      </c>
      <c r="BF53" s="314">
        <f>BF46+BF52</f>
        <v>4533884471</v>
      </c>
      <c r="BG53" s="282">
        <f>BF53/AY53</f>
        <v>0.98192753443232828</v>
      </c>
      <c r="BH53" s="398">
        <f>BH52+BH46</f>
        <v>83446556</v>
      </c>
      <c r="BI53" s="398"/>
      <c r="BJ53" s="398"/>
      <c r="BK53" s="398"/>
      <c r="BL53" s="150"/>
    </row>
    <row r="54" spans="1:64" s="92" customFormat="1" ht="87.95" customHeight="1" x14ac:dyDescent="0.25">
      <c r="A54" s="701"/>
      <c r="B54" s="704"/>
      <c r="C54" s="687" t="s">
        <v>210</v>
      </c>
      <c r="D54" s="923" t="s">
        <v>212</v>
      </c>
      <c r="E54" s="687" t="s">
        <v>211</v>
      </c>
      <c r="F54" s="687" t="s">
        <v>213</v>
      </c>
      <c r="G54" s="630" t="s">
        <v>214</v>
      </c>
      <c r="H54" s="631" t="s">
        <v>217</v>
      </c>
      <c r="I54" s="604" t="s">
        <v>209</v>
      </c>
      <c r="J54" s="710" t="s">
        <v>219</v>
      </c>
      <c r="K54" s="630">
        <v>237</v>
      </c>
      <c r="L54" s="630">
        <v>80</v>
      </c>
      <c r="M54" s="630">
        <v>583</v>
      </c>
      <c r="N54" s="928">
        <f>AA55+AB61</f>
        <v>56</v>
      </c>
      <c r="O54" s="605">
        <v>79</v>
      </c>
      <c r="P54" s="602">
        <f>AH58</f>
        <v>55</v>
      </c>
      <c r="Q54" s="605">
        <v>111</v>
      </c>
      <c r="R54" s="605">
        <f>56+O54</f>
        <v>135</v>
      </c>
      <c r="S54" s="632">
        <v>1</v>
      </c>
      <c r="T54" s="530">
        <v>1</v>
      </c>
      <c r="U54" s="604" t="s">
        <v>203</v>
      </c>
      <c r="V54" s="668">
        <v>2021130010255</v>
      </c>
      <c r="W54" s="670" t="s">
        <v>204</v>
      </c>
      <c r="X54" s="174" t="s">
        <v>177</v>
      </c>
      <c r="Y54" s="174">
        <v>1</v>
      </c>
      <c r="Z54" s="175"/>
      <c r="AA54" s="176">
        <v>0</v>
      </c>
      <c r="AB54" s="175"/>
      <c r="AC54" s="175"/>
      <c r="AD54" s="175"/>
      <c r="AE54" s="176"/>
      <c r="AF54" s="349" t="s">
        <v>428</v>
      </c>
      <c r="AG54" s="176">
        <v>1</v>
      </c>
      <c r="AH54" s="176"/>
      <c r="AI54" s="176"/>
      <c r="AJ54" s="176"/>
      <c r="AK54" s="176"/>
      <c r="AL54" s="371">
        <v>1</v>
      </c>
      <c r="AM54" s="837">
        <f>AVERAGE(AL54:AL66)</f>
        <v>0.92307692307692313</v>
      </c>
      <c r="AN54" s="82">
        <v>180</v>
      </c>
      <c r="AO54" s="89"/>
      <c r="AP54" s="577" t="s">
        <v>65</v>
      </c>
      <c r="AQ54" s="82">
        <v>1</v>
      </c>
      <c r="AR54" s="82">
        <v>1</v>
      </c>
      <c r="AS54" s="879" t="s">
        <v>66</v>
      </c>
      <c r="AT54" s="580" t="s">
        <v>203</v>
      </c>
      <c r="AU54" s="96" t="s">
        <v>194</v>
      </c>
      <c r="AV54" s="533" t="s">
        <v>198</v>
      </c>
      <c r="AW54" s="533" t="s">
        <v>199</v>
      </c>
      <c r="AX54" s="471">
        <v>53985000</v>
      </c>
      <c r="AY54" s="471">
        <v>53985000</v>
      </c>
      <c r="AZ54" s="533">
        <v>0</v>
      </c>
      <c r="BA54" s="533">
        <f>AZ54/AY54</f>
        <v>0</v>
      </c>
      <c r="BB54" s="533">
        <v>0</v>
      </c>
      <c r="BC54" s="254"/>
      <c r="BD54" s="471"/>
      <c r="BE54" s="465"/>
      <c r="BF54" s="471">
        <v>45100000</v>
      </c>
      <c r="BG54" s="465">
        <f>BF54/AY54</f>
        <v>0.83541724553116603</v>
      </c>
      <c r="BH54" s="984">
        <f>AY54-BF54</f>
        <v>8885000</v>
      </c>
      <c r="BI54" s="462">
        <v>1755791152</v>
      </c>
      <c r="BJ54" s="462">
        <v>1060541936</v>
      </c>
      <c r="BK54" s="465">
        <f>BJ54/BI54</f>
        <v>0.60402510560094225</v>
      </c>
      <c r="BL54" s="100"/>
    </row>
    <row r="55" spans="1:64" s="92" customFormat="1" ht="138.94999999999999" customHeight="1" x14ac:dyDescent="0.25">
      <c r="A55" s="701"/>
      <c r="B55" s="704"/>
      <c r="C55" s="687"/>
      <c r="D55" s="687"/>
      <c r="E55" s="687"/>
      <c r="F55" s="687"/>
      <c r="G55" s="630"/>
      <c r="H55" s="927"/>
      <c r="I55" s="880"/>
      <c r="J55" s="710"/>
      <c r="K55" s="630"/>
      <c r="L55" s="630"/>
      <c r="M55" s="630"/>
      <c r="N55" s="929"/>
      <c r="O55" s="603"/>
      <c r="P55" s="603"/>
      <c r="Q55" s="603"/>
      <c r="R55" s="603"/>
      <c r="S55" s="633"/>
      <c r="T55" s="531"/>
      <c r="U55" s="880"/>
      <c r="V55" s="669"/>
      <c r="W55" s="670"/>
      <c r="X55" s="83" t="s">
        <v>178</v>
      </c>
      <c r="Y55" s="83">
        <v>8</v>
      </c>
      <c r="Z55" s="83" t="s">
        <v>347</v>
      </c>
      <c r="AA55" s="232">
        <v>6</v>
      </c>
      <c r="AB55" s="232">
        <v>8</v>
      </c>
      <c r="AC55" s="257" t="s">
        <v>382</v>
      </c>
      <c r="AD55" s="232">
        <v>3</v>
      </c>
      <c r="AE55" s="91">
        <v>16</v>
      </c>
      <c r="AF55" s="349" t="s">
        <v>429</v>
      </c>
      <c r="AG55" s="91">
        <v>10</v>
      </c>
      <c r="AH55" s="91"/>
      <c r="AI55" s="351" t="s">
        <v>469</v>
      </c>
      <c r="AJ55" s="91">
        <v>3</v>
      </c>
      <c r="AK55" s="91">
        <v>3</v>
      </c>
      <c r="AL55" s="359">
        <v>1</v>
      </c>
      <c r="AM55" s="838"/>
      <c r="AN55" s="83">
        <v>330</v>
      </c>
      <c r="AO55" s="89"/>
      <c r="AP55" s="578"/>
      <c r="AQ55" s="83">
        <v>8</v>
      </c>
      <c r="AR55" s="85">
        <v>36</v>
      </c>
      <c r="AS55" s="879"/>
      <c r="AT55" s="581"/>
      <c r="AU55" s="97" t="s">
        <v>74</v>
      </c>
      <c r="AV55" s="534"/>
      <c r="AW55" s="534"/>
      <c r="AX55" s="472"/>
      <c r="AY55" s="472"/>
      <c r="AZ55" s="534"/>
      <c r="BA55" s="534"/>
      <c r="BB55" s="534"/>
      <c r="BC55" s="255">
        <v>0</v>
      </c>
      <c r="BD55" s="472"/>
      <c r="BE55" s="467"/>
      <c r="BF55" s="472"/>
      <c r="BG55" s="467"/>
      <c r="BH55" s="467"/>
      <c r="BI55" s="463"/>
      <c r="BJ55" s="463"/>
      <c r="BK55" s="466"/>
      <c r="BL55" s="350" t="s">
        <v>430</v>
      </c>
    </row>
    <row r="56" spans="1:64" s="92" customFormat="1" ht="167.1" customHeight="1" x14ac:dyDescent="0.25">
      <c r="A56" s="701"/>
      <c r="B56" s="704"/>
      <c r="C56" s="687"/>
      <c r="D56" s="687"/>
      <c r="E56" s="687"/>
      <c r="F56" s="687"/>
      <c r="G56" s="630"/>
      <c r="H56" s="927"/>
      <c r="I56" s="880"/>
      <c r="J56" s="710"/>
      <c r="K56" s="630"/>
      <c r="L56" s="630"/>
      <c r="M56" s="630"/>
      <c r="N56" s="929"/>
      <c r="O56" s="603"/>
      <c r="P56" s="603"/>
      <c r="Q56" s="603"/>
      <c r="R56" s="603"/>
      <c r="S56" s="633"/>
      <c r="T56" s="531"/>
      <c r="U56" s="880"/>
      <c r="V56" s="669"/>
      <c r="W56" s="670"/>
      <c r="X56" s="82" t="s">
        <v>179</v>
      </c>
      <c r="Y56" s="82">
        <v>3</v>
      </c>
      <c r="Z56" s="232"/>
      <c r="AA56" s="232">
        <v>0</v>
      </c>
      <c r="AB56" s="90"/>
      <c r="AC56" s="257" t="s">
        <v>383</v>
      </c>
      <c r="AD56" s="232">
        <v>3</v>
      </c>
      <c r="AE56" s="91">
        <v>63</v>
      </c>
      <c r="AF56" s="351" t="s">
        <v>431</v>
      </c>
      <c r="AG56" s="91">
        <v>1</v>
      </c>
      <c r="AH56" s="91"/>
      <c r="AI56" s="351"/>
      <c r="AJ56" s="91"/>
      <c r="AK56" s="91"/>
      <c r="AL56" s="359">
        <v>1</v>
      </c>
      <c r="AM56" s="838"/>
      <c r="AN56" s="82">
        <v>210</v>
      </c>
      <c r="AO56" s="89"/>
      <c r="AP56" s="578"/>
      <c r="AQ56" s="82">
        <v>20</v>
      </c>
      <c r="AR56" s="82">
        <v>0</v>
      </c>
      <c r="AS56" s="879"/>
      <c r="AT56" s="581"/>
      <c r="AU56" s="96" t="s">
        <v>74</v>
      </c>
      <c r="AV56" s="533" t="s">
        <v>322</v>
      </c>
      <c r="AW56" s="533" t="s">
        <v>80</v>
      </c>
      <c r="AX56" s="471">
        <v>395984604</v>
      </c>
      <c r="AY56" s="471">
        <v>772629447</v>
      </c>
      <c r="AZ56" s="533">
        <v>0</v>
      </c>
      <c r="BA56" s="533">
        <f>AZ56/AY56</f>
        <v>0</v>
      </c>
      <c r="BB56" s="533">
        <v>0</v>
      </c>
      <c r="BC56" s="465">
        <v>0</v>
      </c>
      <c r="BD56" s="471">
        <v>85000000</v>
      </c>
      <c r="BE56" s="465">
        <f>BD56/AY56</f>
        <v>0.11001392754319911</v>
      </c>
      <c r="BF56" s="471">
        <v>669500000</v>
      </c>
      <c r="BG56" s="465">
        <f>BF56/AY56</f>
        <v>0.86652146459025658</v>
      </c>
      <c r="BH56" s="984">
        <f>AY56-BF56</f>
        <v>103129447</v>
      </c>
      <c r="BI56" s="463"/>
      <c r="BJ56" s="463"/>
      <c r="BK56" s="466"/>
      <c r="BL56" s="100"/>
    </row>
    <row r="57" spans="1:64" s="92" customFormat="1" ht="119.1" customHeight="1" x14ac:dyDescent="0.25">
      <c r="A57" s="701"/>
      <c r="B57" s="704"/>
      <c r="C57" s="687"/>
      <c r="D57" s="687"/>
      <c r="E57" s="687"/>
      <c r="F57" s="687"/>
      <c r="G57" s="630"/>
      <c r="H57" s="927"/>
      <c r="I57" s="880"/>
      <c r="J57" s="710"/>
      <c r="K57" s="630"/>
      <c r="L57" s="630"/>
      <c r="M57" s="630"/>
      <c r="N57" s="929"/>
      <c r="O57" s="603"/>
      <c r="P57" s="603"/>
      <c r="Q57" s="603"/>
      <c r="R57" s="603"/>
      <c r="S57" s="633"/>
      <c r="T57" s="531"/>
      <c r="U57" s="880"/>
      <c r="V57" s="669"/>
      <c r="W57" s="670"/>
      <c r="X57" s="83" t="s">
        <v>180</v>
      </c>
      <c r="Y57" s="83">
        <v>3</v>
      </c>
      <c r="Z57" s="232"/>
      <c r="AA57" s="232">
        <v>0</v>
      </c>
      <c r="AB57" s="90"/>
      <c r="AC57" s="90"/>
      <c r="AD57" s="90"/>
      <c r="AE57" s="91"/>
      <c r="AF57" s="91"/>
      <c r="AG57" s="91"/>
      <c r="AH57" s="91"/>
      <c r="AI57" s="91"/>
      <c r="AJ57" s="91"/>
      <c r="AK57" s="91"/>
      <c r="AL57" s="359">
        <v>0</v>
      </c>
      <c r="AM57" s="838"/>
      <c r="AN57" s="83">
        <v>180</v>
      </c>
      <c r="AO57" s="89"/>
      <c r="AP57" s="578"/>
      <c r="AQ57" s="83">
        <v>3</v>
      </c>
      <c r="AR57" s="83">
        <v>660</v>
      </c>
      <c r="AS57" s="879"/>
      <c r="AT57" s="581"/>
      <c r="AU57" s="97" t="s">
        <v>73</v>
      </c>
      <c r="AV57" s="534"/>
      <c r="AW57" s="534"/>
      <c r="AX57" s="472"/>
      <c r="AY57" s="472"/>
      <c r="AZ57" s="534"/>
      <c r="BA57" s="534"/>
      <c r="BB57" s="534"/>
      <c r="BC57" s="467"/>
      <c r="BD57" s="472"/>
      <c r="BE57" s="467"/>
      <c r="BF57" s="472"/>
      <c r="BG57" s="467"/>
      <c r="BH57" s="467"/>
      <c r="BI57" s="463"/>
      <c r="BJ57" s="463"/>
      <c r="BK57" s="466"/>
      <c r="BL57" s="100"/>
    </row>
    <row r="58" spans="1:64" s="92" customFormat="1" ht="161.1" customHeight="1" x14ac:dyDescent="0.25">
      <c r="A58" s="701"/>
      <c r="B58" s="704"/>
      <c r="C58" s="687"/>
      <c r="D58" s="687"/>
      <c r="E58" s="687"/>
      <c r="F58" s="687"/>
      <c r="G58" s="630"/>
      <c r="H58" s="927"/>
      <c r="I58" s="880"/>
      <c r="J58" s="710"/>
      <c r="K58" s="630"/>
      <c r="L58" s="630"/>
      <c r="M58" s="630"/>
      <c r="N58" s="929"/>
      <c r="O58" s="603"/>
      <c r="P58" s="603"/>
      <c r="Q58" s="603"/>
      <c r="R58" s="603"/>
      <c r="S58" s="633"/>
      <c r="T58" s="531"/>
      <c r="U58" s="880"/>
      <c r="V58" s="669"/>
      <c r="W58" s="670"/>
      <c r="X58" s="83" t="s">
        <v>181</v>
      </c>
      <c r="Y58" s="83">
        <v>4</v>
      </c>
      <c r="Z58" s="232"/>
      <c r="AA58" s="232">
        <v>0</v>
      </c>
      <c r="AB58" s="90"/>
      <c r="AC58" s="257" t="s">
        <v>384</v>
      </c>
      <c r="AD58" s="232">
        <v>1</v>
      </c>
      <c r="AE58" s="91">
        <v>5</v>
      </c>
      <c r="AF58" s="351" t="s">
        <v>434</v>
      </c>
      <c r="AG58" s="91">
        <v>55</v>
      </c>
      <c r="AH58" s="91">
        <v>55</v>
      </c>
      <c r="AI58" s="351" t="s">
        <v>466</v>
      </c>
      <c r="AJ58" s="91">
        <v>1</v>
      </c>
      <c r="AK58" s="91">
        <v>38600</v>
      </c>
      <c r="AL58" s="359">
        <v>1</v>
      </c>
      <c r="AM58" s="838"/>
      <c r="AN58" s="83">
        <v>330</v>
      </c>
      <c r="AO58" s="89"/>
      <c r="AP58" s="578"/>
      <c r="AQ58" s="83">
        <v>80</v>
      </c>
      <c r="AR58" s="83">
        <v>230</v>
      </c>
      <c r="AS58" s="879"/>
      <c r="AT58" s="581"/>
      <c r="AU58" s="83" t="s">
        <v>193</v>
      </c>
      <c r="AV58" s="875" t="s">
        <v>70</v>
      </c>
      <c r="AW58" s="533" t="s">
        <v>78</v>
      </c>
      <c r="AX58" s="471">
        <v>450000000</v>
      </c>
      <c r="AY58" s="471">
        <v>1617516973</v>
      </c>
      <c r="AZ58" s="471">
        <v>335890600</v>
      </c>
      <c r="BA58" s="465">
        <f>AZ58/AY58</f>
        <v>0.20765816100032974</v>
      </c>
      <c r="BB58" s="471">
        <v>335890600</v>
      </c>
      <c r="BC58" s="465">
        <v>0</v>
      </c>
      <c r="BD58" s="471">
        <v>446090600</v>
      </c>
      <c r="BE58" s="465">
        <f>BD58/AY58</f>
        <v>0.27578727608195552</v>
      </c>
      <c r="BF58" s="471">
        <v>1557090600</v>
      </c>
      <c r="BG58" s="465">
        <f>BF58/AY58</f>
        <v>0.96264251070705764</v>
      </c>
      <c r="BH58" s="984">
        <f>AY58-BF58</f>
        <v>60426373</v>
      </c>
      <c r="BI58" s="463"/>
      <c r="BJ58" s="463"/>
      <c r="BK58" s="466"/>
      <c r="BL58" s="100"/>
    </row>
    <row r="59" spans="1:64" s="92" customFormat="1" ht="123" customHeight="1" x14ac:dyDescent="0.25">
      <c r="A59" s="701"/>
      <c r="B59" s="704"/>
      <c r="C59" s="687"/>
      <c r="D59" s="687"/>
      <c r="E59" s="687"/>
      <c r="F59" s="687"/>
      <c r="G59" s="631"/>
      <c r="H59" s="927"/>
      <c r="I59" s="880"/>
      <c r="J59" s="711"/>
      <c r="K59" s="631"/>
      <c r="L59" s="631"/>
      <c r="M59" s="631"/>
      <c r="N59" s="930"/>
      <c r="O59" s="604"/>
      <c r="P59" s="604"/>
      <c r="Q59" s="604"/>
      <c r="R59" s="604"/>
      <c r="S59" s="634"/>
      <c r="T59" s="532"/>
      <c r="U59" s="880"/>
      <c r="V59" s="669"/>
      <c r="W59" s="670"/>
      <c r="X59" s="83" t="s">
        <v>182</v>
      </c>
      <c r="Y59" s="83">
        <v>4</v>
      </c>
      <c r="Z59" s="232"/>
      <c r="AA59" s="351"/>
      <c r="AB59" s="90"/>
      <c r="AC59" s="351"/>
      <c r="AD59" s="90"/>
      <c r="AE59" s="91"/>
      <c r="AF59" s="91"/>
      <c r="AG59" s="91"/>
      <c r="AH59" s="91"/>
      <c r="AI59" s="351" t="s">
        <v>467</v>
      </c>
      <c r="AJ59" s="91">
        <v>23</v>
      </c>
      <c r="AK59" s="91">
        <v>23</v>
      </c>
      <c r="AL59" s="359">
        <v>1</v>
      </c>
      <c r="AM59" s="838"/>
      <c r="AN59" s="83">
        <v>240</v>
      </c>
      <c r="AO59" s="89"/>
      <c r="AP59" s="578"/>
      <c r="AQ59" s="83">
        <v>40</v>
      </c>
      <c r="AR59" s="83">
        <v>344</v>
      </c>
      <c r="AS59" s="879"/>
      <c r="AT59" s="581"/>
      <c r="AU59" s="97" t="s">
        <v>74</v>
      </c>
      <c r="AV59" s="876"/>
      <c r="AW59" s="534"/>
      <c r="AX59" s="472"/>
      <c r="AY59" s="472"/>
      <c r="AZ59" s="472"/>
      <c r="BA59" s="467"/>
      <c r="BB59" s="472"/>
      <c r="BC59" s="467"/>
      <c r="BD59" s="472"/>
      <c r="BE59" s="467"/>
      <c r="BF59" s="472"/>
      <c r="BG59" s="467"/>
      <c r="BH59" s="467"/>
      <c r="BI59" s="463"/>
      <c r="BJ59" s="463"/>
      <c r="BK59" s="466"/>
      <c r="BL59" s="100"/>
    </row>
    <row r="60" spans="1:64" s="92" customFormat="1" ht="90" customHeight="1" x14ac:dyDescent="0.25">
      <c r="A60" s="701"/>
      <c r="B60" s="704"/>
      <c r="C60" s="687"/>
      <c r="D60" s="687"/>
      <c r="E60" s="687"/>
      <c r="F60" s="687"/>
      <c r="G60" s="691" t="s">
        <v>215</v>
      </c>
      <c r="H60" s="692" t="s">
        <v>218</v>
      </c>
      <c r="I60" s="880"/>
      <c r="J60" s="709" t="s">
        <v>220</v>
      </c>
      <c r="K60" s="691">
        <v>16</v>
      </c>
      <c r="L60" s="691">
        <v>15</v>
      </c>
      <c r="M60" s="691">
        <v>30</v>
      </c>
      <c r="N60" s="928">
        <f>AA61</f>
        <v>1</v>
      </c>
      <c r="O60" s="605">
        <v>2</v>
      </c>
      <c r="P60" s="602">
        <f>AH60+AH65</f>
        <v>20</v>
      </c>
      <c r="Q60" s="605">
        <v>3</v>
      </c>
      <c r="R60" s="602">
        <f>N60+O60+P60+Q60</f>
        <v>26</v>
      </c>
      <c r="S60" s="660">
        <v>1</v>
      </c>
      <c r="T60" s="571">
        <v>1</v>
      </c>
      <c r="U60" s="880"/>
      <c r="V60" s="669"/>
      <c r="W60" s="670"/>
      <c r="X60" s="83" t="s">
        <v>183</v>
      </c>
      <c r="Y60" s="83">
        <v>11</v>
      </c>
      <c r="Z60" s="232"/>
      <c r="AA60" s="232">
        <v>0</v>
      </c>
      <c r="AB60" s="232"/>
      <c r="AC60" s="90"/>
      <c r="AD60" s="90"/>
      <c r="AE60" s="91"/>
      <c r="AF60" s="351" t="s">
        <v>432</v>
      </c>
      <c r="AG60" s="91">
        <v>11</v>
      </c>
      <c r="AH60" s="91">
        <v>11</v>
      </c>
      <c r="AI60" s="91"/>
      <c r="AJ60" s="91"/>
      <c r="AK60" s="91"/>
      <c r="AL60" s="359">
        <v>1</v>
      </c>
      <c r="AM60" s="838"/>
      <c r="AN60" s="83">
        <v>240</v>
      </c>
      <c r="AO60" s="89"/>
      <c r="AP60" s="578"/>
      <c r="AQ60" s="83">
        <v>11</v>
      </c>
      <c r="AR60" s="83">
        <v>10</v>
      </c>
      <c r="AS60" s="879"/>
      <c r="AT60" s="581"/>
      <c r="AU60" s="97" t="s">
        <v>73</v>
      </c>
      <c r="AV60" s="533" t="s">
        <v>324</v>
      </c>
      <c r="AW60" s="533" t="s">
        <v>79</v>
      </c>
      <c r="AX60" s="471">
        <v>244800000</v>
      </c>
      <c r="AY60" s="471">
        <v>1062503662</v>
      </c>
      <c r="AZ60" s="471">
        <v>196400000</v>
      </c>
      <c r="BA60" s="465">
        <f>AZ60/AY60</f>
        <v>0.18484642173402693</v>
      </c>
      <c r="BB60" s="471">
        <v>196400000</v>
      </c>
      <c r="BC60" s="465">
        <f>BB60/AY60</f>
        <v>0.18484642173402693</v>
      </c>
      <c r="BD60" s="471">
        <v>328010334</v>
      </c>
      <c r="BE60" s="465">
        <f>BD60/AY60</f>
        <v>0.30871454445867125</v>
      </c>
      <c r="BF60" s="471">
        <v>1039016084</v>
      </c>
      <c r="BG60" s="465">
        <f>BF60/AY60</f>
        <v>0.97789412042515855</v>
      </c>
      <c r="BH60" s="984">
        <f>AY60-BF60</f>
        <v>23487578</v>
      </c>
      <c r="BI60" s="463"/>
      <c r="BJ60" s="463"/>
      <c r="BK60" s="466"/>
      <c r="BL60" s="100"/>
    </row>
    <row r="61" spans="1:64" s="92" customFormat="1" ht="95.1" customHeight="1" x14ac:dyDescent="0.25">
      <c r="A61" s="701"/>
      <c r="B61" s="704"/>
      <c r="C61" s="687"/>
      <c r="D61" s="687"/>
      <c r="E61" s="687"/>
      <c r="F61" s="687"/>
      <c r="G61" s="630"/>
      <c r="H61" s="693"/>
      <c r="I61" s="880"/>
      <c r="J61" s="710"/>
      <c r="K61" s="630"/>
      <c r="L61" s="630"/>
      <c r="M61" s="630"/>
      <c r="N61" s="929"/>
      <c r="O61" s="603"/>
      <c r="P61" s="603"/>
      <c r="Q61" s="603"/>
      <c r="R61" s="603"/>
      <c r="S61" s="633"/>
      <c r="T61" s="531"/>
      <c r="U61" s="880"/>
      <c r="V61" s="669"/>
      <c r="W61" s="670"/>
      <c r="X61" s="83" t="s">
        <v>184</v>
      </c>
      <c r="Y61" s="83">
        <v>3</v>
      </c>
      <c r="Z61" s="83" t="s">
        <v>348</v>
      </c>
      <c r="AA61" s="232">
        <v>1</v>
      </c>
      <c r="AB61" s="232">
        <v>50</v>
      </c>
      <c r="AC61" s="83" t="s">
        <v>385</v>
      </c>
      <c r="AD61" s="232">
        <v>1</v>
      </c>
      <c r="AE61" s="91">
        <v>24</v>
      </c>
      <c r="AF61" s="91"/>
      <c r="AG61" s="91"/>
      <c r="AH61" s="91"/>
      <c r="AI61" s="351" t="s">
        <v>468</v>
      </c>
      <c r="AJ61" s="91">
        <v>1</v>
      </c>
      <c r="AK61" s="91">
        <v>30</v>
      </c>
      <c r="AL61" s="359">
        <v>1</v>
      </c>
      <c r="AM61" s="838"/>
      <c r="AN61" s="83">
        <v>360</v>
      </c>
      <c r="AO61" s="89"/>
      <c r="AP61" s="578"/>
      <c r="AQ61" s="83">
        <v>90</v>
      </c>
      <c r="AR61" s="83">
        <v>90</v>
      </c>
      <c r="AS61" s="879"/>
      <c r="AT61" s="581"/>
      <c r="AU61" s="97" t="s">
        <v>195</v>
      </c>
      <c r="AV61" s="534"/>
      <c r="AW61" s="534"/>
      <c r="AX61" s="472"/>
      <c r="AY61" s="472"/>
      <c r="AZ61" s="472"/>
      <c r="BA61" s="467"/>
      <c r="BB61" s="472"/>
      <c r="BC61" s="467"/>
      <c r="BD61" s="472"/>
      <c r="BE61" s="467"/>
      <c r="BF61" s="472"/>
      <c r="BG61" s="467"/>
      <c r="BH61" s="467"/>
      <c r="BI61" s="463"/>
      <c r="BJ61" s="463"/>
      <c r="BK61" s="466"/>
      <c r="BL61" s="100" t="s">
        <v>346</v>
      </c>
    </row>
    <row r="62" spans="1:64" s="92" customFormat="1" ht="99.95" customHeight="1" x14ac:dyDescent="0.25">
      <c r="A62" s="701"/>
      <c r="B62" s="704"/>
      <c r="C62" s="687"/>
      <c r="D62" s="687"/>
      <c r="E62" s="687"/>
      <c r="F62" s="687"/>
      <c r="G62" s="630"/>
      <c r="H62" s="693"/>
      <c r="I62" s="880"/>
      <c r="J62" s="710"/>
      <c r="K62" s="630"/>
      <c r="L62" s="630"/>
      <c r="M62" s="630"/>
      <c r="N62" s="929"/>
      <c r="O62" s="603"/>
      <c r="P62" s="603"/>
      <c r="Q62" s="603"/>
      <c r="R62" s="603"/>
      <c r="S62" s="633"/>
      <c r="T62" s="531"/>
      <c r="U62" s="880"/>
      <c r="V62" s="669"/>
      <c r="W62" s="670"/>
      <c r="X62" s="83" t="s">
        <v>185</v>
      </c>
      <c r="Y62" s="83">
        <v>1</v>
      </c>
      <c r="Z62" s="232"/>
      <c r="AA62" s="232">
        <v>0</v>
      </c>
      <c r="AB62" s="232"/>
      <c r="AC62" s="90"/>
      <c r="AD62" s="90"/>
      <c r="AE62" s="91"/>
      <c r="AF62" s="91"/>
      <c r="AG62" s="91"/>
      <c r="AH62" s="91"/>
      <c r="AI62" s="351" t="s">
        <v>470</v>
      </c>
      <c r="AJ62" s="91">
        <v>1</v>
      </c>
      <c r="AK62" s="91">
        <v>30</v>
      </c>
      <c r="AL62" s="359">
        <v>1</v>
      </c>
      <c r="AM62" s="838"/>
      <c r="AN62" s="83">
        <v>210</v>
      </c>
      <c r="AO62" s="89"/>
      <c r="AP62" s="578"/>
      <c r="AQ62" s="83">
        <v>60</v>
      </c>
      <c r="AR62" s="83">
        <v>40</v>
      </c>
      <c r="AS62" s="879"/>
      <c r="AT62" s="581"/>
      <c r="AU62" s="97" t="s">
        <v>74</v>
      </c>
      <c r="AV62" s="533" t="s">
        <v>200</v>
      </c>
      <c r="AW62" s="533" t="s">
        <v>199</v>
      </c>
      <c r="AX62" s="471">
        <v>104679750</v>
      </c>
      <c r="AY62" s="471">
        <v>104679750</v>
      </c>
      <c r="AZ62" s="533">
        <v>0</v>
      </c>
      <c r="BA62" s="533">
        <f>AZ62/AY62</f>
        <v>0</v>
      </c>
      <c r="BB62" s="533">
        <v>0</v>
      </c>
      <c r="BC62" s="465">
        <v>0</v>
      </c>
      <c r="BD62" s="471"/>
      <c r="BE62" s="465"/>
      <c r="BF62" s="471">
        <v>101750000</v>
      </c>
      <c r="BG62" s="465">
        <f>BF62/AY62</f>
        <v>0.97201225642972977</v>
      </c>
      <c r="BH62" s="471">
        <f>AY62-BF62</f>
        <v>2929750</v>
      </c>
      <c r="BI62" s="463"/>
      <c r="BJ62" s="463"/>
      <c r="BK62" s="466"/>
      <c r="BL62" s="100"/>
    </row>
    <row r="63" spans="1:64" s="92" customFormat="1" ht="96" customHeight="1" x14ac:dyDescent="0.25">
      <c r="A63" s="701"/>
      <c r="B63" s="704"/>
      <c r="C63" s="687"/>
      <c r="D63" s="687"/>
      <c r="E63" s="687"/>
      <c r="F63" s="687"/>
      <c r="G63" s="630"/>
      <c r="H63" s="693"/>
      <c r="I63" s="880"/>
      <c r="J63" s="710"/>
      <c r="K63" s="630"/>
      <c r="L63" s="630"/>
      <c r="M63" s="630"/>
      <c r="N63" s="929"/>
      <c r="O63" s="603"/>
      <c r="P63" s="603"/>
      <c r="Q63" s="603"/>
      <c r="R63" s="603"/>
      <c r="S63" s="633"/>
      <c r="T63" s="531"/>
      <c r="U63" s="880"/>
      <c r="V63" s="669"/>
      <c r="W63" s="670"/>
      <c r="X63" s="83" t="s">
        <v>186</v>
      </c>
      <c r="Y63" s="83">
        <v>1</v>
      </c>
      <c r="Z63" s="232"/>
      <c r="AA63" s="232">
        <v>0</v>
      </c>
      <c r="AB63" s="232"/>
      <c r="AC63" s="83" t="s">
        <v>386</v>
      </c>
      <c r="AD63" s="232">
        <v>1</v>
      </c>
      <c r="AE63" s="91">
        <v>159</v>
      </c>
      <c r="AF63" s="91"/>
      <c r="AG63" s="91"/>
      <c r="AH63" s="91"/>
      <c r="AI63" s="351" t="s">
        <v>471</v>
      </c>
      <c r="AJ63" s="91">
        <v>1</v>
      </c>
      <c r="AK63" s="91"/>
      <c r="AL63" s="359">
        <v>1</v>
      </c>
      <c r="AM63" s="838"/>
      <c r="AN63" s="83">
        <v>210</v>
      </c>
      <c r="AO63" s="89"/>
      <c r="AP63" s="578"/>
      <c r="AQ63" s="83">
        <v>1</v>
      </c>
      <c r="AR63" s="83">
        <v>1</v>
      </c>
      <c r="AS63" s="879"/>
      <c r="AT63" s="581"/>
      <c r="AU63" s="97" t="s">
        <v>73</v>
      </c>
      <c r="AV63" s="534"/>
      <c r="AW63" s="534"/>
      <c r="AX63" s="472"/>
      <c r="AY63" s="472"/>
      <c r="AZ63" s="534"/>
      <c r="BA63" s="534"/>
      <c r="BB63" s="534"/>
      <c r="BC63" s="467"/>
      <c r="BD63" s="472"/>
      <c r="BE63" s="467"/>
      <c r="BF63" s="472"/>
      <c r="BG63" s="467"/>
      <c r="BH63" s="472"/>
      <c r="BI63" s="463"/>
      <c r="BJ63" s="463"/>
      <c r="BK63" s="466"/>
      <c r="BL63" s="100"/>
    </row>
    <row r="64" spans="1:64" s="92" customFormat="1" ht="90" customHeight="1" x14ac:dyDescent="0.25">
      <c r="A64" s="701"/>
      <c r="B64" s="704"/>
      <c r="C64" s="687"/>
      <c r="D64" s="687"/>
      <c r="E64" s="687"/>
      <c r="F64" s="687"/>
      <c r="G64" s="630"/>
      <c r="H64" s="693"/>
      <c r="I64" s="880"/>
      <c r="J64" s="710"/>
      <c r="K64" s="630"/>
      <c r="L64" s="630"/>
      <c r="M64" s="630"/>
      <c r="N64" s="929"/>
      <c r="O64" s="603"/>
      <c r="P64" s="603"/>
      <c r="Q64" s="603"/>
      <c r="R64" s="603"/>
      <c r="S64" s="633"/>
      <c r="T64" s="531"/>
      <c r="U64" s="880"/>
      <c r="V64" s="669"/>
      <c r="W64" s="670"/>
      <c r="X64" s="83" t="s">
        <v>187</v>
      </c>
      <c r="Y64" s="83">
        <v>2</v>
      </c>
      <c r="Z64" s="232"/>
      <c r="AA64" s="232">
        <v>0</v>
      </c>
      <c r="AB64" s="232"/>
      <c r="AC64" s="90"/>
      <c r="AD64" s="90"/>
      <c r="AE64" s="91"/>
      <c r="AF64" s="351" t="s">
        <v>435</v>
      </c>
      <c r="AG64" s="91">
        <v>4</v>
      </c>
      <c r="AH64" s="91">
        <v>4</v>
      </c>
      <c r="AI64" s="91"/>
      <c r="AJ64" s="91"/>
      <c r="AK64" s="91"/>
      <c r="AL64" s="359">
        <v>1</v>
      </c>
      <c r="AM64" s="838"/>
      <c r="AN64" s="83">
        <v>210</v>
      </c>
      <c r="AO64" s="89"/>
      <c r="AP64" s="578"/>
      <c r="AQ64" s="83">
        <v>2</v>
      </c>
      <c r="AR64" s="83">
        <v>2</v>
      </c>
      <c r="AS64" s="879"/>
      <c r="AT64" s="581"/>
      <c r="AU64" s="97" t="s">
        <v>74</v>
      </c>
      <c r="AV64" s="533" t="s">
        <v>106</v>
      </c>
      <c r="AW64" s="533" t="s">
        <v>201</v>
      </c>
      <c r="AX64" s="471">
        <v>265613000</v>
      </c>
      <c r="AY64" s="471">
        <v>679274396</v>
      </c>
      <c r="AZ64" s="533">
        <v>0</v>
      </c>
      <c r="BA64" s="533">
        <f>AZ64/AY64</f>
        <v>0</v>
      </c>
      <c r="BB64" s="533">
        <v>0</v>
      </c>
      <c r="BC64" s="465">
        <v>0</v>
      </c>
      <c r="BD64" s="471">
        <v>25000000</v>
      </c>
      <c r="BE64" s="465">
        <f>BD64/AY64</f>
        <v>3.680397810842851E-2</v>
      </c>
      <c r="BF64" s="471">
        <v>576982144</v>
      </c>
      <c r="BG64" s="465">
        <f>BF64/AY64</f>
        <v>0.84940952786920587</v>
      </c>
      <c r="BH64" s="984">
        <f>AY64-BF64</f>
        <v>102292252</v>
      </c>
      <c r="BI64" s="463"/>
      <c r="BJ64" s="463"/>
      <c r="BK64" s="466"/>
      <c r="BL64" s="100"/>
    </row>
    <row r="65" spans="1:64" s="92" customFormat="1" ht="95.1" customHeight="1" x14ac:dyDescent="0.25">
      <c r="A65" s="701"/>
      <c r="B65" s="704"/>
      <c r="C65" s="687"/>
      <c r="D65" s="687"/>
      <c r="E65" s="687"/>
      <c r="F65" s="687"/>
      <c r="G65" s="630"/>
      <c r="H65" s="693"/>
      <c r="I65" s="880"/>
      <c r="J65" s="710"/>
      <c r="K65" s="630"/>
      <c r="L65" s="630"/>
      <c r="M65" s="630"/>
      <c r="N65" s="929"/>
      <c r="O65" s="603"/>
      <c r="P65" s="603"/>
      <c r="Q65" s="603"/>
      <c r="R65" s="603"/>
      <c r="S65" s="633"/>
      <c r="T65" s="531"/>
      <c r="U65" s="880"/>
      <c r="V65" s="669"/>
      <c r="W65" s="670"/>
      <c r="X65" s="83" t="s">
        <v>188</v>
      </c>
      <c r="Y65" s="83">
        <v>3</v>
      </c>
      <c r="Z65" s="232"/>
      <c r="AA65" s="232">
        <v>0</v>
      </c>
      <c r="AB65" s="232"/>
      <c r="AC65" s="90"/>
      <c r="AD65" s="90"/>
      <c r="AE65" s="91"/>
      <c r="AF65" s="83" t="s">
        <v>433</v>
      </c>
      <c r="AG65" s="91">
        <v>9</v>
      </c>
      <c r="AH65" s="91">
        <v>9</v>
      </c>
      <c r="AI65" s="91"/>
      <c r="AJ65" s="91"/>
      <c r="AK65" s="91"/>
      <c r="AL65" s="359">
        <v>1</v>
      </c>
      <c r="AM65" s="838"/>
      <c r="AN65" s="83">
        <v>240</v>
      </c>
      <c r="AO65" s="89"/>
      <c r="AP65" s="578"/>
      <c r="AQ65" s="83">
        <v>3</v>
      </c>
      <c r="AR65" s="83">
        <v>3</v>
      </c>
      <c r="AS65" s="879"/>
      <c r="AT65" s="581"/>
      <c r="AU65" s="97" t="s">
        <v>196</v>
      </c>
      <c r="AV65" s="573"/>
      <c r="AW65" s="573"/>
      <c r="AX65" s="507"/>
      <c r="AY65" s="507"/>
      <c r="AZ65" s="573"/>
      <c r="BA65" s="573"/>
      <c r="BB65" s="573"/>
      <c r="BC65" s="466"/>
      <c r="BD65" s="507"/>
      <c r="BE65" s="466"/>
      <c r="BF65" s="507"/>
      <c r="BG65" s="466"/>
      <c r="BH65" s="466"/>
      <c r="BI65" s="463"/>
      <c r="BJ65" s="463"/>
      <c r="BK65" s="466"/>
      <c r="BL65" s="100"/>
    </row>
    <row r="66" spans="1:64" s="92" customFormat="1" ht="87.95" customHeight="1" x14ac:dyDescent="0.25">
      <c r="A66" s="701"/>
      <c r="B66" s="704"/>
      <c r="C66" s="687"/>
      <c r="D66" s="687"/>
      <c r="E66" s="687"/>
      <c r="F66" s="687"/>
      <c r="G66" s="630"/>
      <c r="H66" s="693"/>
      <c r="I66" s="880"/>
      <c r="J66" s="711"/>
      <c r="K66" s="631"/>
      <c r="L66" s="631"/>
      <c r="M66" s="631"/>
      <c r="N66" s="930"/>
      <c r="O66" s="604"/>
      <c r="P66" s="604"/>
      <c r="Q66" s="604"/>
      <c r="R66" s="604"/>
      <c r="S66" s="661"/>
      <c r="T66" s="572"/>
      <c r="U66" s="880"/>
      <c r="V66" s="669"/>
      <c r="W66" s="671"/>
      <c r="X66" s="83" t="s">
        <v>189</v>
      </c>
      <c r="Y66" s="83">
        <v>1</v>
      </c>
      <c r="Z66" s="232"/>
      <c r="AA66" s="232">
        <v>0</v>
      </c>
      <c r="AB66" s="232"/>
      <c r="AC66" s="90"/>
      <c r="AD66" s="90"/>
      <c r="AE66" s="91"/>
      <c r="AF66" s="351" t="s">
        <v>436</v>
      </c>
      <c r="AG66" s="91">
        <v>1</v>
      </c>
      <c r="AH66" s="351" t="s">
        <v>437</v>
      </c>
      <c r="AI66" s="91"/>
      <c r="AJ66" s="91"/>
      <c r="AK66" s="91"/>
      <c r="AL66" s="359">
        <v>1</v>
      </c>
      <c r="AM66" s="838"/>
      <c r="AN66" s="83">
        <v>210</v>
      </c>
      <c r="AO66" s="89"/>
      <c r="AP66" s="578"/>
      <c r="AQ66" s="83">
        <v>1</v>
      </c>
      <c r="AR66" s="83">
        <v>1</v>
      </c>
      <c r="AS66" s="879"/>
      <c r="AT66" s="582"/>
      <c r="AU66" s="98" t="s">
        <v>74</v>
      </c>
      <c r="AV66" s="534"/>
      <c r="AW66" s="534"/>
      <c r="AX66" s="472"/>
      <c r="AY66" s="472"/>
      <c r="AZ66" s="534"/>
      <c r="BA66" s="534"/>
      <c r="BB66" s="534"/>
      <c r="BC66" s="467"/>
      <c r="BD66" s="472"/>
      <c r="BE66" s="467"/>
      <c r="BF66" s="472"/>
      <c r="BG66" s="467"/>
      <c r="BH66" s="467"/>
      <c r="BI66" s="463"/>
      <c r="BJ66" s="463"/>
      <c r="BK66" s="466"/>
      <c r="BL66" s="100"/>
    </row>
    <row r="67" spans="1:64" s="42" customFormat="1" ht="89.1" customHeight="1" x14ac:dyDescent="0.25">
      <c r="A67" s="701"/>
      <c r="B67" s="704"/>
      <c r="C67" s="687"/>
      <c r="D67" s="687"/>
      <c r="E67" s="687"/>
      <c r="F67" s="687"/>
      <c r="G67" s="631"/>
      <c r="H67" s="694"/>
      <c r="I67" s="880"/>
      <c r="J67" s="551"/>
      <c r="K67" s="551"/>
      <c r="L67" s="551"/>
      <c r="M67" s="551"/>
      <c r="N67" s="551"/>
      <c r="O67" s="551"/>
      <c r="P67" s="551"/>
      <c r="Q67" s="551"/>
      <c r="R67" s="551"/>
      <c r="S67" s="551"/>
      <c r="T67" s="551"/>
      <c r="U67" s="574" t="s">
        <v>306</v>
      </c>
      <c r="V67" s="575"/>
      <c r="W67" s="575"/>
      <c r="X67" s="575"/>
      <c r="Y67" s="575"/>
      <c r="Z67" s="575"/>
      <c r="AA67" s="575"/>
      <c r="AB67" s="575"/>
      <c r="AC67" s="575"/>
      <c r="AD67" s="575"/>
      <c r="AE67" s="575"/>
      <c r="AF67" s="575"/>
      <c r="AG67" s="575"/>
      <c r="AH67" s="575"/>
      <c r="AI67" s="575"/>
      <c r="AJ67" s="575"/>
      <c r="AK67" s="575"/>
      <c r="AL67" s="575"/>
      <c r="AM67" s="41">
        <f>(AL54+AL55+AL56+AL57+AL58+AL59+AL60+AL61+AL62+AL63+AL64+AL65+AL66)/13</f>
        <v>0.92307692307692313</v>
      </c>
      <c r="AN67" s="576"/>
      <c r="AO67" s="576"/>
      <c r="AP67" s="578"/>
      <c r="AQ67" s="161"/>
      <c r="AR67" s="161"/>
      <c r="AS67" s="879"/>
      <c r="AT67" s="291"/>
      <c r="AU67" s="207"/>
      <c r="AV67" s="551" t="s">
        <v>307</v>
      </c>
      <c r="AW67" s="551"/>
      <c r="AX67" s="333">
        <f>SUM(AX54:AX66)</f>
        <v>1515062354</v>
      </c>
      <c r="AY67" s="333">
        <f t="shared" ref="AY67:AZ67" si="14">SUM(AY54:AY66)</f>
        <v>4290589228</v>
      </c>
      <c r="AZ67" s="333">
        <f t="shared" si="14"/>
        <v>532290600</v>
      </c>
      <c r="BA67" s="336">
        <f>AZ67/AY67</f>
        <v>0.12406002339406423</v>
      </c>
      <c r="BB67" s="333">
        <f>SUM(BB54:BB66)</f>
        <v>532290600</v>
      </c>
      <c r="BC67" s="336">
        <f>BB67/AY67</f>
        <v>0.12406002339406423</v>
      </c>
      <c r="BD67" s="333">
        <f>BD54+BD56+BD58+BD60+BD62+BD64</f>
        <v>884100934</v>
      </c>
      <c r="BE67" s="336">
        <f>BD67/AY67</f>
        <v>0.20605583219909207</v>
      </c>
      <c r="BF67" s="333">
        <f>BF54+BF56+BF58+BF60+BF62+BF64</f>
        <v>3989438828</v>
      </c>
      <c r="BG67" s="336">
        <f>BF67/AY67</f>
        <v>0.92981141190708272</v>
      </c>
      <c r="BH67" s="399">
        <f>BH64+BH62+BH60+BH58+BH56+BH54</f>
        <v>301150400</v>
      </c>
      <c r="BI67" s="463"/>
      <c r="BJ67" s="463"/>
      <c r="BK67" s="466"/>
      <c r="BL67" s="400"/>
    </row>
    <row r="68" spans="1:64" s="88" customFormat="1" ht="87.95" customHeight="1" x14ac:dyDescent="0.25">
      <c r="A68" s="701"/>
      <c r="B68" s="704"/>
      <c r="C68" s="687"/>
      <c r="D68" s="687"/>
      <c r="E68" s="687"/>
      <c r="F68" s="687"/>
      <c r="G68" s="924" t="s">
        <v>216</v>
      </c>
      <c r="H68" s="922" t="s">
        <v>207</v>
      </c>
      <c r="I68" s="880"/>
      <c r="J68" s="882" t="s">
        <v>208</v>
      </c>
      <c r="K68" s="623">
        <v>2</v>
      </c>
      <c r="L68" s="623">
        <v>4</v>
      </c>
      <c r="M68" s="623">
        <v>4</v>
      </c>
      <c r="N68" s="623">
        <v>0</v>
      </c>
      <c r="O68" s="623">
        <v>4</v>
      </c>
      <c r="P68" s="623"/>
      <c r="Q68" s="623"/>
      <c r="R68" s="623">
        <v>4</v>
      </c>
      <c r="S68" s="624">
        <f>R68/L68</f>
        <v>1</v>
      </c>
      <c r="T68" s="672">
        <v>1</v>
      </c>
      <c r="U68" s="662" t="s">
        <v>205</v>
      </c>
      <c r="V68" s="665">
        <v>2021130010006</v>
      </c>
      <c r="W68" s="662" t="s">
        <v>206</v>
      </c>
      <c r="X68" s="84" t="s">
        <v>190</v>
      </c>
      <c r="Y68" s="84">
        <v>1</v>
      </c>
      <c r="Z68" s="233" t="s">
        <v>349</v>
      </c>
      <c r="AA68" s="233">
        <v>1</v>
      </c>
      <c r="AB68" s="233">
        <v>1</v>
      </c>
      <c r="AC68" s="233"/>
      <c r="AD68" s="233"/>
      <c r="AE68" s="87"/>
      <c r="AF68" s="87"/>
      <c r="AG68" s="87"/>
      <c r="AH68" s="87"/>
      <c r="AI68" s="87"/>
      <c r="AJ68" s="87"/>
      <c r="AK68" s="87"/>
      <c r="AL68" s="372">
        <v>1</v>
      </c>
      <c r="AM68" s="673">
        <f>(AL68+AL69+AL70)/3</f>
        <v>1</v>
      </c>
      <c r="AN68" s="84">
        <v>330</v>
      </c>
      <c r="AO68" s="86"/>
      <c r="AP68" s="578"/>
      <c r="AQ68" s="84">
        <v>1</v>
      </c>
      <c r="AR68" s="84">
        <v>235</v>
      </c>
      <c r="AS68" s="879"/>
      <c r="AT68" s="969" t="s">
        <v>202</v>
      </c>
      <c r="AU68" s="99" t="s">
        <v>197</v>
      </c>
      <c r="AV68" s="94" t="s">
        <v>70</v>
      </c>
      <c r="AW68" s="95" t="s">
        <v>78</v>
      </c>
      <c r="AX68" s="216">
        <v>90000000</v>
      </c>
      <c r="AY68" s="216">
        <v>90000000</v>
      </c>
      <c r="AZ68" s="236">
        <v>90000000</v>
      </c>
      <c r="BA68" s="265">
        <f>AZ68/AY68</f>
        <v>1</v>
      </c>
      <c r="BB68" s="236">
        <v>90000000</v>
      </c>
      <c r="BC68" s="283">
        <f>BB68/AY68</f>
        <v>1</v>
      </c>
      <c r="BD68" s="216">
        <v>90000000</v>
      </c>
      <c r="BE68" s="300">
        <f>BD68/AY68</f>
        <v>1</v>
      </c>
      <c r="BF68" s="354">
        <v>90000000</v>
      </c>
      <c r="BG68" s="300">
        <v>1</v>
      </c>
      <c r="BH68" s="354">
        <v>0</v>
      </c>
      <c r="BI68" s="463"/>
      <c r="BJ68" s="463"/>
      <c r="BK68" s="466"/>
      <c r="BL68" s="93" t="s">
        <v>351</v>
      </c>
    </row>
    <row r="69" spans="1:64" s="88" customFormat="1" ht="87.95" customHeight="1" x14ac:dyDescent="0.25">
      <c r="A69" s="701"/>
      <c r="B69" s="704"/>
      <c r="C69" s="687"/>
      <c r="D69" s="687"/>
      <c r="E69" s="687"/>
      <c r="F69" s="687"/>
      <c r="G69" s="925"/>
      <c r="H69" s="922"/>
      <c r="I69" s="880"/>
      <c r="J69" s="882"/>
      <c r="K69" s="623"/>
      <c r="L69" s="623"/>
      <c r="M69" s="623"/>
      <c r="N69" s="623"/>
      <c r="O69" s="623"/>
      <c r="P69" s="623"/>
      <c r="Q69" s="623"/>
      <c r="R69" s="623"/>
      <c r="S69" s="625"/>
      <c r="T69" s="673"/>
      <c r="U69" s="663"/>
      <c r="V69" s="666"/>
      <c r="W69" s="663"/>
      <c r="X69" s="84" t="s">
        <v>191</v>
      </c>
      <c r="Y69" s="84">
        <v>1</v>
      </c>
      <c r="Z69" s="233" t="s">
        <v>350</v>
      </c>
      <c r="AA69" s="233">
        <v>1</v>
      </c>
      <c r="AB69" s="233">
        <v>1</v>
      </c>
      <c r="AC69" s="233"/>
      <c r="AD69" s="233"/>
      <c r="AE69" s="87"/>
      <c r="AF69" s="87"/>
      <c r="AG69" s="87"/>
      <c r="AH69" s="87"/>
      <c r="AI69" s="87"/>
      <c r="AJ69" s="87"/>
      <c r="AK69" s="87"/>
      <c r="AL69" s="372">
        <v>1</v>
      </c>
      <c r="AM69" s="673"/>
      <c r="AN69" s="84">
        <v>330</v>
      </c>
      <c r="AO69" s="86"/>
      <c r="AP69" s="578"/>
      <c r="AQ69" s="84">
        <v>2</v>
      </c>
      <c r="AR69" s="84">
        <v>0</v>
      </c>
      <c r="AS69" s="879"/>
      <c r="AT69" s="970"/>
      <c r="AU69" s="99" t="s">
        <v>74</v>
      </c>
      <c r="AV69" s="568" t="s">
        <v>77</v>
      </c>
      <c r="AW69" s="874" t="s">
        <v>80</v>
      </c>
      <c r="AX69" s="558">
        <v>150728798</v>
      </c>
      <c r="AY69" s="558">
        <v>150728798</v>
      </c>
      <c r="AZ69" s="558">
        <v>90000000</v>
      </c>
      <c r="BA69" s="570">
        <f>AZ69/AY69</f>
        <v>0.59709890342255634</v>
      </c>
      <c r="BB69" s="558">
        <v>90000000</v>
      </c>
      <c r="BC69" s="483">
        <f>BB69/AY69</f>
        <v>0.59709890342255634</v>
      </c>
      <c r="BD69" s="481">
        <v>125400000</v>
      </c>
      <c r="BE69" s="483">
        <f>BD69/AY69</f>
        <v>0.83195780543542852</v>
      </c>
      <c r="BF69" s="481">
        <v>125400000</v>
      </c>
      <c r="BG69" s="483">
        <f>BF69/AY69</f>
        <v>0.83195780543542852</v>
      </c>
      <c r="BH69" s="985">
        <f>AY69-BF69</f>
        <v>25328798</v>
      </c>
      <c r="BI69" s="463"/>
      <c r="BJ69" s="463"/>
      <c r="BK69" s="466"/>
      <c r="BL69" s="93" t="s">
        <v>352</v>
      </c>
    </row>
    <row r="70" spans="1:64" s="88" customFormat="1" ht="99.95" customHeight="1" x14ac:dyDescent="0.25">
      <c r="A70" s="701"/>
      <c r="B70" s="704"/>
      <c r="C70" s="688"/>
      <c r="D70" s="688"/>
      <c r="E70" s="688"/>
      <c r="F70" s="688"/>
      <c r="G70" s="926"/>
      <c r="H70" s="922"/>
      <c r="I70" s="880"/>
      <c r="J70" s="882"/>
      <c r="K70" s="623"/>
      <c r="L70" s="623"/>
      <c r="M70" s="623"/>
      <c r="N70" s="623"/>
      <c r="O70" s="623"/>
      <c r="P70" s="623"/>
      <c r="Q70" s="623"/>
      <c r="R70" s="623"/>
      <c r="S70" s="626"/>
      <c r="T70" s="674"/>
      <c r="U70" s="664"/>
      <c r="V70" s="667"/>
      <c r="W70" s="664"/>
      <c r="X70" s="84" t="s">
        <v>192</v>
      </c>
      <c r="Y70" s="84">
        <v>2</v>
      </c>
      <c r="Z70" s="234" t="s">
        <v>353</v>
      </c>
      <c r="AA70" s="233">
        <v>1</v>
      </c>
      <c r="AB70" s="233">
        <v>1</v>
      </c>
      <c r="AC70" s="233"/>
      <c r="AD70" s="233"/>
      <c r="AE70" s="87"/>
      <c r="AF70" s="87"/>
      <c r="AG70" s="87"/>
      <c r="AH70" s="87"/>
      <c r="AI70" s="87"/>
      <c r="AJ70" s="87"/>
      <c r="AK70" s="87"/>
      <c r="AL70" s="372">
        <v>1</v>
      </c>
      <c r="AM70" s="674"/>
      <c r="AN70" s="84">
        <v>300</v>
      </c>
      <c r="AO70" s="86"/>
      <c r="AP70" s="579"/>
      <c r="AQ70" s="84">
        <v>2</v>
      </c>
      <c r="AR70" s="84">
        <v>652</v>
      </c>
      <c r="AS70" s="879"/>
      <c r="AT70" s="971"/>
      <c r="AU70" s="99" t="s">
        <v>74</v>
      </c>
      <c r="AV70" s="568"/>
      <c r="AW70" s="874"/>
      <c r="AX70" s="558"/>
      <c r="AY70" s="558"/>
      <c r="AZ70" s="558"/>
      <c r="BA70" s="570"/>
      <c r="BB70" s="558"/>
      <c r="BC70" s="484"/>
      <c r="BD70" s="482"/>
      <c r="BE70" s="484"/>
      <c r="BF70" s="482"/>
      <c r="BG70" s="484"/>
      <c r="BH70" s="484"/>
      <c r="BI70" s="463"/>
      <c r="BJ70" s="463"/>
      <c r="BK70" s="466"/>
      <c r="BL70" s="93"/>
    </row>
    <row r="71" spans="1:64" s="42" customFormat="1" ht="69.95" customHeight="1" x14ac:dyDescent="0.25">
      <c r="A71" s="701"/>
      <c r="B71" s="704"/>
      <c r="C71" s="551"/>
      <c r="D71" s="551"/>
      <c r="E71" s="551"/>
      <c r="F71" s="551"/>
      <c r="G71" s="551"/>
      <c r="H71" s="551"/>
      <c r="I71" s="551"/>
      <c r="J71" s="551"/>
      <c r="K71" s="551"/>
      <c r="L71" s="551"/>
      <c r="M71" s="551"/>
      <c r="N71" s="551"/>
      <c r="O71" s="551"/>
      <c r="P71" s="551"/>
      <c r="Q71" s="551"/>
      <c r="R71" s="136"/>
      <c r="S71" s="135"/>
      <c r="T71" s="195"/>
      <c r="U71" s="551" t="s">
        <v>304</v>
      </c>
      <c r="V71" s="551"/>
      <c r="W71" s="551"/>
      <c r="X71" s="551"/>
      <c r="Y71" s="551"/>
      <c r="Z71" s="551"/>
      <c r="AA71" s="551"/>
      <c r="AB71" s="551"/>
      <c r="AC71" s="551"/>
      <c r="AD71" s="551"/>
      <c r="AE71" s="551"/>
      <c r="AF71" s="551"/>
      <c r="AG71" s="551"/>
      <c r="AH71" s="551"/>
      <c r="AI71" s="551"/>
      <c r="AJ71" s="551"/>
      <c r="AK71" s="551"/>
      <c r="AL71" s="551"/>
      <c r="AM71" s="178">
        <f>(AL68+AL69+AL70)/3</f>
        <v>1</v>
      </c>
      <c r="AN71" s="177"/>
      <c r="AO71" s="121"/>
      <c r="AP71" s="138"/>
      <c r="AQ71" s="177"/>
      <c r="AR71" s="177"/>
      <c r="AS71" s="138"/>
      <c r="AT71" s="291"/>
      <c r="AU71" s="177"/>
      <c r="AV71" s="551" t="s">
        <v>305</v>
      </c>
      <c r="AW71" s="551"/>
      <c r="AX71" s="209">
        <f>SUM(AX68:AX70)</f>
        <v>240728798</v>
      </c>
      <c r="AY71" s="209">
        <f t="shared" ref="AY71:AZ71" si="15">SUM(AY68:AY70)</f>
        <v>240728798</v>
      </c>
      <c r="AZ71" s="209">
        <f t="shared" si="15"/>
        <v>180000000</v>
      </c>
      <c r="BA71" s="267">
        <f>AZ71/AY71</f>
        <v>0.74772940128251708</v>
      </c>
      <c r="BB71" s="209">
        <f>SUM(BB68:BB70)</f>
        <v>180000000</v>
      </c>
      <c r="BC71" s="337">
        <f>BB71/AY71</f>
        <v>0.74772940128251708</v>
      </c>
      <c r="BD71" s="338">
        <f>BD68+BD69</f>
        <v>215400000</v>
      </c>
      <c r="BE71" s="298">
        <f>BD71/AY71</f>
        <v>0.89478285020141213</v>
      </c>
      <c r="BF71" s="316">
        <f>BF68+BF69</f>
        <v>215400000</v>
      </c>
      <c r="BG71" s="298">
        <f>BF71/AY71</f>
        <v>0.89478285020141213</v>
      </c>
      <c r="BH71" s="401">
        <f>BH69</f>
        <v>25328798</v>
      </c>
      <c r="BI71" s="464"/>
      <c r="BJ71" s="464"/>
      <c r="BK71" s="467"/>
      <c r="BL71" s="134"/>
    </row>
    <row r="72" spans="1:64" s="149" customFormat="1" ht="72" customHeight="1" x14ac:dyDescent="0.25">
      <c r="A72" s="701"/>
      <c r="B72" s="704"/>
      <c r="C72" s="597" t="s">
        <v>295</v>
      </c>
      <c r="D72" s="598"/>
      <c r="E72" s="598"/>
      <c r="F72" s="598"/>
      <c r="G72" s="598"/>
      <c r="H72" s="921"/>
      <c r="I72" s="921"/>
      <c r="J72" s="921"/>
      <c r="K72" s="921"/>
      <c r="L72" s="921"/>
      <c r="M72" s="921"/>
      <c r="N72" s="921"/>
      <c r="O72" s="921"/>
      <c r="P72" s="921"/>
      <c r="Q72" s="921"/>
      <c r="R72" s="686"/>
      <c r="S72" s="143">
        <f>(S68+S60+S54)/3</f>
        <v>1</v>
      </c>
      <c r="T72" s="143">
        <f>(T68+T60+T54)/3</f>
        <v>1</v>
      </c>
      <c r="U72" s="839"/>
      <c r="V72" s="839"/>
      <c r="W72" s="839"/>
      <c r="X72" s="839"/>
      <c r="Y72" s="839"/>
      <c r="Z72" s="839"/>
      <c r="AA72" s="839"/>
      <c r="AB72" s="839"/>
      <c r="AC72" s="839"/>
      <c r="AD72" s="839"/>
      <c r="AE72" s="839"/>
      <c r="AF72" s="839"/>
      <c r="AG72" s="839"/>
      <c r="AH72" s="839"/>
      <c r="AI72" s="839"/>
      <c r="AJ72" s="839"/>
      <c r="AK72" s="839"/>
      <c r="AL72" s="839"/>
      <c r="AM72" s="169"/>
      <c r="AN72" s="858"/>
      <c r="AO72" s="858"/>
      <c r="AP72" s="197"/>
      <c r="AQ72" s="150"/>
      <c r="AR72" s="150"/>
      <c r="AS72" s="150"/>
      <c r="AT72" s="293"/>
      <c r="AU72" s="146"/>
      <c r="AV72" s="685" t="s">
        <v>295</v>
      </c>
      <c r="AW72" s="686"/>
      <c r="AX72" s="147">
        <f>AX67+AX71</f>
        <v>1755791152</v>
      </c>
      <c r="AY72" s="147">
        <f>AY67+AY71</f>
        <v>4531318026</v>
      </c>
      <c r="AZ72" s="147">
        <f t="shared" ref="AZ72" si="16">AZ67+AZ71</f>
        <v>712290600</v>
      </c>
      <c r="BA72" s="160">
        <f>+AZ72/AY72</f>
        <v>0.15719280701839664</v>
      </c>
      <c r="BB72" s="147">
        <f>BB71+BB67</f>
        <v>712290600</v>
      </c>
      <c r="BC72" s="284">
        <f>BB72/AY72</f>
        <v>0.15719280701839664</v>
      </c>
      <c r="BD72" s="315">
        <f>BD71+BD67</f>
        <v>1099500934</v>
      </c>
      <c r="BE72" s="284">
        <f>BD72/AY72</f>
        <v>0.24264483924792615</v>
      </c>
      <c r="BF72" s="315">
        <f>BF71+BF67</f>
        <v>4204838828</v>
      </c>
      <c r="BG72" s="284">
        <f>BF72/AY72</f>
        <v>0.92795050002522161</v>
      </c>
      <c r="BH72" s="402">
        <f>BH71+BH67</f>
        <v>326479198</v>
      </c>
      <c r="BI72" s="402"/>
      <c r="BJ72" s="402"/>
      <c r="BK72" s="402"/>
      <c r="BL72" s="146"/>
    </row>
    <row r="73" spans="1:64" s="102" customFormat="1" ht="159.94999999999999" customHeight="1" x14ac:dyDescent="0.25">
      <c r="A73" s="701"/>
      <c r="B73" s="704"/>
      <c r="C73" s="627" t="s">
        <v>221</v>
      </c>
      <c r="D73" s="627" t="s">
        <v>222</v>
      </c>
      <c r="E73" s="627" t="s">
        <v>223</v>
      </c>
      <c r="F73" s="565" t="s">
        <v>224</v>
      </c>
      <c r="G73" s="627" t="s">
        <v>225</v>
      </c>
      <c r="H73" s="904" t="s">
        <v>229</v>
      </c>
      <c r="I73" s="904" t="s">
        <v>222</v>
      </c>
      <c r="J73" s="627" t="s">
        <v>233</v>
      </c>
      <c r="K73" s="627">
        <v>30</v>
      </c>
      <c r="L73" s="627">
        <v>8</v>
      </c>
      <c r="M73" s="627">
        <v>16</v>
      </c>
      <c r="N73" s="641">
        <v>0</v>
      </c>
      <c r="O73" s="641">
        <v>0</v>
      </c>
      <c r="P73" s="641">
        <f>AG73+AG74</f>
        <v>8</v>
      </c>
      <c r="Q73" s="641">
        <v>0</v>
      </c>
      <c r="R73" s="641">
        <v>8</v>
      </c>
      <c r="S73" s="883">
        <f>R73/L73</f>
        <v>1</v>
      </c>
      <c r="T73" s="828">
        <f>+(M73+R73)/K73</f>
        <v>0.8</v>
      </c>
      <c r="U73" s="825" t="s">
        <v>237</v>
      </c>
      <c r="V73" s="881">
        <v>2020130010213</v>
      </c>
      <c r="W73" s="825" t="s">
        <v>238</v>
      </c>
      <c r="X73" s="202" t="s">
        <v>241</v>
      </c>
      <c r="Y73" s="202">
        <v>6</v>
      </c>
      <c r="Z73" s="202"/>
      <c r="AA73" s="202">
        <v>0</v>
      </c>
      <c r="AB73" s="202"/>
      <c r="AC73" s="202"/>
      <c r="AD73" s="202"/>
      <c r="AE73" s="202"/>
      <c r="AF73" s="202" t="s">
        <v>408</v>
      </c>
      <c r="AG73" s="202">
        <v>6</v>
      </c>
      <c r="AH73" s="202">
        <v>100</v>
      </c>
      <c r="AI73" s="202" t="s">
        <v>451</v>
      </c>
      <c r="AJ73" s="202">
        <v>6</v>
      </c>
      <c r="AK73" s="202">
        <v>497</v>
      </c>
      <c r="AL73" s="247">
        <v>1</v>
      </c>
      <c r="AM73" s="902">
        <f>AVERAGE(AL73:AL78)</f>
        <v>0.875</v>
      </c>
      <c r="AN73" s="202">
        <v>270</v>
      </c>
      <c r="AO73" s="202"/>
      <c r="AP73" s="561" t="s">
        <v>103</v>
      </c>
      <c r="AQ73" s="202">
        <v>6</v>
      </c>
      <c r="AR73" s="202">
        <v>44</v>
      </c>
      <c r="AS73" s="561" t="s">
        <v>104</v>
      </c>
      <c r="AT73" s="562" t="s">
        <v>252</v>
      </c>
      <c r="AU73" s="101" t="s">
        <v>74</v>
      </c>
      <c r="AV73" s="565" t="s">
        <v>322</v>
      </c>
      <c r="AW73" s="627" t="s">
        <v>80</v>
      </c>
      <c r="AX73" s="841">
        <v>104951903</v>
      </c>
      <c r="AY73" s="841">
        <v>287146483</v>
      </c>
      <c r="AZ73" s="565">
        <v>0</v>
      </c>
      <c r="BA73" s="565">
        <f>AZ73/AY73</f>
        <v>0</v>
      </c>
      <c r="BB73" s="565">
        <v>0</v>
      </c>
      <c r="BC73" s="487">
        <f>BB73/AY73</f>
        <v>0</v>
      </c>
      <c r="BD73" s="485">
        <v>251000000</v>
      </c>
      <c r="BE73" s="487">
        <f>BD73/AY73</f>
        <v>0.87411831542439611</v>
      </c>
      <c r="BF73" s="485">
        <v>285000000</v>
      </c>
      <c r="BG73" s="487">
        <f>BF73/AY73</f>
        <v>0.99252478046196368</v>
      </c>
      <c r="BH73" s="986">
        <f>AY73-BF73</f>
        <v>2146483</v>
      </c>
      <c r="BI73" s="468">
        <v>2273103806</v>
      </c>
      <c r="BJ73" s="432">
        <v>1925627857</v>
      </c>
      <c r="BK73" s="433">
        <f>BJ73/BI73</f>
        <v>0.84713590814338724</v>
      </c>
      <c r="BL73" s="352" t="s">
        <v>452</v>
      </c>
    </row>
    <row r="74" spans="1:64" s="102" customFormat="1" ht="126.95" customHeight="1" x14ac:dyDescent="0.25">
      <c r="A74" s="701"/>
      <c r="B74" s="704"/>
      <c r="C74" s="628"/>
      <c r="D74" s="628"/>
      <c r="E74" s="628"/>
      <c r="F74" s="566"/>
      <c r="G74" s="629"/>
      <c r="H74" s="904"/>
      <c r="I74" s="904"/>
      <c r="J74" s="629"/>
      <c r="K74" s="629"/>
      <c r="L74" s="629"/>
      <c r="M74" s="629"/>
      <c r="N74" s="642"/>
      <c r="O74" s="642"/>
      <c r="P74" s="642"/>
      <c r="Q74" s="642"/>
      <c r="R74" s="642"/>
      <c r="S74" s="884"/>
      <c r="T74" s="829" t="e">
        <f t="shared" ref="T74:T77" si="17">+(M74+N74+O74)/K74</f>
        <v>#DIV/0!</v>
      </c>
      <c r="U74" s="825"/>
      <c r="V74" s="881"/>
      <c r="W74" s="825"/>
      <c r="X74" s="202" t="s">
        <v>242</v>
      </c>
      <c r="Y74" s="202">
        <v>2</v>
      </c>
      <c r="Z74" s="202"/>
      <c r="AA74" s="202">
        <v>0</v>
      </c>
      <c r="AB74" s="202"/>
      <c r="AC74" s="202"/>
      <c r="AD74" s="202"/>
      <c r="AE74" s="202"/>
      <c r="AF74" s="202" t="s">
        <v>409</v>
      </c>
      <c r="AG74" s="202">
        <v>2</v>
      </c>
      <c r="AH74" s="202">
        <v>2</v>
      </c>
      <c r="AI74" s="202" t="s">
        <v>453</v>
      </c>
      <c r="AJ74" s="202">
        <v>2</v>
      </c>
      <c r="AK74" s="202">
        <v>2</v>
      </c>
      <c r="AL74" s="247">
        <v>1</v>
      </c>
      <c r="AM74" s="902"/>
      <c r="AN74" s="202">
        <v>120</v>
      </c>
      <c r="AO74" s="202"/>
      <c r="AP74" s="561"/>
      <c r="AQ74" s="202">
        <v>2</v>
      </c>
      <c r="AR74" s="202">
        <v>4</v>
      </c>
      <c r="AS74" s="561"/>
      <c r="AT74" s="563"/>
      <c r="AU74" s="101" t="s">
        <v>105</v>
      </c>
      <c r="AV74" s="848"/>
      <c r="AW74" s="629"/>
      <c r="AX74" s="849"/>
      <c r="AY74" s="849"/>
      <c r="AZ74" s="848"/>
      <c r="BA74" s="848"/>
      <c r="BB74" s="848"/>
      <c r="BC74" s="488"/>
      <c r="BD74" s="486"/>
      <c r="BE74" s="488"/>
      <c r="BF74" s="486"/>
      <c r="BG74" s="488"/>
      <c r="BH74" s="488"/>
      <c r="BI74" s="469"/>
      <c r="BJ74" s="432"/>
      <c r="BK74" s="433"/>
      <c r="BL74" s="352" t="s">
        <v>454</v>
      </c>
    </row>
    <row r="75" spans="1:64" s="102" customFormat="1" ht="117" customHeight="1" x14ac:dyDescent="0.25">
      <c r="A75" s="701"/>
      <c r="B75" s="704"/>
      <c r="C75" s="628"/>
      <c r="D75" s="628"/>
      <c r="E75" s="628"/>
      <c r="F75" s="566"/>
      <c r="G75" s="915" t="s">
        <v>226</v>
      </c>
      <c r="H75" s="915" t="s">
        <v>230</v>
      </c>
      <c r="I75" s="904"/>
      <c r="J75" s="627" t="s">
        <v>234</v>
      </c>
      <c r="K75" s="915">
        <v>36</v>
      </c>
      <c r="L75" s="915">
        <v>9</v>
      </c>
      <c r="M75" s="915">
        <v>27</v>
      </c>
      <c r="N75" s="620">
        <v>4</v>
      </c>
      <c r="O75" s="620">
        <v>3</v>
      </c>
      <c r="P75" s="620">
        <f>AG75+AG76+AG78</f>
        <v>8</v>
      </c>
      <c r="Q75" s="620">
        <v>8</v>
      </c>
      <c r="R75" s="620">
        <f>N75+O75+P75</f>
        <v>15</v>
      </c>
      <c r="S75" s="523">
        <v>1</v>
      </c>
      <c r="T75" s="526">
        <v>1</v>
      </c>
      <c r="U75" s="825"/>
      <c r="V75" s="881"/>
      <c r="W75" s="825"/>
      <c r="X75" s="202" t="s">
        <v>243</v>
      </c>
      <c r="Y75" s="202">
        <v>8</v>
      </c>
      <c r="Z75" s="202" t="s">
        <v>357</v>
      </c>
      <c r="AA75" s="202">
        <v>3</v>
      </c>
      <c r="AB75" s="202">
        <v>3</v>
      </c>
      <c r="AC75" s="202" t="s">
        <v>357</v>
      </c>
      <c r="AD75" s="202">
        <v>3</v>
      </c>
      <c r="AE75" s="202">
        <v>3</v>
      </c>
      <c r="AF75" s="202" t="s">
        <v>438</v>
      </c>
      <c r="AG75" s="202">
        <v>3</v>
      </c>
      <c r="AH75" s="202">
        <v>3</v>
      </c>
      <c r="AI75" s="202" t="s">
        <v>357</v>
      </c>
      <c r="AJ75" s="202">
        <v>3</v>
      </c>
      <c r="AK75" s="202">
        <v>3</v>
      </c>
      <c r="AL75" s="247">
        <v>1</v>
      </c>
      <c r="AM75" s="902"/>
      <c r="AN75" s="202">
        <v>360</v>
      </c>
      <c r="AO75" s="202"/>
      <c r="AP75" s="561"/>
      <c r="AQ75" s="202">
        <v>8</v>
      </c>
      <c r="AR75" s="202">
        <v>20</v>
      </c>
      <c r="AS75" s="561"/>
      <c r="AT75" s="563"/>
      <c r="AU75" s="101" t="s">
        <v>72</v>
      </c>
      <c r="AV75" s="565" t="s">
        <v>324</v>
      </c>
      <c r="AW75" s="627" t="s">
        <v>79</v>
      </c>
      <c r="AX75" s="841">
        <v>131600000</v>
      </c>
      <c r="AY75" s="841">
        <v>138632984</v>
      </c>
      <c r="AZ75" s="840">
        <v>8047253.7199999997</v>
      </c>
      <c r="BA75" s="487">
        <f t="shared" ref="BA75" si="18">AZ75/AY75</f>
        <v>5.8047179594720402E-2</v>
      </c>
      <c r="BB75" s="840">
        <v>8047253.7199999997</v>
      </c>
      <c r="BC75" s="433">
        <f>BB75/AY75</f>
        <v>5.8047179594720402E-2</v>
      </c>
      <c r="BD75" s="485">
        <v>105767254</v>
      </c>
      <c r="BE75" s="487">
        <f>BD75/AY75</f>
        <v>0.76292993880879023</v>
      </c>
      <c r="BF75" s="485">
        <v>105767254</v>
      </c>
      <c r="BG75" s="433">
        <f>BF75/AY75</f>
        <v>0.76292993880879023</v>
      </c>
      <c r="BH75" s="987">
        <f>AY75-BF75</f>
        <v>32865730</v>
      </c>
      <c r="BI75" s="469"/>
      <c r="BJ75" s="432"/>
      <c r="BK75" s="433"/>
      <c r="BL75" s="352" t="s">
        <v>439</v>
      </c>
    </row>
    <row r="76" spans="1:64" s="102" customFormat="1" ht="144.94999999999999" customHeight="1" x14ac:dyDescent="0.25">
      <c r="A76" s="701"/>
      <c r="B76" s="704"/>
      <c r="C76" s="628"/>
      <c r="D76" s="628"/>
      <c r="E76" s="628"/>
      <c r="F76" s="566"/>
      <c r="G76" s="916"/>
      <c r="H76" s="916"/>
      <c r="I76" s="904"/>
      <c r="J76" s="628"/>
      <c r="K76" s="916"/>
      <c r="L76" s="916"/>
      <c r="M76" s="916"/>
      <c r="N76" s="621"/>
      <c r="O76" s="621"/>
      <c r="P76" s="621"/>
      <c r="Q76" s="621"/>
      <c r="R76" s="621"/>
      <c r="S76" s="524"/>
      <c r="T76" s="527" t="e">
        <f t="shared" si="17"/>
        <v>#DIV/0!</v>
      </c>
      <c r="U76" s="825"/>
      <c r="V76" s="881"/>
      <c r="W76" s="825"/>
      <c r="X76" s="203" t="s">
        <v>244</v>
      </c>
      <c r="Y76" s="203">
        <v>2</v>
      </c>
      <c r="Z76" s="203"/>
      <c r="AA76" s="203">
        <v>0</v>
      </c>
      <c r="AB76" s="203"/>
      <c r="AC76" s="203"/>
      <c r="AD76" s="203"/>
      <c r="AE76" s="203"/>
      <c r="AF76" s="203" t="s">
        <v>440</v>
      </c>
      <c r="AG76" s="203">
        <v>4</v>
      </c>
      <c r="AH76" s="203" t="s">
        <v>441</v>
      </c>
      <c r="AI76" s="203" t="s">
        <v>455</v>
      </c>
      <c r="AJ76" s="203">
        <v>4</v>
      </c>
      <c r="AK76" s="203" t="s">
        <v>441</v>
      </c>
      <c r="AL76" s="250">
        <v>1</v>
      </c>
      <c r="AM76" s="902"/>
      <c r="AN76" s="203">
        <v>210</v>
      </c>
      <c r="AO76" s="203"/>
      <c r="AP76" s="561"/>
      <c r="AQ76" s="203">
        <v>2</v>
      </c>
      <c r="AR76" s="203">
        <v>4</v>
      </c>
      <c r="AS76" s="561"/>
      <c r="AT76" s="563"/>
      <c r="AU76" s="103" t="s">
        <v>74</v>
      </c>
      <c r="AV76" s="566"/>
      <c r="AW76" s="628"/>
      <c r="AX76" s="842"/>
      <c r="AY76" s="842"/>
      <c r="AZ76" s="566"/>
      <c r="BA76" s="488"/>
      <c r="BB76" s="566"/>
      <c r="BC76" s="955"/>
      <c r="BD76" s="486"/>
      <c r="BE76" s="488"/>
      <c r="BF76" s="486"/>
      <c r="BG76" s="433"/>
      <c r="BH76" s="433"/>
      <c r="BI76" s="469"/>
      <c r="BJ76" s="432"/>
      <c r="BK76" s="433"/>
      <c r="BL76" s="353" t="s">
        <v>456</v>
      </c>
    </row>
    <row r="77" spans="1:64" s="102" customFormat="1" ht="156.94999999999999" customHeight="1" x14ac:dyDescent="0.25">
      <c r="A77" s="701"/>
      <c r="B77" s="704"/>
      <c r="C77" s="628"/>
      <c r="D77" s="628"/>
      <c r="E77" s="628"/>
      <c r="F77" s="566"/>
      <c r="G77" s="916"/>
      <c r="H77" s="916"/>
      <c r="I77" s="904"/>
      <c r="J77" s="628"/>
      <c r="K77" s="916"/>
      <c r="L77" s="916"/>
      <c r="M77" s="916"/>
      <c r="N77" s="621"/>
      <c r="O77" s="621"/>
      <c r="P77" s="621"/>
      <c r="Q77" s="621"/>
      <c r="R77" s="621"/>
      <c r="S77" s="524"/>
      <c r="T77" s="527" t="e">
        <f t="shared" si="17"/>
        <v>#DIV/0!</v>
      </c>
      <c r="U77" s="825"/>
      <c r="V77" s="881"/>
      <c r="W77" s="825"/>
      <c r="X77" s="202" t="s">
        <v>245</v>
      </c>
      <c r="Y77" s="202">
        <v>4</v>
      </c>
      <c r="Z77" s="202"/>
      <c r="AA77" s="202">
        <v>0</v>
      </c>
      <c r="AB77" s="202"/>
      <c r="AC77" s="202"/>
      <c r="AD77" s="202"/>
      <c r="AE77" s="202"/>
      <c r="AF77" s="202"/>
      <c r="AG77" s="202"/>
      <c r="AH77" s="202"/>
      <c r="AI77" s="202" t="s">
        <v>457</v>
      </c>
      <c r="AJ77" s="202">
        <v>1</v>
      </c>
      <c r="AK77" s="202">
        <v>1</v>
      </c>
      <c r="AL77" s="247">
        <f>AJ77/Y77</f>
        <v>0.25</v>
      </c>
      <c r="AM77" s="902"/>
      <c r="AN77" s="202">
        <v>180</v>
      </c>
      <c r="AO77" s="202"/>
      <c r="AP77" s="561"/>
      <c r="AQ77" s="202">
        <v>4</v>
      </c>
      <c r="AR77" s="202">
        <v>30</v>
      </c>
      <c r="AS77" s="561"/>
      <c r="AT77" s="563"/>
      <c r="AU77" s="205" t="s">
        <v>105</v>
      </c>
      <c r="AV77" s="567" t="s">
        <v>70</v>
      </c>
      <c r="AW77" s="825" t="s">
        <v>78</v>
      </c>
      <c r="AX77" s="818">
        <v>150000000</v>
      </c>
      <c r="AY77" s="818">
        <v>175100000</v>
      </c>
      <c r="AZ77" s="819">
        <v>145100000</v>
      </c>
      <c r="BA77" s="487">
        <f>AZ77/AY77</f>
        <v>0.82866933181039404</v>
      </c>
      <c r="BB77" s="819">
        <v>145100000</v>
      </c>
      <c r="BC77" s="955">
        <f>BB77/AY77</f>
        <v>0.82866933181039404</v>
      </c>
      <c r="BD77" s="485">
        <v>145100000</v>
      </c>
      <c r="BE77" s="487">
        <f>BD77/AY77</f>
        <v>0.82866933181039404</v>
      </c>
      <c r="BF77" s="992">
        <v>145100000</v>
      </c>
      <c r="BG77" s="433">
        <f>BF77/AY77</f>
        <v>0.82866933181039404</v>
      </c>
      <c r="BH77" s="987">
        <f>AY77-BF77</f>
        <v>30000000</v>
      </c>
      <c r="BI77" s="469"/>
      <c r="BJ77" s="432"/>
      <c r="BK77" s="433"/>
      <c r="BL77" s="260"/>
    </row>
    <row r="78" spans="1:64" s="102" customFormat="1" ht="126" customHeight="1" x14ac:dyDescent="0.25">
      <c r="A78" s="701"/>
      <c r="B78" s="704"/>
      <c r="C78" s="628"/>
      <c r="D78" s="628"/>
      <c r="E78" s="628"/>
      <c r="F78" s="566"/>
      <c r="G78" s="916"/>
      <c r="H78" s="916"/>
      <c r="I78" s="904"/>
      <c r="J78" s="629"/>
      <c r="K78" s="917"/>
      <c r="L78" s="917"/>
      <c r="M78" s="917"/>
      <c r="N78" s="622"/>
      <c r="O78" s="622"/>
      <c r="P78" s="622"/>
      <c r="Q78" s="622"/>
      <c r="R78" s="622"/>
      <c r="S78" s="525"/>
      <c r="T78" s="528"/>
      <c r="U78" s="825"/>
      <c r="V78" s="881"/>
      <c r="W78" s="825"/>
      <c r="X78" s="203" t="s">
        <v>246</v>
      </c>
      <c r="Y78" s="203">
        <v>1</v>
      </c>
      <c r="Z78" s="203" t="s">
        <v>356</v>
      </c>
      <c r="AA78" s="203">
        <v>1</v>
      </c>
      <c r="AB78" s="203">
        <v>1</v>
      </c>
      <c r="AC78" s="203"/>
      <c r="AD78" s="203"/>
      <c r="AE78" s="203"/>
      <c r="AF78" s="203" t="s">
        <v>442</v>
      </c>
      <c r="AG78" s="203">
        <v>1</v>
      </c>
      <c r="AH78" s="203">
        <v>1</v>
      </c>
      <c r="AI78" s="203" t="s">
        <v>458</v>
      </c>
      <c r="AJ78" s="203">
        <v>1</v>
      </c>
      <c r="AK78" s="203">
        <v>1</v>
      </c>
      <c r="AL78" s="250">
        <v>1</v>
      </c>
      <c r="AM78" s="902"/>
      <c r="AN78" s="203">
        <v>210</v>
      </c>
      <c r="AO78" s="203"/>
      <c r="AP78" s="561"/>
      <c r="AQ78" s="203">
        <v>1</v>
      </c>
      <c r="AR78" s="203">
        <v>2</v>
      </c>
      <c r="AS78" s="561"/>
      <c r="AT78" s="563"/>
      <c r="AU78" s="206" t="s">
        <v>254</v>
      </c>
      <c r="AV78" s="567"/>
      <c r="AW78" s="825"/>
      <c r="AX78" s="818"/>
      <c r="AY78" s="818"/>
      <c r="AZ78" s="819"/>
      <c r="BA78" s="488"/>
      <c r="BB78" s="819"/>
      <c r="BC78" s="955"/>
      <c r="BD78" s="486"/>
      <c r="BE78" s="488"/>
      <c r="BF78" s="485"/>
      <c r="BG78" s="487"/>
      <c r="BH78" s="487"/>
      <c r="BI78" s="469"/>
      <c r="BJ78" s="432"/>
      <c r="BK78" s="433"/>
      <c r="BL78" s="406"/>
    </row>
    <row r="79" spans="1:64" s="42" customFormat="1" ht="89.1" customHeight="1" x14ac:dyDescent="0.25">
      <c r="A79" s="701"/>
      <c r="B79" s="704"/>
      <c r="C79" s="628"/>
      <c r="D79" s="628"/>
      <c r="E79" s="628"/>
      <c r="F79" s="566"/>
      <c r="G79" s="917"/>
      <c r="H79" s="917"/>
      <c r="I79" s="904"/>
      <c r="J79" s="551"/>
      <c r="K79" s="551"/>
      <c r="L79" s="551"/>
      <c r="M79" s="551"/>
      <c r="N79" s="551"/>
      <c r="O79" s="551"/>
      <c r="P79" s="551"/>
      <c r="Q79" s="551"/>
      <c r="R79" s="551"/>
      <c r="S79" s="551"/>
      <c r="T79" s="551"/>
      <c r="U79" s="574" t="s">
        <v>302</v>
      </c>
      <c r="V79" s="575"/>
      <c r="W79" s="575"/>
      <c r="X79" s="575"/>
      <c r="Y79" s="575"/>
      <c r="Z79" s="575"/>
      <c r="AA79" s="575"/>
      <c r="AB79" s="575"/>
      <c r="AC79" s="575"/>
      <c r="AD79" s="575"/>
      <c r="AE79" s="575"/>
      <c r="AF79" s="575"/>
      <c r="AG79" s="575"/>
      <c r="AH79" s="575"/>
      <c r="AI79" s="575"/>
      <c r="AJ79" s="575"/>
      <c r="AK79" s="575"/>
      <c r="AL79" s="575"/>
      <c r="AM79" s="358">
        <f>AM73</f>
        <v>0.875</v>
      </c>
      <c r="AN79" s="576"/>
      <c r="AO79" s="576"/>
      <c r="AP79" s="561"/>
      <c r="AQ79" s="161"/>
      <c r="AR79" s="161"/>
      <c r="AS79" s="561"/>
      <c r="AT79" s="291"/>
      <c r="AU79" s="207"/>
      <c r="AV79" s="551" t="s">
        <v>303</v>
      </c>
      <c r="AW79" s="551"/>
      <c r="AX79" s="333">
        <f>SUM(AX73:AX78)</f>
        <v>386551903</v>
      </c>
      <c r="AY79" s="333">
        <f t="shared" ref="AY79:AZ79" si="19">SUM(AY73:AY78)</f>
        <v>600879467</v>
      </c>
      <c r="AZ79" s="333">
        <f t="shared" si="19"/>
        <v>153147253.72</v>
      </c>
      <c r="BA79" s="336">
        <f>AZ79/AY79</f>
        <v>0.25487183724984896</v>
      </c>
      <c r="BB79" s="333">
        <f>SUM(BB73:BB78)</f>
        <v>153147253.72</v>
      </c>
      <c r="BC79" s="339">
        <f>BB79/AY79</f>
        <v>0.25487183724984896</v>
      </c>
      <c r="BD79" s="330">
        <f>BD77+BD75+BD73</f>
        <v>501867254</v>
      </c>
      <c r="BE79" s="404">
        <f>BD79/AY79</f>
        <v>0.835221174232602</v>
      </c>
      <c r="BF79" s="330">
        <f>BF77+BF75+BF73</f>
        <v>535867254</v>
      </c>
      <c r="BG79" s="331">
        <f>BF79/AY79</f>
        <v>0.89180490169753135</v>
      </c>
      <c r="BH79" s="395">
        <f>BH77+BH75+BH73</f>
        <v>65012213</v>
      </c>
      <c r="BI79" s="469"/>
      <c r="BJ79" s="432"/>
      <c r="BK79" s="433"/>
      <c r="BL79" s="427"/>
    </row>
    <row r="80" spans="1:64" s="104" customFormat="1" ht="120.95" customHeight="1" x14ac:dyDescent="0.25">
      <c r="A80" s="701"/>
      <c r="B80" s="704"/>
      <c r="C80" s="628"/>
      <c r="D80" s="628"/>
      <c r="E80" s="628"/>
      <c r="F80" s="566"/>
      <c r="G80" s="585" t="s">
        <v>227</v>
      </c>
      <c r="H80" s="905" t="s">
        <v>231</v>
      </c>
      <c r="I80" s="904"/>
      <c r="J80" s="585" t="s">
        <v>235</v>
      </c>
      <c r="K80" s="585">
        <v>127</v>
      </c>
      <c r="L80" s="585">
        <v>60</v>
      </c>
      <c r="M80" s="585">
        <v>289</v>
      </c>
      <c r="N80" s="606">
        <v>24</v>
      </c>
      <c r="O80" s="606">
        <v>26</v>
      </c>
      <c r="P80" s="606">
        <f>AG80+AG81</f>
        <v>26</v>
      </c>
      <c r="Q80" s="606">
        <v>28</v>
      </c>
      <c r="R80" s="606">
        <f>N80+O80+P80+Q80</f>
        <v>104</v>
      </c>
      <c r="S80" s="608">
        <v>1</v>
      </c>
      <c r="T80" s="610">
        <v>1</v>
      </c>
      <c r="U80" s="854" t="s">
        <v>239</v>
      </c>
      <c r="V80" s="855">
        <v>2021130010265</v>
      </c>
      <c r="W80" s="821" t="s">
        <v>240</v>
      </c>
      <c r="X80" s="191" t="s">
        <v>247</v>
      </c>
      <c r="Y80" s="191">
        <v>1</v>
      </c>
      <c r="Z80" s="191" t="s">
        <v>355</v>
      </c>
      <c r="AA80" s="191">
        <v>1</v>
      </c>
      <c r="AB80" s="191">
        <v>1</v>
      </c>
      <c r="AC80" s="191"/>
      <c r="AD80" s="191"/>
      <c r="AE80" s="191"/>
      <c r="AF80" s="191" t="s">
        <v>443</v>
      </c>
      <c r="AG80" s="191">
        <v>1</v>
      </c>
      <c r="AH80" s="191">
        <v>1</v>
      </c>
      <c r="AI80" s="191" t="s">
        <v>460</v>
      </c>
      <c r="AJ80" s="191">
        <v>1</v>
      </c>
      <c r="AK80" s="191">
        <v>1</v>
      </c>
      <c r="AL80" s="248">
        <v>1</v>
      </c>
      <c r="AM80" s="903">
        <f>(AL80+AL81+AL82+AL83+AL84)/5</f>
        <v>1</v>
      </c>
      <c r="AN80" s="191">
        <v>330</v>
      </c>
      <c r="AO80" s="191"/>
      <c r="AP80" s="561"/>
      <c r="AQ80" s="191">
        <v>1</v>
      </c>
      <c r="AR80" s="191">
        <v>2</v>
      </c>
      <c r="AS80" s="561"/>
      <c r="AT80" s="564" t="s">
        <v>253</v>
      </c>
      <c r="AU80" s="191" t="s">
        <v>169</v>
      </c>
      <c r="AV80" s="192" t="s">
        <v>70</v>
      </c>
      <c r="AW80" s="193" t="s">
        <v>78</v>
      </c>
      <c r="AX80" s="217">
        <v>1650000000</v>
      </c>
      <c r="AY80" s="217">
        <v>904900000</v>
      </c>
      <c r="AZ80" s="217">
        <v>610000000</v>
      </c>
      <c r="BA80" s="266">
        <f>AZ80/AY80</f>
        <v>0.67410763620289538</v>
      </c>
      <c r="BB80" s="217">
        <v>610000000</v>
      </c>
      <c r="BC80" s="235">
        <f>BB80/AY80</f>
        <v>0.67410763620289538</v>
      </c>
      <c r="BD80" s="403">
        <v>773230000</v>
      </c>
      <c r="BE80" s="405">
        <f>BD80/AY80</f>
        <v>0.85449220908387669</v>
      </c>
      <c r="BF80" s="407">
        <v>773230000</v>
      </c>
      <c r="BG80" s="408">
        <f>BF80/AY80</f>
        <v>0.85449220908387669</v>
      </c>
      <c r="BH80" s="410">
        <f>AY80-BF80</f>
        <v>131670000</v>
      </c>
      <c r="BI80" s="469"/>
      <c r="BJ80" s="432"/>
      <c r="BK80" s="433"/>
      <c r="BL80" s="409"/>
    </row>
    <row r="81" spans="1:64" s="104" customFormat="1" ht="137.1" customHeight="1" x14ac:dyDescent="0.25">
      <c r="A81" s="701"/>
      <c r="B81" s="704"/>
      <c r="C81" s="628"/>
      <c r="D81" s="628"/>
      <c r="E81" s="628"/>
      <c r="F81" s="566"/>
      <c r="G81" s="586"/>
      <c r="H81" s="905"/>
      <c r="I81" s="904"/>
      <c r="J81" s="586"/>
      <c r="K81" s="586"/>
      <c r="L81" s="586"/>
      <c r="M81" s="586"/>
      <c r="N81" s="607"/>
      <c r="O81" s="607"/>
      <c r="P81" s="607"/>
      <c r="Q81" s="607"/>
      <c r="R81" s="607"/>
      <c r="S81" s="609"/>
      <c r="T81" s="611"/>
      <c r="U81" s="854"/>
      <c r="V81" s="855"/>
      <c r="W81" s="821"/>
      <c r="X81" s="191" t="s">
        <v>248</v>
      </c>
      <c r="Y81" s="191">
        <v>60</v>
      </c>
      <c r="Z81" s="191" t="s">
        <v>354</v>
      </c>
      <c r="AA81" s="191">
        <v>24</v>
      </c>
      <c r="AB81" s="191">
        <v>24</v>
      </c>
      <c r="AC81" s="191" t="s">
        <v>387</v>
      </c>
      <c r="AD81" s="191">
        <v>26</v>
      </c>
      <c r="AE81" s="191">
        <v>26</v>
      </c>
      <c r="AF81" s="191" t="s">
        <v>444</v>
      </c>
      <c r="AG81" s="191">
        <v>25</v>
      </c>
      <c r="AH81" s="191">
        <v>25</v>
      </c>
      <c r="AI81" s="191" t="s">
        <v>461</v>
      </c>
      <c r="AJ81" s="191">
        <v>27</v>
      </c>
      <c r="AK81" s="191">
        <v>27</v>
      </c>
      <c r="AL81" s="248">
        <v>1</v>
      </c>
      <c r="AM81" s="903"/>
      <c r="AN81" s="191">
        <v>360</v>
      </c>
      <c r="AO81" s="191"/>
      <c r="AP81" s="561"/>
      <c r="AQ81" s="191">
        <v>60</v>
      </c>
      <c r="AR81" s="191">
        <v>187</v>
      </c>
      <c r="AS81" s="561"/>
      <c r="AT81" s="564"/>
      <c r="AU81" s="191" t="s">
        <v>73</v>
      </c>
      <c r="AV81" s="820" t="s">
        <v>76</v>
      </c>
      <c r="AW81" s="821" t="s">
        <v>79</v>
      </c>
      <c r="AX81" s="822">
        <v>104951903</v>
      </c>
      <c r="AY81" s="822">
        <v>31600000</v>
      </c>
      <c r="AZ81" s="821">
        <v>0</v>
      </c>
      <c r="BA81" s="856">
        <f>AZ81/AY81</f>
        <v>0</v>
      </c>
      <c r="BB81" s="821">
        <v>0</v>
      </c>
      <c r="BC81" s="475">
        <f>BB81/AY81</f>
        <v>0</v>
      </c>
      <c r="BD81" s="473"/>
      <c r="BE81" s="489">
        <f>BD81/AY81</f>
        <v>0</v>
      </c>
      <c r="BF81" s="993">
        <v>0</v>
      </c>
      <c r="BG81" s="994">
        <v>0</v>
      </c>
      <c r="BH81" s="995">
        <f>AY81</f>
        <v>31600000</v>
      </c>
      <c r="BI81" s="469"/>
      <c r="BJ81" s="432"/>
      <c r="BK81" s="433"/>
      <c r="BL81" s="428"/>
    </row>
    <row r="82" spans="1:64" s="104" customFormat="1" ht="186" customHeight="1" x14ac:dyDescent="0.25">
      <c r="A82" s="701"/>
      <c r="B82" s="704"/>
      <c r="C82" s="628"/>
      <c r="D82" s="628"/>
      <c r="E82" s="628"/>
      <c r="F82" s="566"/>
      <c r="G82" s="585" t="s">
        <v>228</v>
      </c>
      <c r="H82" s="905" t="s">
        <v>232</v>
      </c>
      <c r="I82" s="904"/>
      <c r="J82" s="869" t="s">
        <v>236</v>
      </c>
      <c r="K82" s="585">
        <v>1767</v>
      </c>
      <c r="L82" s="585">
        <v>450</v>
      </c>
      <c r="M82" s="585">
        <v>1761</v>
      </c>
      <c r="N82" s="606">
        <f>AA82</f>
        <v>315</v>
      </c>
      <c r="O82" s="606">
        <f>AA82</f>
        <v>315</v>
      </c>
      <c r="P82" s="606">
        <f>AG82</f>
        <v>315</v>
      </c>
      <c r="Q82" s="606">
        <v>17</v>
      </c>
      <c r="R82" s="606">
        <f>SUM(N82:Q84)</f>
        <v>962</v>
      </c>
      <c r="S82" s="608">
        <v>1</v>
      </c>
      <c r="T82" s="610">
        <v>1</v>
      </c>
      <c r="U82" s="854"/>
      <c r="V82" s="855"/>
      <c r="W82" s="821"/>
      <c r="X82" s="191" t="s">
        <v>249</v>
      </c>
      <c r="Y82" s="191">
        <v>450</v>
      </c>
      <c r="Z82" s="191" t="s">
        <v>360</v>
      </c>
      <c r="AA82" s="191">
        <v>315</v>
      </c>
      <c r="AB82" s="191">
        <v>315</v>
      </c>
      <c r="AC82" s="258" t="s">
        <v>360</v>
      </c>
      <c r="AD82" s="191">
        <v>315</v>
      </c>
      <c r="AE82" s="191">
        <v>315</v>
      </c>
      <c r="AF82" s="258" t="s">
        <v>360</v>
      </c>
      <c r="AG82" s="191">
        <v>315</v>
      </c>
      <c r="AH82" s="191">
        <v>315</v>
      </c>
      <c r="AI82" s="191" t="s">
        <v>360</v>
      </c>
      <c r="AJ82" s="191">
        <v>17</v>
      </c>
      <c r="AK82" s="191">
        <v>17</v>
      </c>
      <c r="AL82" s="248">
        <v>1</v>
      </c>
      <c r="AM82" s="903"/>
      <c r="AN82" s="191">
        <v>360</v>
      </c>
      <c r="AO82" s="191"/>
      <c r="AP82" s="561"/>
      <c r="AQ82" s="191">
        <v>450</v>
      </c>
      <c r="AR82" s="204">
        <v>2317</v>
      </c>
      <c r="AS82" s="561"/>
      <c r="AT82" s="564"/>
      <c r="AU82" s="191" t="s">
        <v>73</v>
      </c>
      <c r="AV82" s="820"/>
      <c r="AW82" s="821"/>
      <c r="AX82" s="822"/>
      <c r="AY82" s="822"/>
      <c r="AZ82" s="821"/>
      <c r="BA82" s="856"/>
      <c r="BB82" s="821"/>
      <c r="BC82" s="476"/>
      <c r="BD82" s="474"/>
      <c r="BE82" s="476"/>
      <c r="BF82" s="474"/>
      <c r="BG82" s="476"/>
      <c r="BH82" s="476"/>
      <c r="BI82" s="469"/>
      <c r="BJ82" s="432"/>
      <c r="BK82" s="433"/>
      <c r="BL82" s="428"/>
    </row>
    <row r="83" spans="1:64" s="104" customFormat="1" ht="150" customHeight="1" x14ac:dyDescent="0.25">
      <c r="A83" s="701"/>
      <c r="B83" s="704"/>
      <c r="C83" s="628"/>
      <c r="D83" s="628"/>
      <c r="E83" s="628"/>
      <c r="F83" s="566"/>
      <c r="G83" s="918"/>
      <c r="H83" s="905"/>
      <c r="I83" s="904"/>
      <c r="J83" s="870"/>
      <c r="K83" s="918"/>
      <c r="L83" s="918"/>
      <c r="M83" s="918"/>
      <c r="N83" s="706"/>
      <c r="O83" s="706"/>
      <c r="P83" s="706"/>
      <c r="Q83" s="706"/>
      <c r="R83" s="706"/>
      <c r="S83" s="707"/>
      <c r="T83" s="708"/>
      <c r="U83" s="854"/>
      <c r="V83" s="855"/>
      <c r="W83" s="821"/>
      <c r="X83" s="191" t="s">
        <v>250</v>
      </c>
      <c r="Y83" s="191">
        <v>2</v>
      </c>
      <c r="Z83" s="191"/>
      <c r="AA83" s="191">
        <v>0</v>
      </c>
      <c r="AB83" s="191"/>
      <c r="AC83" s="191"/>
      <c r="AD83" s="191"/>
      <c r="AE83" s="191"/>
      <c r="AF83" s="191" t="s">
        <v>462</v>
      </c>
      <c r="AG83" s="191">
        <v>1</v>
      </c>
      <c r="AH83" s="191">
        <v>1</v>
      </c>
      <c r="AI83" s="191" t="s">
        <v>463</v>
      </c>
      <c r="AJ83" s="191">
        <v>1</v>
      </c>
      <c r="AK83" s="191">
        <v>1</v>
      </c>
      <c r="AL83" s="248">
        <v>1</v>
      </c>
      <c r="AM83" s="903"/>
      <c r="AN83" s="191">
        <v>270</v>
      </c>
      <c r="AO83" s="191"/>
      <c r="AP83" s="561"/>
      <c r="AQ83" s="191">
        <v>2</v>
      </c>
      <c r="AR83" s="191">
        <v>5</v>
      </c>
      <c r="AS83" s="561"/>
      <c r="AT83" s="564"/>
      <c r="AU83" s="191" t="s">
        <v>105</v>
      </c>
      <c r="AV83" s="820" t="s">
        <v>77</v>
      </c>
      <c r="AW83" s="821" t="s">
        <v>80</v>
      </c>
      <c r="AX83" s="822">
        <v>131600000</v>
      </c>
      <c r="AY83" s="822">
        <v>4951903</v>
      </c>
      <c r="AZ83" s="823"/>
      <c r="BA83" s="823"/>
      <c r="BB83" s="823"/>
      <c r="BC83" s="475">
        <f>BB83/AY83</f>
        <v>0</v>
      </c>
      <c r="BD83" s="473"/>
      <c r="BE83" s="475"/>
      <c r="BF83" s="993">
        <v>0</v>
      </c>
      <c r="BG83" s="994">
        <v>0</v>
      </c>
      <c r="BH83" s="996">
        <f>AY83</f>
        <v>4951903</v>
      </c>
      <c r="BI83" s="469"/>
      <c r="BJ83" s="432"/>
      <c r="BK83" s="433"/>
      <c r="BL83" s="428"/>
    </row>
    <row r="84" spans="1:64" s="104" customFormat="1" ht="161.1" customHeight="1" x14ac:dyDescent="0.25">
      <c r="A84" s="701"/>
      <c r="B84" s="704"/>
      <c r="C84" s="628"/>
      <c r="D84" s="628"/>
      <c r="E84" s="628"/>
      <c r="F84" s="566"/>
      <c r="G84" s="918"/>
      <c r="H84" s="585"/>
      <c r="I84" s="627"/>
      <c r="J84" s="870"/>
      <c r="K84" s="918"/>
      <c r="L84" s="918"/>
      <c r="M84" s="918"/>
      <c r="N84" s="706"/>
      <c r="O84" s="706"/>
      <c r="P84" s="706"/>
      <c r="Q84" s="706"/>
      <c r="R84" s="706"/>
      <c r="S84" s="707"/>
      <c r="T84" s="708" t="e">
        <f>+(M84+R84)/K84</f>
        <v>#DIV/0!</v>
      </c>
      <c r="U84" s="854"/>
      <c r="V84" s="855"/>
      <c r="W84" s="821"/>
      <c r="X84" s="191" t="s">
        <v>251</v>
      </c>
      <c r="Y84" s="191">
        <v>7</v>
      </c>
      <c r="Z84" s="191"/>
      <c r="AA84" s="191">
        <v>0</v>
      </c>
      <c r="AB84" s="191"/>
      <c r="AC84" s="191"/>
      <c r="AD84" s="191"/>
      <c r="AE84" s="191"/>
      <c r="AF84" s="191" t="s">
        <v>445</v>
      </c>
      <c r="AG84" s="191"/>
      <c r="AH84" s="191"/>
      <c r="AI84" s="191" t="s">
        <v>464</v>
      </c>
      <c r="AJ84" s="191">
        <v>7</v>
      </c>
      <c r="AK84" s="191">
        <v>7</v>
      </c>
      <c r="AL84" s="248">
        <v>1</v>
      </c>
      <c r="AM84" s="903"/>
      <c r="AN84" s="191">
        <v>240</v>
      </c>
      <c r="AO84" s="191"/>
      <c r="AP84" s="561"/>
      <c r="AQ84" s="191">
        <v>7</v>
      </c>
      <c r="AR84" s="191">
        <v>3</v>
      </c>
      <c r="AS84" s="561"/>
      <c r="AT84" s="564"/>
      <c r="AU84" s="191" t="s">
        <v>73</v>
      </c>
      <c r="AV84" s="820"/>
      <c r="AW84" s="821"/>
      <c r="AX84" s="822"/>
      <c r="AY84" s="822"/>
      <c r="AZ84" s="823"/>
      <c r="BA84" s="823"/>
      <c r="BB84" s="823"/>
      <c r="BC84" s="476"/>
      <c r="BD84" s="474"/>
      <c r="BE84" s="476"/>
      <c r="BF84" s="474"/>
      <c r="BG84" s="476"/>
      <c r="BH84" s="476"/>
      <c r="BI84" s="469"/>
      <c r="BJ84" s="432"/>
      <c r="BK84" s="433"/>
      <c r="BL84" s="428"/>
    </row>
    <row r="85" spans="1:64" s="42" customFormat="1" ht="69.95" customHeight="1" x14ac:dyDescent="0.25">
      <c r="A85" s="701"/>
      <c r="B85" s="704"/>
      <c r="C85" s="551"/>
      <c r="D85" s="551"/>
      <c r="E85" s="551"/>
      <c r="F85" s="551"/>
      <c r="G85" s="551"/>
      <c r="H85" s="551"/>
      <c r="I85" s="551"/>
      <c r="J85" s="551"/>
      <c r="K85" s="551"/>
      <c r="L85" s="551"/>
      <c r="M85" s="551"/>
      <c r="N85" s="551"/>
      <c r="O85" s="551"/>
      <c r="P85" s="551"/>
      <c r="Q85" s="551"/>
      <c r="R85" s="136"/>
      <c r="S85" s="243"/>
      <c r="T85" s="244"/>
      <c r="U85" s="551" t="s">
        <v>300</v>
      </c>
      <c r="V85" s="551"/>
      <c r="W85" s="551"/>
      <c r="X85" s="551"/>
      <c r="Y85" s="551"/>
      <c r="Z85" s="551"/>
      <c r="AA85" s="551"/>
      <c r="AB85" s="551"/>
      <c r="AC85" s="551"/>
      <c r="AD85" s="551"/>
      <c r="AE85" s="551"/>
      <c r="AF85" s="551"/>
      <c r="AG85" s="551"/>
      <c r="AH85" s="551"/>
      <c r="AI85" s="551"/>
      <c r="AJ85" s="551"/>
      <c r="AK85" s="551"/>
      <c r="AL85" s="551"/>
      <c r="AM85" s="178">
        <f>AM80</f>
        <v>1</v>
      </c>
      <c r="AN85" s="177"/>
      <c r="AO85" s="121"/>
      <c r="AP85" s="138"/>
      <c r="AQ85" s="177"/>
      <c r="AR85" s="177"/>
      <c r="AS85" s="138"/>
      <c r="AT85" s="291"/>
      <c r="AU85" s="177"/>
      <c r="AV85" s="551" t="s">
        <v>301</v>
      </c>
      <c r="AW85" s="551"/>
      <c r="AX85" s="209">
        <f>SUM(AX80:AX84)</f>
        <v>1886551903</v>
      </c>
      <c r="AY85" s="209">
        <f t="shared" ref="AY85:AZ85" si="20">SUM(AY80:AY84)</f>
        <v>941451903</v>
      </c>
      <c r="AZ85" s="209">
        <f t="shared" si="20"/>
        <v>610000000</v>
      </c>
      <c r="BA85" s="267">
        <f>AZ85/AY85</f>
        <v>0.64793538369426396</v>
      </c>
      <c r="BB85" s="209">
        <f>SUM(BB80:BB84)</f>
        <v>610000000</v>
      </c>
      <c r="BC85" s="298">
        <f>BB85/AY85</f>
        <v>0.64793538369426396</v>
      </c>
      <c r="BD85" s="316">
        <f>BD83+BD81+BD80</f>
        <v>773230000</v>
      </c>
      <c r="BE85" s="298">
        <f>BD85/AY85</f>
        <v>0.82131651923592741</v>
      </c>
      <c r="BF85" s="316">
        <f>BF83+BF81+BF80</f>
        <v>773230000</v>
      </c>
      <c r="BG85" s="298">
        <f>BF85/AY85</f>
        <v>0.82131651923592741</v>
      </c>
      <c r="BH85" s="316">
        <f>BH83+BH81+BH80</f>
        <v>168221903</v>
      </c>
      <c r="BI85" s="470"/>
      <c r="BJ85" s="432"/>
      <c r="BK85" s="433"/>
      <c r="BL85" s="424"/>
    </row>
    <row r="86" spans="1:64" s="149" customFormat="1" ht="48" customHeight="1" x14ac:dyDescent="0.25">
      <c r="A86" s="702"/>
      <c r="B86" s="705"/>
      <c r="C86" s="597" t="s">
        <v>296</v>
      </c>
      <c r="D86" s="598"/>
      <c r="E86" s="598"/>
      <c r="F86" s="598"/>
      <c r="G86" s="598"/>
      <c r="H86" s="598"/>
      <c r="I86" s="598"/>
      <c r="J86" s="598"/>
      <c r="K86" s="598"/>
      <c r="L86" s="598"/>
      <c r="M86" s="598"/>
      <c r="N86" s="598"/>
      <c r="O86" s="598"/>
      <c r="P86" s="598"/>
      <c r="Q86" s="598"/>
      <c r="R86" s="599"/>
      <c r="S86" s="143">
        <f>(S82+S80+S75+S73)/4</f>
        <v>1</v>
      </c>
      <c r="T86" s="196">
        <f>(T82+T80+T75+T73)/4</f>
        <v>0.95</v>
      </c>
      <c r="U86" s="549"/>
      <c r="V86" s="549"/>
      <c r="W86" s="549"/>
      <c r="X86" s="549"/>
      <c r="Y86" s="549"/>
      <c r="Z86" s="549"/>
      <c r="AA86" s="549"/>
      <c r="AB86" s="549"/>
      <c r="AC86" s="549"/>
      <c r="AD86" s="549"/>
      <c r="AE86" s="549"/>
      <c r="AF86" s="549"/>
      <c r="AG86" s="549"/>
      <c r="AH86" s="549"/>
      <c r="AI86" s="549"/>
      <c r="AJ86" s="549"/>
      <c r="AK86" s="549"/>
      <c r="AL86" s="549"/>
      <c r="AM86" s="194"/>
      <c r="AN86" s="569"/>
      <c r="AO86" s="569"/>
      <c r="AP86" s="156"/>
      <c r="AQ86" s="158"/>
      <c r="AR86" s="158"/>
      <c r="AS86" s="158"/>
      <c r="AT86" s="294"/>
      <c r="AU86" s="158"/>
      <c r="AV86" s="549" t="s">
        <v>296</v>
      </c>
      <c r="AW86" s="549"/>
      <c r="AX86" s="159">
        <f>AX79+AX85</f>
        <v>2273103806</v>
      </c>
      <c r="AY86" s="159">
        <f t="shared" ref="AY86:AZ86" si="21">AY79+AY85</f>
        <v>1542331370</v>
      </c>
      <c r="AZ86" s="159">
        <f t="shared" si="21"/>
        <v>763147253.72000003</v>
      </c>
      <c r="BA86" s="194">
        <f>+AZ86/AY86</f>
        <v>0.49480109693936913</v>
      </c>
      <c r="BB86" s="159">
        <f>BB85+BB79</f>
        <v>763147253.72000003</v>
      </c>
      <c r="BC86" s="285">
        <f>BB86/AY86</f>
        <v>0.49480109693936913</v>
      </c>
      <c r="BD86" s="317">
        <f>BD85+BD79</f>
        <v>1275097254</v>
      </c>
      <c r="BE86" s="285">
        <f>BD86/AY86</f>
        <v>0.82673365711286806</v>
      </c>
      <c r="BF86" s="317">
        <f>BF85+BF79</f>
        <v>1309097254</v>
      </c>
      <c r="BG86" s="285">
        <f>BF86/AY86</f>
        <v>0.84877820646285629</v>
      </c>
      <c r="BH86" s="388">
        <f>BH85+BH79</f>
        <v>233234116</v>
      </c>
      <c r="BI86" s="388"/>
      <c r="BJ86" s="425"/>
      <c r="BK86" s="425"/>
      <c r="BL86" s="158"/>
    </row>
    <row r="87" spans="1:64" s="109" customFormat="1" ht="246" customHeight="1" x14ac:dyDescent="0.25">
      <c r="A87" s="591" t="s">
        <v>255</v>
      </c>
      <c r="B87" s="697" t="s">
        <v>256</v>
      </c>
      <c r="C87" s="105"/>
      <c r="D87" s="105"/>
      <c r="E87" s="105"/>
      <c r="F87" s="106" t="s">
        <v>257</v>
      </c>
      <c r="G87" s="107" t="s">
        <v>258</v>
      </c>
      <c r="H87" s="107" t="s">
        <v>259</v>
      </c>
      <c r="I87" s="105"/>
      <c r="J87" s="108" t="s">
        <v>260</v>
      </c>
      <c r="K87" s="107" t="s">
        <v>261</v>
      </c>
      <c r="L87" s="107">
        <v>6</v>
      </c>
      <c r="M87" s="107">
        <v>0</v>
      </c>
      <c r="N87" s="107">
        <v>0</v>
      </c>
      <c r="O87" s="107"/>
      <c r="P87" s="107"/>
      <c r="Q87" s="107"/>
      <c r="R87" s="107">
        <v>0</v>
      </c>
      <c r="S87" s="245">
        <v>0</v>
      </c>
      <c r="T87" s="245">
        <v>0</v>
      </c>
      <c r="U87" s="198" t="s">
        <v>262</v>
      </c>
      <c r="V87" s="199">
        <v>2021130010264</v>
      </c>
      <c r="W87" s="200" t="s">
        <v>263</v>
      </c>
      <c r="X87" s="198" t="s">
        <v>264</v>
      </c>
      <c r="Y87" s="186">
        <v>6</v>
      </c>
      <c r="Z87" s="186">
        <v>0</v>
      </c>
      <c r="AA87" s="186">
        <v>0</v>
      </c>
      <c r="AB87" s="186">
        <v>0</v>
      </c>
      <c r="AC87" s="186"/>
      <c r="AD87" s="186"/>
      <c r="AE87" s="186"/>
      <c r="AF87" s="186"/>
      <c r="AG87" s="186"/>
      <c r="AH87" s="186"/>
      <c r="AI87" s="186"/>
      <c r="AJ87" s="186"/>
      <c r="AK87" s="186"/>
      <c r="AL87" s="373"/>
      <c r="AM87" s="186">
        <v>0</v>
      </c>
      <c r="AN87" s="186">
        <v>120</v>
      </c>
      <c r="AO87" s="186"/>
      <c r="AP87" s="201" t="s">
        <v>65</v>
      </c>
      <c r="AQ87" s="186">
        <v>6</v>
      </c>
      <c r="AR87" s="186">
        <v>0</v>
      </c>
      <c r="AS87" s="201" t="s">
        <v>66</v>
      </c>
      <c r="AT87" s="295" t="s">
        <v>262</v>
      </c>
      <c r="AU87" s="186" t="s">
        <v>73</v>
      </c>
      <c r="AV87" s="187" t="s">
        <v>70</v>
      </c>
      <c r="AW87" s="188" t="s">
        <v>265</v>
      </c>
      <c r="AX87" s="189">
        <v>130000000</v>
      </c>
      <c r="AY87" s="189">
        <v>55000000</v>
      </c>
      <c r="AZ87" s="189">
        <v>0</v>
      </c>
      <c r="BA87" s="268">
        <f>+AZ87/AY87</f>
        <v>0</v>
      </c>
      <c r="BB87" s="189">
        <v>0</v>
      </c>
      <c r="BC87" s="286">
        <f>BB87/AY87</f>
        <v>0</v>
      </c>
      <c r="BD87" s="318"/>
      <c r="BE87" s="343"/>
      <c r="BF87" s="378"/>
      <c r="BG87" s="343"/>
      <c r="BH87" s="378">
        <v>55000000</v>
      </c>
      <c r="BI87" s="378"/>
      <c r="BJ87" s="378"/>
      <c r="BK87" s="378"/>
      <c r="BL87" s="190"/>
    </row>
    <row r="88" spans="1:64" s="149" customFormat="1" ht="51" customHeight="1" x14ac:dyDescent="0.25">
      <c r="A88" s="592"/>
      <c r="B88" s="698"/>
      <c r="C88" s="597" t="s">
        <v>279</v>
      </c>
      <c r="D88" s="598"/>
      <c r="E88" s="598"/>
      <c r="F88" s="598"/>
      <c r="G88" s="598"/>
      <c r="H88" s="598"/>
      <c r="I88" s="598"/>
      <c r="J88" s="598"/>
      <c r="K88" s="598"/>
      <c r="L88" s="598"/>
      <c r="M88" s="598"/>
      <c r="N88" s="598"/>
      <c r="O88" s="598"/>
      <c r="P88" s="598"/>
      <c r="Q88" s="598"/>
      <c r="R88" s="599"/>
      <c r="S88" s="143">
        <v>0</v>
      </c>
      <c r="T88" s="143">
        <v>0</v>
      </c>
      <c r="U88" s="548" t="s">
        <v>297</v>
      </c>
      <c r="V88" s="548"/>
      <c r="W88" s="548"/>
      <c r="X88" s="548"/>
      <c r="Y88" s="548"/>
      <c r="Z88" s="548"/>
      <c r="AA88" s="548"/>
      <c r="AB88" s="548"/>
      <c r="AC88" s="548"/>
      <c r="AD88" s="548"/>
      <c r="AE88" s="548"/>
      <c r="AF88" s="548"/>
      <c r="AG88" s="548"/>
      <c r="AH88" s="548"/>
      <c r="AI88" s="548"/>
      <c r="AJ88" s="548"/>
      <c r="AK88" s="548"/>
      <c r="AL88" s="548"/>
      <c r="AM88" s="143">
        <f>+AM87</f>
        <v>0</v>
      </c>
      <c r="AN88" s="550"/>
      <c r="AO88" s="550"/>
      <c r="AP88" s="144"/>
      <c r="AQ88" s="145"/>
      <c r="AR88" s="145"/>
      <c r="AS88" s="145"/>
      <c r="AT88" s="296"/>
      <c r="AU88" s="150"/>
      <c r="AV88" s="826" t="s">
        <v>298</v>
      </c>
      <c r="AW88" s="827"/>
      <c r="AX88" s="183">
        <f>+AX87</f>
        <v>130000000</v>
      </c>
      <c r="AY88" s="183">
        <f>+AY87</f>
        <v>55000000</v>
      </c>
      <c r="AZ88" s="183">
        <f>+AZ87</f>
        <v>0</v>
      </c>
      <c r="BA88" s="184">
        <f>+BA87</f>
        <v>0</v>
      </c>
      <c r="BB88" s="183">
        <f>+BB87</f>
        <v>0</v>
      </c>
      <c r="BC88" s="287">
        <f>BB887</f>
        <v>0</v>
      </c>
      <c r="BD88" s="319"/>
      <c r="BE88" s="287"/>
      <c r="BF88" s="319">
        <v>0</v>
      </c>
      <c r="BG88" s="287">
        <v>0</v>
      </c>
      <c r="BH88" s="319">
        <v>55000000</v>
      </c>
      <c r="BI88" s="319"/>
      <c r="BJ88" s="319"/>
      <c r="BK88" s="319"/>
      <c r="BL88" s="145"/>
    </row>
    <row r="89" spans="1:64" s="113" customFormat="1" ht="105.95" customHeight="1" x14ac:dyDescent="0.25">
      <c r="A89" s="592"/>
      <c r="B89" s="614" t="s">
        <v>266</v>
      </c>
      <c r="C89" s="648"/>
      <c r="D89" s="648"/>
      <c r="E89" s="648"/>
      <c r="F89" s="648" t="s">
        <v>267</v>
      </c>
      <c r="G89" s="646" t="s">
        <v>268</v>
      </c>
      <c r="H89" s="646" t="s">
        <v>207</v>
      </c>
      <c r="I89" s="648"/>
      <c r="J89" s="614" t="s">
        <v>271</v>
      </c>
      <c r="K89" s="616">
        <v>3</v>
      </c>
      <c r="L89" s="612">
        <v>1</v>
      </c>
      <c r="M89" s="612">
        <v>1</v>
      </c>
      <c r="N89" s="612">
        <v>0</v>
      </c>
      <c r="O89" s="612"/>
      <c r="P89" s="612"/>
      <c r="Q89" s="612"/>
      <c r="R89" s="612">
        <v>0</v>
      </c>
      <c r="S89" s="583">
        <v>0</v>
      </c>
      <c r="T89" s="583">
        <f>(R89+M89)/K89</f>
        <v>0.33333333333333331</v>
      </c>
      <c r="U89" s="646" t="s">
        <v>273</v>
      </c>
      <c r="V89" s="647">
        <v>2021130010134</v>
      </c>
      <c r="W89" s="648" t="s">
        <v>274</v>
      </c>
      <c r="X89" s="110" t="s">
        <v>275</v>
      </c>
      <c r="Y89" s="111">
        <v>1</v>
      </c>
      <c r="Z89" s="111">
        <v>0</v>
      </c>
      <c r="AA89" s="111">
        <v>0</v>
      </c>
      <c r="AB89" s="111">
        <v>0</v>
      </c>
      <c r="AC89" s="111"/>
      <c r="AD89" s="111"/>
      <c r="AE89" s="111"/>
      <c r="AF89" s="111"/>
      <c r="AG89" s="111"/>
      <c r="AH89" s="111"/>
      <c r="AI89" s="111"/>
      <c r="AJ89" s="111"/>
      <c r="AK89" s="111"/>
      <c r="AL89" s="246"/>
      <c r="AM89" s="246">
        <v>0</v>
      </c>
      <c r="AN89" s="110">
        <v>120</v>
      </c>
      <c r="AO89" s="111"/>
      <c r="AP89" s="552" t="s">
        <v>65</v>
      </c>
      <c r="AQ89" s="111">
        <v>1</v>
      </c>
      <c r="AR89" s="111">
        <v>1</v>
      </c>
      <c r="AS89" s="552" t="s">
        <v>66</v>
      </c>
      <c r="AT89" s="555" t="s">
        <v>273</v>
      </c>
      <c r="AU89" s="559" t="s">
        <v>73</v>
      </c>
      <c r="AV89" s="560" t="s">
        <v>70</v>
      </c>
      <c r="AW89" s="529" t="s">
        <v>78</v>
      </c>
      <c r="AX89" s="824">
        <v>75000000</v>
      </c>
      <c r="AY89" s="824">
        <v>75000000</v>
      </c>
      <c r="AZ89" s="529">
        <v>0</v>
      </c>
      <c r="BA89" s="529">
        <f>AZ89/AY89</f>
        <v>0</v>
      </c>
      <c r="BB89" s="529"/>
      <c r="BC89" s="972"/>
      <c r="BD89" s="320"/>
      <c r="BE89" s="302"/>
      <c r="BF89" s="320"/>
      <c r="BG89" s="302"/>
      <c r="BH89" s="988">
        <v>75000000</v>
      </c>
      <c r="BI89" s="411"/>
      <c r="BJ89" s="411"/>
      <c r="BK89" s="411"/>
      <c r="BL89" s="112"/>
    </row>
    <row r="90" spans="1:64" s="113" customFormat="1" ht="107.1" customHeight="1" x14ac:dyDescent="0.25">
      <c r="A90" s="592"/>
      <c r="B90" s="699"/>
      <c r="C90" s="648"/>
      <c r="D90" s="648"/>
      <c r="E90" s="648"/>
      <c r="F90" s="648"/>
      <c r="G90" s="646"/>
      <c r="H90" s="646"/>
      <c r="I90" s="648"/>
      <c r="J90" s="615"/>
      <c r="K90" s="617"/>
      <c r="L90" s="613"/>
      <c r="M90" s="613"/>
      <c r="N90" s="613"/>
      <c r="O90" s="613"/>
      <c r="P90" s="613"/>
      <c r="Q90" s="613"/>
      <c r="R90" s="613"/>
      <c r="S90" s="584"/>
      <c r="T90" s="584"/>
      <c r="U90" s="646"/>
      <c r="V90" s="647"/>
      <c r="W90" s="648"/>
      <c r="X90" s="110" t="s">
        <v>276</v>
      </c>
      <c r="Y90" s="111">
        <v>1</v>
      </c>
      <c r="Z90" s="111">
        <v>0</v>
      </c>
      <c r="AA90" s="111">
        <v>0</v>
      </c>
      <c r="AB90" s="111">
        <v>0</v>
      </c>
      <c r="AC90" s="111"/>
      <c r="AD90" s="111"/>
      <c r="AE90" s="111"/>
      <c r="AF90" s="111"/>
      <c r="AG90" s="111"/>
      <c r="AH90" s="111"/>
      <c r="AI90" s="111"/>
      <c r="AJ90" s="111"/>
      <c r="AK90" s="111"/>
      <c r="AL90" s="246"/>
      <c r="AM90" s="246">
        <v>0</v>
      </c>
      <c r="AN90" s="110">
        <v>120</v>
      </c>
      <c r="AO90" s="111"/>
      <c r="AP90" s="553"/>
      <c r="AQ90" s="111">
        <v>1</v>
      </c>
      <c r="AR90" s="111">
        <v>1</v>
      </c>
      <c r="AS90" s="553"/>
      <c r="AT90" s="556"/>
      <c r="AU90" s="559"/>
      <c r="AV90" s="560"/>
      <c r="AW90" s="529"/>
      <c r="AX90" s="824"/>
      <c r="AY90" s="824"/>
      <c r="AZ90" s="529"/>
      <c r="BA90" s="529"/>
      <c r="BB90" s="529"/>
      <c r="BC90" s="973"/>
      <c r="BD90" s="321"/>
      <c r="BE90" s="303"/>
      <c r="BF90" s="321"/>
      <c r="BG90" s="303"/>
      <c r="BH90" s="989"/>
      <c r="BI90" s="412"/>
      <c r="BJ90" s="412"/>
      <c r="BK90" s="412"/>
      <c r="BL90" s="112"/>
    </row>
    <row r="91" spans="1:64" s="113" customFormat="1" ht="60.95" customHeight="1" x14ac:dyDescent="0.25">
      <c r="A91" s="592"/>
      <c r="B91" s="699"/>
      <c r="C91" s="648"/>
      <c r="D91" s="648"/>
      <c r="E91" s="648"/>
      <c r="F91" s="648"/>
      <c r="G91" s="110" t="s">
        <v>269</v>
      </c>
      <c r="H91" s="110" t="s">
        <v>270</v>
      </c>
      <c r="I91" s="648"/>
      <c r="J91" s="114" t="s">
        <v>272</v>
      </c>
      <c r="K91" s="110">
        <v>12</v>
      </c>
      <c r="L91" s="111">
        <v>4</v>
      </c>
      <c r="M91" s="111">
        <v>4</v>
      </c>
      <c r="N91" s="111">
        <v>0</v>
      </c>
      <c r="O91" s="111"/>
      <c r="P91" s="111"/>
      <c r="Q91" s="111"/>
      <c r="R91" s="111">
        <v>0</v>
      </c>
      <c r="S91" s="246">
        <v>0</v>
      </c>
      <c r="T91" s="246">
        <f>(R91+M91)/K91</f>
        <v>0.33333333333333331</v>
      </c>
      <c r="U91" s="646"/>
      <c r="V91" s="647"/>
      <c r="W91" s="648"/>
      <c r="X91" s="110" t="s">
        <v>277</v>
      </c>
      <c r="Y91" s="111">
        <v>4</v>
      </c>
      <c r="Z91" s="111">
        <v>0</v>
      </c>
      <c r="AA91" s="111">
        <v>0</v>
      </c>
      <c r="AB91" s="111">
        <v>0</v>
      </c>
      <c r="AC91" s="111"/>
      <c r="AD91" s="111"/>
      <c r="AE91" s="111"/>
      <c r="AF91" s="111"/>
      <c r="AG91" s="111"/>
      <c r="AH91" s="111"/>
      <c r="AI91" s="111"/>
      <c r="AJ91" s="111"/>
      <c r="AK91" s="111"/>
      <c r="AL91" s="246"/>
      <c r="AM91" s="246">
        <v>0</v>
      </c>
      <c r="AN91" s="110">
        <v>120</v>
      </c>
      <c r="AO91" s="111"/>
      <c r="AP91" s="554"/>
      <c r="AQ91" s="111">
        <v>4</v>
      </c>
      <c r="AR91" s="111">
        <v>4</v>
      </c>
      <c r="AS91" s="554"/>
      <c r="AT91" s="557"/>
      <c r="AU91" s="559"/>
      <c r="AV91" s="560"/>
      <c r="AW91" s="529"/>
      <c r="AX91" s="824"/>
      <c r="AY91" s="824"/>
      <c r="AZ91" s="529"/>
      <c r="BA91" s="529"/>
      <c r="BB91" s="529"/>
      <c r="BC91" s="974"/>
      <c r="BD91" s="322"/>
      <c r="BE91" s="304"/>
      <c r="BF91" s="322"/>
      <c r="BG91" s="304"/>
      <c r="BH91" s="990"/>
      <c r="BI91" s="413"/>
      <c r="BJ91" s="413"/>
      <c r="BK91" s="413"/>
      <c r="BL91" s="112"/>
    </row>
    <row r="92" spans="1:64" s="149" customFormat="1" ht="65.25" customHeight="1" x14ac:dyDescent="0.25">
      <c r="A92" s="592"/>
      <c r="B92" s="615"/>
      <c r="C92" s="597" t="s">
        <v>278</v>
      </c>
      <c r="D92" s="598"/>
      <c r="E92" s="598"/>
      <c r="F92" s="598"/>
      <c r="G92" s="598"/>
      <c r="H92" s="598"/>
      <c r="I92" s="598"/>
      <c r="J92" s="598"/>
      <c r="K92" s="598"/>
      <c r="L92" s="598"/>
      <c r="M92" s="598"/>
      <c r="N92" s="598"/>
      <c r="O92" s="598"/>
      <c r="P92" s="598"/>
      <c r="Q92" s="599"/>
      <c r="R92" s="185"/>
      <c r="S92" s="143">
        <v>0</v>
      </c>
      <c r="T92" s="143">
        <f>(T89+T91)/2</f>
        <v>0.33333333333333331</v>
      </c>
      <c r="U92" s="548" t="s">
        <v>299</v>
      </c>
      <c r="V92" s="548"/>
      <c r="W92" s="548"/>
      <c r="X92" s="548"/>
      <c r="Y92" s="548"/>
      <c r="Z92" s="548"/>
      <c r="AA92" s="548"/>
      <c r="AB92" s="548"/>
      <c r="AC92" s="548"/>
      <c r="AD92" s="548"/>
      <c r="AE92" s="548"/>
      <c r="AF92" s="548"/>
      <c r="AG92" s="548"/>
      <c r="AH92" s="548"/>
      <c r="AI92" s="548"/>
      <c r="AJ92" s="548"/>
      <c r="AK92" s="548"/>
      <c r="AL92" s="548"/>
      <c r="AM92" s="143"/>
      <c r="AN92" s="550"/>
      <c r="AO92" s="550"/>
      <c r="AP92" s="144"/>
      <c r="AQ92" s="145"/>
      <c r="AR92" s="145"/>
      <c r="AS92" s="145"/>
      <c r="AT92" s="296"/>
      <c r="AU92" s="145"/>
      <c r="AV92" s="597" t="s">
        <v>278</v>
      </c>
      <c r="AW92" s="599"/>
      <c r="AX92" s="148">
        <f>AX89</f>
        <v>75000000</v>
      </c>
      <c r="AY92" s="148">
        <f>AY89</f>
        <v>75000000</v>
      </c>
      <c r="AZ92" s="148">
        <f>AZ89</f>
        <v>0</v>
      </c>
      <c r="BA92" s="142">
        <f>AZ92/AY92</f>
        <v>0</v>
      </c>
      <c r="BB92" s="148"/>
      <c r="BC92" s="272"/>
      <c r="BD92" s="307"/>
      <c r="BE92" s="272"/>
      <c r="BF92" s="307">
        <v>0</v>
      </c>
      <c r="BG92" s="272">
        <v>0</v>
      </c>
      <c r="BH92" s="307">
        <v>75000000</v>
      </c>
      <c r="BI92" s="307"/>
      <c r="BJ92" s="307"/>
      <c r="BK92" s="307"/>
      <c r="BL92" s="145"/>
    </row>
    <row r="93" spans="1:64" s="220" customFormat="1" ht="102.95" customHeight="1" x14ac:dyDescent="0.25">
      <c r="A93" s="592"/>
      <c r="B93" s="594" t="s">
        <v>308</v>
      </c>
      <c r="C93" s="537"/>
      <c r="D93" s="537"/>
      <c r="E93" s="537"/>
      <c r="F93" s="537" t="s">
        <v>309</v>
      </c>
      <c r="G93" s="600" t="s">
        <v>310</v>
      </c>
      <c r="H93" s="600" t="s">
        <v>311</v>
      </c>
      <c r="I93" s="537"/>
      <c r="J93" s="537" t="s">
        <v>312</v>
      </c>
      <c r="K93" s="535">
        <v>20000</v>
      </c>
      <c r="L93" s="535">
        <v>200</v>
      </c>
      <c r="M93" s="535">
        <v>208</v>
      </c>
      <c r="N93" s="535">
        <v>284</v>
      </c>
      <c r="O93" s="535"/>
      <c r="P93" s="535">
        <f>AH94</f>
        <v>80</v>
      </c>
      <c r="Q93" s="535"/>
      <c r="R93" s="535">
        <v>284</v>
      </c>
      <c r="S93" s="601">
        <v>1</v>
      </c>
      <c r="T93" s="601">
        <f>(R93+M93)/K93</f>
        <v>2.46E-2</v>
      </c>
      <c r="U93" s="535" t="s">
        <v>313</v>
      </c>
      <c r="V93" s="536">
        <v>2021130010090</v>
      </c>
      <c r="W93" s="537" t="s">
        <v>314</v>
      </c>
      <c r="X93" s="218" t="s">
        <v>315</v>
      </c>
      <c r="Y93" s="218">
        <v>1</v>
      </c>
      <c r="Z93" s="218" t="s">
        <v>358</v>
      </c>
      <c r="AA93" s="218">
        <v>4</v>
      </c>
      <c r="AB93" s="218">
        <v>220</v>
      </c>
      <c r="AC93" s="218"/>
      <c r="AD93" s="218"/>
      <c r="AE93" s="218"/>
      <c r="AF93" s="218"/>
      <c r="AG93" s="218"/>
      <c r="AH93" s="218"/>
      <c r="AI93" s="218"/>
      <c r="AJ93" s="218"/>
      <c r="AK93" s="218"/>
      <c r="AL93" s="356">
        <v>1</v>
      </c>
      <c r="AM93" s="546">
        <f>AVERAGE(AL93:AL94)</f>
        <v>1</v>
      </c>
      <c r="AN93" s="218">
        <v>330</v>
      </c>
      <c r="AO93" s="218"/>
      <c r="AP93" s="538" t="s">
        <v>65</v>
      </c>
      <c r="AQ93" s="218">
        <v>1</v>
      </c>
      <c r="AR93" s="218">
        <v>1</v>
      </c>
      <c r="AS93" s="538" t="s">
        <v>66</v>
      </c>
      <c r="AT93" s="540" t="s">
        <v>317</v>
      </c>
      <c r="AU93" s="218" t="s">
        <v>73</v>
      </c>
      <c r="AV93" s="542" t="s">
        <v>70</v>
      </c>
      <c r="AW93" s="544" t="s">
        <v>78</v>
      </c>
      <c r="AX93" s="587">
        <v>90000000</v>
      </c>
      <c r="AY93" s="587">
        <v>118400000</v>
      </c>
      <c r="AZ93" s="587">
        <v>56000000</v>
      </c>
      <c r="BA93" s="589">
        <f>+AZ93/AY93</f>
        <v>0.47297297297297297</v>
      </c>
      <c r="BB93" s="587">
        <v>56000000</v>
      </c>
      <c r="BC93" s="479">
        <f>BB93/AY93</f>
        <v>0.47297297297297297</v>
      </c>
      <c r="BD93" s="477">
        <v>65200000</v>
      </c>
      <c r="BE93" s="479">
        <f>BD93/AY93</f>
        <v>0.55067567567567566</v>
      </c>
      <c r="BF93" s="477">
        <v>65200000</v>
      </c>
      <c r="BG93" s="479">
        <f>BF93/AY93</f>
        <v>0.55067567567567566</v>
      </c>
      <c r="BH93" s="991">
        <f>AY93-BF93</f>
        <v>53200000</v>
      </c>
      <c r="BI93" s="414"/>
      <c r="BJ93" s="414"/>
      <c r="BK93" s="414"/>
      <c r="BL93" s="219"/>
    </row>
    <row r="94" spans="1:64" s="220" customFormat="1" ht="213.95" customHeight="1" x14ac:dyDescent="0.25">
      <c r="A94" s="592"/>
      <c r="B94" s="595"/>
      <c r="C94" s="537"/>
      <c r="D94" s="537"/>
      <c r="E94" s="537"/>
      <c r="F94" s="537"/>
      <c r="G94" s="600"/>
      <c r="H94" s="600"/>
      <c r="I94" s="537"/>
      <c r="J94" s="537"/>
      <c r="K94" s="535"/>
      <c r="L94" s="535"/>
      <c r="M94" s="535"/>
      <c r="N94" s="535"/>
      <c r="O94" s="535"/>
      <c r="P94" s="535"/>
      <c r="Q94" s="535"/>
      <c r="R94" s="535"/>
      <c r="S94" s="601"/>
      <c r="T94" s="601"/>
      <c r="U94" s="535"/>
      <c r="V94" s="536"/>
      <c r="W94" s="537"/>
      <c r="X94" s="218" t="s">
        <v>316</v>
      </c>
      <c r="Y94" s="218">
        <v>4</v>
      </c>
      <c r="Z94" s="218" t="s">
        <v>359</v>
      </c>
      <c r="AA94" s="218">
        <v>2</v>
      </c>
      <c r="AB94" s="218">
        <v>64</v>
      </c>
      <c r="AC94" s="218"/>
      <c r="AD94" s="218"/>
      <c r="AE94" s="218"/>
      <c r="AF94" s="218" t="s">
        <v>413</v>
      </c>
      <c r="AG94" s="218">
        <v>3</v>
      </c>
      <c r="AH94" s="218">
        <v>80</v>
      </c>
      <c r="AI94" s="218"/>
      <c r="AJ94" s="218"/>
      <c r="AK94" s="218"/>
      <c r="AL94" s="356">
        <v>1</v>
      </c>
      <c r="AM94" s="547"/>
      <c r="AN94" s="218">
        <v>330</v>
      </c>
      <c r="AO94" s="218"/>
      <c r="AP94" s="539"/>
      <c r="AQ94" s="218">
        <v>1</v>
      </c>
      <c r="AR94" s="218">
        <v>208</v>
      </c>
      <c r="AS94" s="539"/>
      <c r="AT94" s="541"/>
      <c r="AU94" s="218" t="s">
        <v>73</v>
      </c>
      <c r="AV94" s="543"/>
      <c r="AW94" s="545"/>
      <c r="AX94" s="588"/>
      <c r="AY94" s="588"/>
      <c r="AZ94" s="588"/>
      <c r="BA94" s="590"/>
      <c r="BB94" s="588"/>
      <c r="BC94" s="480"/>
      <c r="BD94" s="478"/>
      <c r="BE94" s="480"/>
      <c r="BF94" s="478"/>
      <c r="BG94" s="480"/>
      <c r="BH94" s="480"/>
      <c r="BI94" s="416"/>
      <c r="BJ94" s="416"/>
      <c r="BK94" s="416"/>
      <c r="BL94" s="221"/>
    </row>
    <row r="95" spans="1:64" s="149" customFormat="1" ht="69.75" customHeight="1" x14ac:dyDescent="0.25">
      <c r="A95" s="593"/>
      <c r="B95" s="596"/>
      <c r="C95" s="597" t="s">
        <v>318</v>
      </c>
      <c r="D95" s="598"/>
      <c r="E95" s="598"/>
      <c r="F95" s="598"/>
      <c r="G95" s="598"/>
      <c r="H95" s="598"/>
      <c r="I95" s="598"/>
      <c r="J95" s="598"/>
      <c r="K95" s="598"/>
      <c r="L95" s="598"/>
      <c r="M95" s="598"/>
      <c r="N95" s="598"/>
      <c r="O95" s="598"/>
      <c r="P95" s="598"/>
      <c r="Q95" s="598"/>
      <c r="R95" s="599"/>
      <c r="S95" s="143">
        <v>1</v>
      </c>
      <c r="T95" s="143">
        <v>0.02</v>
      </c>
      <c r="U95" s="548" t="s">
        <v>319</v>
      </c>
      <c r="V95" s="548"/>
      <c r="W95" s="548"/>
      <c r="X95" s="548"/>
      <c r="Y95" s="548"/>
      <c r="Z95" s="548"/>
      <c r="AA95" s="548"/>
      <c r="AB95" s="548"/>
      <c r="AC95" s="548"/>
      <c r="AD95" s="548"/>
      <c r="AE95" s="548"/>
      <c r="AF95" s="548"/>
      <c r="AG95" s="548"/>
      <c r="AH95" s="548"/>
      <c r="AI95" s="548"/>
      <c r="AJ95" s="548"/>
      <c r="AK95" s="548"/>
      <c r="AL95" s="548"/>
      <c r="AM95" s="143">
        <f>AVERAGE(AM93:AM94)</f>
        <v>1</v>
      </c>
      <c r="AN95" s="550"/>
      <c r="AO95" s="550"/>
      <c r="AP95" s="144"/>
      <c r="AQ95" s="145"/>
      <c r="AR95" s="145"/>
      <c r="AS95" s="145"/>
      <c r="AT95" s="296"/>
      <c r="AU95" s="145"/>
      <c r="AV95" s="597" t="s">
        <v>320</v>
      </c>
      <c r="AW95" s="599"/>
      <c r="AX95" s="148">
        <f>+AX93</f>
        <v>90000000</v>
      </c>
      <c r="AY95" s="148">
        <f t="shared" ref="AY95:AZ95" si="22">+AY93</f>
        <v>118400000</v>
      </c>
      <c r="AZ95" s="148">
        <f t="shared" si="22"/>
        <v>56000000</v>
      </c>
      <c r="BA95" s="142">
        <f>+AZ95/AY95</f>
        <v>0.47297297297297297</v>
      </c>
      <c r="BB95" s="148">
        <f t="shared" ref="BB95" si="23">+BB93</f>
        <v>56000000</v>
      </c>
      <c r="BC95" s="272">
        <f>BB95/AY95</f>
        <v>0.47297297297297297</v>
      </c>
      <c r="BD95" s="307">
        <f>BD93</f>
        <v>65200000</v>
      </c>
      <c r="BE95" s="272">
        <f>BD95/AY95</f>
        <v>0.55067567567567566</v>
      </c>
      <c r="BF95" s="307">
        <f>BF93</f>
        <v>65200000</v>
      </c>
      <c r="BG95" s="272">
        <f>BF95/AY95</f>
        <v>0.55067567567567566</v>
      </c>
      <c r="BH95" s="381">
        <f>BH93</f>
        <v>53200000</v>
      </c>
      <c r="BI95" s="381"/>
      <c r="BJ95" s="381"/>
      <c r="BK95" s="381"/>
      <c r="BL95" s="145"/>
    </row>
    <row r="97" spans="16:66" ht="18" customHeight="1" x14ac:dyDescent="0.25">
      <c r="S97" s="1" t="s">
        <v>361</v>
      </c>
      <c r="T97" s="249" t="s">
        <v>362</v>
      </c>
      <c r="BC97" s="288"/>
      <c r="BD97" s="323"/>
      <c r="BE97" s="344"/>
      <c r="BF97" s="379"/>
      <c r="BG97" s="344"/>
      <c r="BH97" s="344"/>
      <c r="BI97" s="344"/>
      <c r="BJ97" s="344"/>
      <c r="BK97" s="344"/>
    </row>
    <row r="98" spans="16:66" ht="126" customHeight="1" x14ac:dyDescent="0.25">
      <c r="P98" s="919" t="s">
        <v>465</v>
      </c>
      <c r="Q98" s="919"/>
      <c r="R98" s="920"/>
      <c r="S98" s="299">
        <f>(S18+S25+S41+S53+S72+S86)/6</f>
        <v>0.8898142471548921</v>
      </c>
      <c r="T98" s="299">
        <f>(T18+T25+T41+T53+T72+T86)/6</f>
        <v>0.86713784778842495</v>
      </c>
      <c r="AK98" s="435" t="s">
        <v>497</v>
      </c>
      <c r="AL98" s="435"/>
      <c r="AM98" s="415">
        <f>(AM18+AM25+AM40+AM52+AM67+AM71+AM79+AM85)/8</f>
        <v>0.87717804571971236</v>
      </c>
      <c r="AN98" s="5"/>
      <c r="AO98" s="5"/>
      <c r="AV98" s="817" t="s">
        <v>496</v>
      </c>
      <c r="AW98" s="817"/>
      <c r="AX98" s="30"/>
      <c r="AY98" s="30">
        <f>AY95+AY92+AY88+AY86+AY72+AY53+AY41+AY25+AY18</f>
        <v>18161473300.32</v>
      </c>
      <c r="AZ98" s="30">
        <f>BF95+BF92+BF88+BF86+BF72+BF53+BF41+BF25+BF18</f>
        <v>16266872124</v>
      </c>
      <c r="BA98" s="1">
        <f>AZ98/AY98</f>
        <v>0.89568020473941301</v>
      </c>
      <c r="BB98" s="324"/>
      <c r="BC98" s="289"/>
      <c r="BD98" s="324"/>
      <c r="BE98" s="289"/>
      <c r="BF98" s="324"/>
      <c r="BG98" s="289"/>
      <c r="BH98" s="289"/>
      <c r="BI98" s="429">
        <f>(BI3+BI19+BI26+BI42+BI54+BI73)</f>
        <v>10012208503</v>
      </c>
      <c r="BJ98" s="430">
        <f>(BJ3+BJ19+BJ26+BJ42+BJ54+BJ73)</f>
        <v>7300633109</v>
      </c>
      <c r="BK98" s="431">
        <f>BJ98/BI98</f>
        <v>0.72917309970247635</v>
      </c>
    </row>
    <row r="100" spans="16:66" ht="180" customHeight="1" x14ac:dyDescent="0.25">
      <c r="AV100" s="522" t="s">
        <v>391</v>
      </c>
      <c r="AW100" s="522"/>
      <c r="AX100" s="522"/>
      <c r="AY100" s="522"/>
      <c r="AZ100" s="522"/>
      <c r="BA100" s="522"/>
      <c r="BI100" s="434" t="s">
        <v>501</v>
      </c>
      <c r="BJ100" s="434"/>
      <c r="BK100" s="434"/>
      <c r="BL100" s="434"/>
      <c r="BM100" s="434"/>
      <c r="BN100" s="434"/>
    </row>
    <row r="101" spans="16:66" x14ac:dyDescent="0.25">
      <c r="AY101" s="224"/>
      <c r="AZ101" s="8"/>
      <c r="BB101" s="8"/>
    </row>
  </sheetData>
  <mergeCells count="806">
    <mergeCell ref="BH89:BH91"/>
    <mergeCell ref="BF93:BF94"/>
    <mergeCell ref="BG93:BG94"/>
    <mergeCell ref="BH93:BH94"/>
    <mergeCell ref="BF77:BF78"/>
    <mergeCell ref="BG77:BG78"/>
    <mergeCell ref="BH77:BH78"/>
    <mergeCell ref="BF81:BF82"/>
    <mergeCell ref="BG81:BG82"/>
    <mergeCell ref="BH81:BH82"/>
    <mergeCell ref="BF83:BF84"/>
    <mergeCell ref="BG83:BG84"/>
    <mergeCell ref="BH83:BH84"/>
    <mergeCell ref="BF69:BF70"/>
    <mergeCell ref="BG69:BG70"/>
    <mergeCell ref="BH69:BH70"/>
    <mergeCell ref="BF73:BF74"/>
    <mergeCell ref="BG73:BG74"/>
    <mergeCell ref="BH73:BH74"/>
    <mergeCell ref="BF75:BF76"/>
    <mergeCell ref="BG75:BG76"/>
    <mergeCell ref="BH75:BH76"/>
    <mergeCell ref="BF60:BF61"/>
    <mergeCell ref="BG60:BG61"/>
    <mergeCell ref="BH60:BH61"/>
    <mergeCell ref="BF62:BF63"/>
    <mergeCell ref="BG62:BG63"/>
    <mergeCell ref="BH62:BH63"/>
    <mergeCell ref="BF64:BF66"/>
    <mergeCell ref="BG64:BG66"/>
    <mergeCell ref="BH64:BH66"/>
    <mergeCell ref="BF56:BF57"/>
    <mergeCell ref="BG56:BG57"/>
    <mergeCell ref="BH56:BH57"/>
    <mergeCell ref="BF54:BF55"/>
    <mergeCell ref="BG54:BG55"/>
    <mergeCell ref="BH54:BH55"/>
    <mergeCell ref="BF58:BF59"/>
    <mergeCell ref="BG58:BG59"/>
    <mergeCell ref="BH58:BH59"/>
    <mergeCell ref="BH44:BH45"/>
    <mergeCell ref="BG44:BG45"/>
    <mergeCell ref="BF44:BF45"/>
    <mergeCell ref="BF47:BF49"/>
    <mergeCell ref="BG47:BG49"/>
    <mergeCell ref="BF50:BF51"/>
    <mergeCell ref="BG50:BG51"/>
    <mergeCell ref="BH47:BH49"/>
    <mergeCell ref="BH50:BH51"/>
    <mergeCell ref="BF38:BF39"/>
    <mergeCell ref="BG38:BG39"/>
    <mergeCell ref="BH38:BH39"/>
    <mergeCell ref="BF36:BF37"/>
    <mergeCell ref="BG36:BG37"/>
    <mergeCell ref="BH36:BH37"/>
    <mergeCell ref="BF34:BF35"/>
    <mergeCell ref="BG34:BG35"/>
    <mergeCell ref="BH34:BH35"/>
    <mergeCell ref="BF28:BF29"/>
    <mergeCell ref="BG28:BG29"/>
    <mergeCell ref="BH28:BH29"/>
    <mergeCell ref="BF30:BF31"/>
    <mergeCell ref="BG30:BG31"/>
    <mergeCell ref="BH30:BH31"/>
    <mergeCell ref="BF26:BF27"/>
    <mergeCell ref="BG26:BG27"/>
    <mergeCell ref="BH26:BH27"/>
    <mergeCell ref="BF3:BF7"/>
    <mergeCell ref="BG3:BG7"/>
    <mergeCell ref="BH3:BH7"/>
    <mergeCell ref="BF8:BF12"/>
    <mergeCell ref="BG8:BG12"/>
    <mergeCell ref="BH8:BH12"/>
    <mergeCell ref="BF13:BF17"/>
    <mergeCell ref="BG13:BG17"/>
    <mergeCell ref="BH13:BH17"/>
    <mergeCell ref="BB83:BB84"/>
    <mergeCell ref="BC83:BC84"/>
    <mergeCell ref="BB89:BB91"/>
    <mergeCell ref="BC89:BC91"/>
    <mergeCell ref="BB93:BB94"/>
    <mergeCell ref="BC93:BC94"/>
    <mergeCell ref="BB8:BB12"/>
    <mergeCell ref="BC8:BC12"/>
    <mergeCell ref="BC3:BC7"/>
    <mergeCell ref="BB34:BB35"/>
    <mergeCell ref="BB36:BB37"/>
    <mergeCell ref="BB38:BB39"/>
    <mergeCell ref="BB50:BB51"/>
    <mergeCell ref="BB54:BB55"/>
    <mergeCell ref="BB56:BB57"/>
    <mergeCell ref="BB58:BB59"/>
    <mergeCell ref="BB60:BB61"/>
    <mergeCell ref="BB62:BB63"/>
    <mergeCell ref="BB64:BB66"/>
    <mergeCell ref="BC34:BC35"/>
    <mergeCell ref="BC36:BC37"/>
    <mergeCell ref="BC38:BC39"/>
    <mergeCell ref="BC56:BC57"/>
    <mergeCell ref="BC58:BC59"/>
    <mergeCell ref="BB44:BB45"/>
    <mergeCell ref="BC44:BC45"/>
    <mergeCell ref="BB47:BB49"/>
    <mergeCell ref="BC47:BC49"/>
    <mergeCell ref="BB69:BB70"/>
    <mergeCell ref="BC69:BC70"/>
    <mergeCell ref="BC64:BC66"/>
    <mergeCell ref="U3:U17"/>
    <mergeCell ref="V3:V17"/>
    <mergeCell ref="W3:W17"/>
    <mergeCell ref="BB3:BB7"/>
    <mergeCell ref="BB13:BB17"/>
    <mergeCell ref="BC13:BC17"/>
    <mergeCell ref="BB30:BB31"/>
    <mergeCell ref="BB28:BB29"/>
    <mergeCell ref="BC28:BC29"/>
    <mergeCell ref="BC30:BC31"/>
    <mergeCell ref="BB26:BB27"/>
    <mergeCell ref="BC26:BC27"/>
    <mergeCell ref="AZ47:AZ49"/>
    <mergeCell ref="AT47:AT51"/>
    <mergeCell ref="AT42:AT45"/>
    <mergeCell ref="AT68:AT70"/>
    <mergeCell ref="U25:AL25"/>
    <mergeCell ref="BB77:BB78"/>
    <mergeCell ref="BC77:BC78"/>
    <mergeCell ref="BB75:BB76"/>
    <mergeCell ref="BC75:BC76"/>
    <mergeCell ref="BB73:BB74"/>
    <mergeCell ref="BC73:BC74"/>
    <mergeCell ref="BB81:BB82"/>
    <mergeCell ref="BC81:BC82"/>
    <mergeCell ref="BC60:BC61"/>
    <mergeCell ref="BC62:BC63"/>
    <mergeCell ref="S3:S12"/>
    <mergeCell ref="O3:O12"/>
    <mergeCell ref="AT26:AT31"/>
    <mergeCell ref="AV18:AW18"/>
    <mergeCell ref="AV25:AW25"/>
    <mergeCell ref="AU19:AU22"/>
    <mergeCell ref="U18:AL18"/>
    <mergeCell ref="AA19:AA22"/>
    <mergeCell ref="AB19:AB22"/>
    <mergeCell ref="AR19:AR22"/>
    <mergeCell ref="AQ19:AQ22"/>
    <mergeCell ref="W26:W31"/>
    <mergeCell ref="AG19:AG22"/>
    <mergeCell ref="AH19:AH22"/>
    <mergeCell ref="U26:U31"/>
    <mergeCell ref="V26:V31"/>
    <mergeCell ref="AJ19:AJ22"/>
    <mergeCell ref="AK19:AK22"/>
    <mergeCell ref="T3:T12"/>
    <mergeCell ref="AE19:AE22"/>
    <mergeCell ref="W19:W24"/>
    <mergeCell ref="U19:U24"/>
    <mergeCell ref="S19:S23"/>
    <mergeCell ref="T19:T23"/>
    <mergeCell ref="F42:F51"/>
    <mergeCell ref="K3:K12"/>
    <mergeCell ref="L3:L12"/>
    <mergeCell ref="N73:N74"/>
    <mergeCell ref="M3:M12"/>
    <mergeCell ref="N3:N12"/>
    <mergeCell ref="P3:P12"/>
    <mergeCell ref="Q3:Q12"/>
    <mergeCell ref="R3:R12"/>
    <mergeCell ref="H3:H12"/>
    <mergeCell ref="H19:H23"/>
    <mergeCell ref="M19:M23"/>
    <mergeCell ref="C18:R18"/>
    <mergeCell ref="F3:F17"/>
    <mergeCell ref="E3:E17"/>
    <mergeCell ref="D3:D17"/>
    <mergeCell ref="C3:C17"/>
    <mergeCell ref="G3:G12"/>
    <mergeCell ref="N19:N23"/>
    <mergeCell ref="O19:O23"/>
    <mergeCell ref="P19:P23"/>
    <mergeCell ref="Q19:Q23"/>
    <mergeCell ref="R19:R23"/>
    <mergeCell ref="P13:P14"/>
    <mergeCell ref="J3:J12"/>
    <mergeCell ref="P98:R98"/>
    <mergeCell ref="R15:R17"/>
    <mergeCell ref="L89:L90"/>
    <mergeCell ref="I3:I17"/>
    <mergeCell ref="Q68:Q70"/>
    <mergeCell ref="L68:L70"/>
    <mergeCell ref="M68:M70"/>
    <mergeCell ref="N68:N70"/>
    <mergeCell ref="O68:O70"/>
    <mergeCell ref="P68:P70"/>
    <mergeCell ref="C72:R72"/>
    <mergeCell ref="H68:H70"/>
    <mergeCell ref="C71:Q71"/>
    <mergeCell ref="D54:D70"/>
    <mergeCell ref="E54:E70"/>
    <mergeCell ref="F54:F70"/>
    <mergeCell ref="G68:G70"/>
    <mergeCell ref="H54:H59"/>
    <mergeCell ref="J54:J59"/>
    <mergeCell ref="K54:K59"/>
    <mergeCell ref="H75:H79"/>
    <mergeCell ref="N60:N66"/>
    <mergeCell ref="N54:N59"/>
    <mergeCell ref="R75:R78"/>
    <mergeCell ref="J80:J81"/>
    <mergeCell ref="K80:K81"/>
    <mergeCell ref="M82:M84"/>
    <mergeCell ref="Q73:Q74"/>
    <mergeCell ref="K73:K74"/>
    <mergeCell ref="K82:K84"/>
    <mergeCell ref="L75:L78"/>
    <mergeCell ref="M80:M81"/>
    <mergeCell ref="R73:R74"/>
    <mergeCell ref="F73:F84"/>
    <mergeCell ref="G75:G79"/>
    <mergeCell ref="M75:M78"/>
    <mergeCell ref="L73:L74"/>
    <mergeCell ref="L82:L84"/>
    <mergeCell ref="P73:P74"/>
    <mergeCell ref="J73:J74"/>
    <mergeCell ref="G73:G74"/>
    <mergeCell ref="K68:K70"/>
    <mergeCell ref="G80:G81"/>
    <mergeCell ref="G82:G84"/>
    <mergeCell ref="H82:H84"/>
    <mergeCell ref="I73:I84"/>
    <mergeCell ref="K75:K78"/>
    <mergeCell ref="H73:H74"/>
    <mergeCell ref="H80:H81"/>
    <mergeCell ref="A1:AU1"/>
    <mergeCell ref="S15:S17"/>
    <mergeCell ref="N15:N17"/>
    <mergeCell ref="I19:I24"/>
    <mergeCell ref="AT19:AT24"/>
    <mergeCell ref="Q38:Q39"/>
    <mergeCell ref="T30:T31"/>
    <mergeCell ref="S30:S31"/>
    <mergeCell ref="R30:R31"/>
    <mergeCell ref="Q30:Q31"/>
    <mergeCell ref="M30:M31"/>
    <mergeCell ref="N30:N31"/>
    <mergeCell ref="O30:O31"/>
    <mergeCell ref="P30:P31"/>
    <mergeCell ref="T26:T29"/>
    <mergeCell ref="S26:S29"/>
    <mergeCell ref="R26:R29"/>
    <mergeCell ref="M26:M29"/>
    <mergeCell ref="D19:D24"/>
    <mergeCell ref="E19:E24"/>
    <mergeCell ref="F19:F24"/>
    <mergeCell ref="G19:G23"/>
    <mergeCell ref="I54:I70"/>
    <mergeCell ref="J68:J70"/>
    <mergeCell ref="S73:S74"/>
    <mergeCell ref="C73:C84"/>
    <mergeCell ref="D73:D84"/>
    <mergeCell ref="E73:E84"/>
    <mergeCell ref="AN95:AO95"/>
    <mergeCell ref="Q13:Q14"/>
    <mergeCell ref="R13:R14"/>
    <mergeCell ref="U95:AL95"/>
    <mergeCell ref="AN18:AO18"/>
    <mergeCell ref="AM26:AM31"/>
    <mergeCell ref="AM33:AM39"/>
    <mergeCell ref="U47:U51"/>
    <mergeCell ref="U42:U45"/>
    <mergeCell ref="V42:V45"/>
    <mergeCell ref="W42:W45"/>
    <mergeCell ref="V47:V51"/>
    <mergeCell ref="W47:W51"/>
    <mergeCell ref="W73:W78"/>
    <mergeCell ref="W80:W84"/>
    <mergeCell ref="AM73:AM78"/>
    <mergeCell ref="AM80:AM84"/>
    <mergeCell ref="Q15:Q17"/>
    <mergeCell ref="AL19:AL22"/>
    <mergeCell ref="AI19:AI22"/>
    <mergeCell ref="AF19:AF22"/>
    <mergeCell ref="C41:Q41"/>
    <mergeCell ref="J82:J84"/>
    <mergeCell ref="BA83:BA84"/>
    <mergeCell ref="AW73:AW74"/>
    <mergeCell ref="AW75:AW76"/>
    <mergeCell ref="AV73:AV74"/>
    <mergeCell ref="U41:AL41"/>
    <mergeCell ref="U53:AL53"/>
    <mergeCell ref="M73:M74"/>
    <mergeCell ref="AW60:AW61"/>
    <mergeCell ref="AW69:AW70"/>
    <mergeCell ref="AV58:AV59"/>
    <mergeCell ref="AW58:AW59"/>
    <mergeCell ref="AX58:AX59"/>
    <mergeCell ref="AP42:AP51"/>
    <mergeCell ref="AS54:AS70"/>
    <mergeCell ref="U54:U66"/>
    <mergeCell ref="U73:U78"/>
    <mergeCell ref="V73:V78"/>
    <mergeCell ref="BA75:BA76"/>
    <mergeCell ref="G54:G59"/>
    <mergeCell ref="BA81:BA82"/>
    <mergeCell ref="AM19:AM24"/>
    <mergeCell ref="AN72:AO72"/>
    <mergeCell ref="AS19:AS24"/>
    <mergeCell ref="AS26:AS39"/>
    <mergeCell ref="BA77:BA78"/>
    <mergeCell ref="BA50:BA51"/>
    <mergeCell ref="BA44:BA45"/>
    <mergeCell ref="BA73:BA74"/>
    <mergeCell ref="AV41:AW41"/>
    <mergeCell ref="AW56:AW57"/>
    <mergeCell ref="AV64:AV66"/>
    <mergeCell ref="AW64:AW66"/>
    <mergeCell ref="AV60:AV61"/>
    <mergeCell ref="AO19:AO22"/>
    <mergeCell ref="AN19:AN22"/>
    <mergeCell ref="T73:T74"/>
    <mergeCell ref="AN53:AO53"/>
    <mergeCell ref="AM42:AM45"/>
    <mergeCell ref="AM47:AM51"/>
    <mergeCell ref="AM68:AM70"/>
    <mergeCell ref="AM54:AM66"/>
    <mergeCell ref="U71:AL71"/>
    <mergeCell ref="U72:AL72"/>
    <mergeCell ref="AZ75:AZ76"/>
    <mergeCell ref="AY75:AY76"/>
    <mergeCell ref="AX44:AX45"/>
    <mergeCell ref="AY44:AY45"/>
    <mergeCell ref="AZ44:AZ45"/>
    <mergeCell ref="AS42:AS51"/>
    <mergeCell ref="AZ73:AZ74"/>
    <mergeCell ref="AX73:AX74"/>
    <mergeCell ref="AY73:AY74"/>
    <mergeCell ref="AX75:AX76"/>
    <mergeCell ref="AV62:AV63"/>
    <mergeCell ref="AV46:AW46"/>
    <mergeCell ref="AV52:AW52"/>
    <mergeCell ref="AV44:AV45"/>
    <mergeCell ref="AW44:AW45"/>
    <mergeCell ref="AV56:AV57"/>
    <mergeCell ref="AV98:AW98"/>
    <mergeCell ref="AX77:AX78"/>
    <mergeCell ref="AY77:AY78"/>
    <mergeCell ref="AZ77:AZ78"/>
    <mergeCell ref="AV81:AV82"/>
    <mergeCell ref="AV83:AV84"/>
    <mergeCell ref="AW81:AW82"/>
    <mergeCell ref="AX81:AX82"/>
    <mergeCell ref="AY81:AY82"/>
    <mergeCell ref="AZ81:AZ82"/>
    <mergeCell ref="AW83:AW84"/>
    <mergeCell ref="AX83:AX84"/>
    <mergeCell ref="AY83:AY84"/>
    <mergeCell ref="AZ83:AZ84"/>
    <mergeCell ref="AX89:AX91"/>
    <mergeCell ref="AY89:AY91"/>
    <mergeCell ref="AW77:AW78"/>
    <mergeCell ref="AV85:AW85"/>
    <mergeCell ref="AV79:AW79"/>
    <mergeCell ref="AW89:AW91"/>
    <mergeCell ref="AV88:AW88"/>
    <mergeCell ref="AV92:AW92"/>
    <mergeCell ref="AV95:AW95"/>
    <mergeCell ref="AX3:AX7"/>
    <mergeCell ref="AY3:AY7"/>
    <mergeCell ref="AZ3:AZ7"/>
    <mergeCell ref="BA3:BA7"/>
    <mergeCell ref="AX8:AX12"/>
    <mergeCell ref="AY8:AY12"/>
    <mergeCell ref="AZ8:AZ12"/>
    <mergeCell ref="BA8:BA12"/>
    <mergeCell ref="S13:S14"/>
    <mergeCell ref="T13:T14"/>
    <mergeCell ref="AM3:AM17"/>
    <mergeCell ref="AP3:AP17"/>
    <mergeCell ref="AT3:AT17"/>
    <mergeCell ref="AV3:AV7"/>
    <mergeCell ref="AV8:AV12"/>
    <mergeCell ref="AV13:AV17"/>
    <mergeCell ref="AW3:AW7"/>
    <mergeCell ref="AW8:AW12"/>
    <mergeCell ref="AW13:AW17"/>
    <mergeCell ref="AS3:AS17"/>
    <mergeCell ref="AX13:AX17"/>
    <mergeCell ref="AY13:AY17"/>
    <mergeCell ref="AZ13:AZ17"/>
    <mergeCell ref="BA13:BA17"/>
    <mergeCell ref="L19:L23"/>
    <mergeCell ref="H15:H17"/>
    <mergeCell ref="L15:L17"/>
    <mergeCell ref="G15:G17"/>
    <mergeCell ref="J15:J17"/>
    <mergeCell ref="K15:K17"/>
    <mergeCell ref="G13:G14"/>
    <mergeCell ref="H13:H14"/>
    <mergeCell ref="P15:P17"/>
    <mergeCell ref="O15:O17"/>
    <mergeCell ref="J13:J14"/>
    <mergeCell ref="K13:K14"/>
    <mergeCell ref="L13:L14"/>
    <mergeCell ref="M13:M14"/>
    <mergeCell ref="N13:N14"/>
    <mergeCell ref="O13:O14"/>
    <mergeCell ref="M15:M17"/>
    <mergeCell ref="J19:J23"/>
    <mergeCell ref="K19:K23"/>
    <mergeCell ref="V19:V24"/>
    <mergeCell ref="T15:T17"/>
    <mergeCell ref="C25:R25"/>
    <mergeCell ref="P26:P29"/>
    <mergeCell ref="Q26:Q29"/>
    <mergeCell ref="H38:H39"/>
    <mergeCell ref="G38:G39"/>
    <mergeCell ref="G33:G37"/>
    <mergeCell ref="H33:H37"/>
    <mergeCell ref="H26:H28"/>
    <mergeCell ref="F26:F39"/>
    <mergeCell ref="C26:C39"/>
    <mergeCell ref="D26:D39"/>
    <mergeCell ref="E26:E39"/>
    <mergeCell ref="K38:K39"/>
    <mergeCell ref="K33:K37"/>
    <mergeCell ref="L33:L37"/>
    <mergeCell ref="K30:K31"/>
    <mergeCell ref="L30:L31"/>
    <mergeCell ref="K26:K29"/>
    <mergeCell ref="L26:L29"/>
    <mergeCell ref="J38:J39"/>
    <mergeCell ref="Q33:Q37"/>
    <mergeCell ref="P33:P37"/>
    <mergeCell ref="M33:M37"/>
    <mergeCell ref="N33:N37"/>
    <mergeCell ref="BA26:BA27"/>
    <mergeCell ref="C19:C24"/>
    <mergeCell ref="AP19:AP24"/>
    <mergeCell ref="AN25:AO25"/>
    <mergeCell ref="I26:I39"/>
    <mergeCell ref="O26:O29"/>
    <mergeCell ref="N38:N39"/>
    <mergeCell ref="O38:O39"/>
    <mergeCell ref="P38:P39"/>
    <mergeCell ref="R33:R37"/>
    <mergeCell ref="R38:R39"/>
    <mergeCell ref="Z19:Z22"/>
    <mergeCell ref="Y19:Y22"/>
    <mergeCell ref="X19:X22"/>
    <mergeCell ref="W33:W39"/>
    <mergeCell ref="V33:V39"/>
    <mergeCell ref="U33:U39"/>
    <mergeCell ref="T38:T39"/>
    <mergeCell ref="T33:T37"/>
    <mergeCell ref="S33:S37"/>
    <mergeCell ref="J26:J29"/>
    <mergeCell ref="J30:J31"/>
    <mergeCell ref="J33:J37"/>
    <mergeCell ref="L38:L39"/>
    <mergeCell ref="AX60:AX61"/>
    <mergeCell ref="T47:T51"/>
    <mergeCell ref="AX50:AX51"/>
    <mergeCell ref="AY50:AY51"/>
    <mergeCell ref="AZ50:AZ51"/>
    <mergeCell ref="BA38:BA39"/>
    <mergeCell ref="AZ28:AZ29"/>
    <mergeCell ref="BA47:BA49"/>
    <mergeCell ref="AV54:AV55"/>
    <mergeCell ref="AW54:AW55"/>
    <mergeCell ref="AX54:AX55"/>
    <mergeCell ref="AY54:AY55"/>
    <mergeCell ref="AZ54:AZ55"/>
    <mergeCell ref="BA54:BA55"/>
    <mergeCell ref="AX47:AX49"/>
    <mergeCell ref="AY47:AY49"/>
    <mergeCell ref="AV50:AV51"/>
    <mergeCell ref="AV47:AV49"/>
    <mergeCell ref="AW47:AW49"/>
    <mergeCell ref="AW50:AW51"/>
    <mergeCell ref="BA34:BA35"/>
    <mergeCell ref="BA36:BA37"/>
    <mergeCell ref="AZ26:AZ27"/>
    <mergeCell ref="AV32:AW32"/>
    <mergeCell ref="AV34:AV35"/>
    <mergeCell ref="AW34:AW35"/>
    <mergeCell ref="AW36:AW37"/>
    <mergeCell ref="AW38:AW39"/>
    <mergeCell ref="AV26:AV27"/>
    <mergeCell ref="AV28:AV29"/>
    <mergeCell ref="AV30:AV31"/>
    <mergeCell ref="AW26:AW27"/>
    <mergeCell ref="AW30:AW31"/>
    <mergeCell ref="AX26:AX27"/>
    <mergeCell ref="AY26:AY27"/>
    <mergeCell ref="AX34:AX35"/>
    <mergeCell ref="AY34:AY35"/>
    <mergeCell ref="AW28:AW29"/>
    <mergeCell ref="AX28:AX29"/>
    <mergeCell ref="AZ34:AZ35"/>
    <mergeCell ref="AX36:AX37"/>
    <mergeCell ref="AY36:AY37"/>
    <mergeCell ref="AZ36:AZ37"/>
    <mergeCell ref="AV40:AW40"/>
    <mergeCell ref="BA28:BA29"/>
    <mergeCell ref="AX30:AX31"/>
    <mergeCell ref="AY30:AY31"/>
    <mergeCell ref="AZ30:AZ31"/>
    <mergeCell ref="BA30:BA31"/>
    <mergeCell ref="AY28:AY29"/>
    <mergeCell ref="AX38:AX39"/>
    <mergeCell ref="AY38:AY39"/>
    <mergeCell ref="AZ38:AZ39"/>
    <mergeCell ref="AV38:AV39"/>
    <mergeCell ref="AV36:AV37"/>
    <mergeCell ref="A3:A86"/>
    <mergeCell ref="B3:B86"/>
    <mergeCell ref="J67:T67"/>
    <mergeCell ref="N82:N84"/>
    <mergeCell ref="O82:O84"/>
    <mergeCell ref="P82:P84"/>
    <mergeCell ref="Q82:Q84"/>
    <mergeCell ref="R82:R84"/>
    <mergeCell ref="S82:S84"/>
    <mergeCell ref="T82:T84"/>
    <mergeCell ref="N75:N78"/>
    <mergeCell ref="O75:O78"/>
    <mergeCell ref="J60:J66"/>
    <mergeCell ref="K60:K66"/>
    <mergeCell ref="L60:L66"/>
    <mergeCell ref="G26:G32"/>
    <mergeCell ref="L42:L45"/>
    <mergeCell ref="M42:M45"/>
    <mergeCell ref="L47:L51"/>
    <mergeCell ref="M47:M51"/>
    <mergeCell ref="P47:P51"/>
    <mergeCell ref="Q47:Q51"/>
    <mergeCell ref="R47:R51"/>
    <mergeCell ref="S47:S51"/>
    <mergeCell ref="B87:B88"/>
    <mergeCell ref="C89:C91"/>
    <mergeCell ref="D89:D91"/>
    <mergeCell ref="E89:E91"/>
    <mergeCell ref="F89:F91"/>
    <mergeCell ref="H89:H90"/>
    <mergeCell ref="I89:I91"/>
    <mergeCell ref="C85:Q85"/>
    <mergeCell ref="B89:B92"/>
    <mergeCell ref="C92:Q92"/>
    <mergeCell ref="G89:G90"/>
    <mergeCell ref="Q89:Q90"/>
    <mergeCell ref="C86:R86"/>
    <mergeCell ref="AP26:AP39"/>
    <mergeCell ref="AT33:AT39"/>
    <mergeCell ref="S38:S39"/>
    <mergeCell ref="AV53:AW53"/>
    <mergeCell ref="AV72:AW72"/>
    <mergeCell ref="AV86:AW86"/>
    <mergeCell ref="C54:C70"/>
    <mergeCell ref="G42:G46"/>
    <mergeCell ref="H44:H46"/>
    <mergeCell ref="U40:AL40"/>
    <mergeCell ref="C40:Q40"/>
    <mergeCell ref="J46:T46"/>
    <mergeCell ref="U46:AL46"/>
    <mergeCell ref="C52:Q52"/>
    <mergeCell ref="U52:AL52"/>
    <mergeCell ref="M60:M66"/>
    <mergeCell ref="G60:G67"/>
    <mergeCell ref="H60:H67"/>
    <mergeCell ref="T42:T45"/>
    <mergeCell ref="H42:H43"/>
    <mergeCell ref="I42:I51"/>
    <mergeCell ref="R42:R45"/>
    <mergeCell ref="S42:S45"/>
    <mergeCell ref="N47:N51"/>
    <mergeCell ref="H29:H32"/>
    <mergeCell ref="U32:AL32"/>
    <mergeCell ref="AN32:AO32"/>
    <mergeCell ref="U89:U91"/>
    <mergeCell ref="V89:V91"/>
    <mergeCell ref="W89:W91"/>
    <mergeCell ref="AN46:AO46"/>
    <mergeCell ref="O33:O37"/>
    <mergeCell ref="M38:M39"/>
    <mergeCell ref="N26:N29"/>
    <mergeCell ref="N42:N45"/>
    <mergeCell ref="L54:L59"/>
    <mergeCell ref="J42:J45"/>
    <mergeCell ref="K42:K45"/>
    <mergeCell ref="J47:J51"/>
    <mergeCell ref="K47:K51"/>
    <mergeCell ref="S60:S66"/>
    <mergeCell ref="U68:U70"/>
    <mergeCell ref="V68:V70"/>
    <mergeCell ref="W68:W70"/>
    <mergeCell ref="V54:V66"/>
    <mergeCell ref="W54:W66"/>
    <mergeCell ref="T68:T70"/>
    <mergeCell ref="J32:R32"/>
    <mergeCell ref="O47:O51"/>
    <mergeCell ref="AP89:AP91"/>
    <mergeCell ref="P75:P78"/>
    <mergeCell ref="R68:R70"/>
    <mergeCell ref="S68:S70"/>
    <mergeCell ref="R60:R66"/>
    <mergeCell ref="J75:J78"/>
    <mergeCell ref="Q75:Q78"/>
    <mergeCell ref="C88:R88"/>
    <mergeCell ref="M54:M59"/>
    <mergeCell ref="S54:S59"/>
    <mergeCell ref="G47:G51"/>
    <mergeCell ref="H47:H51"/>
    <mergeCell ref="C53:Q53"/>
    <mergeCell ref="C42:C51"/>
    <mergeCell ref="D42:D51"/>
    <mergeCell ref="E42:E51"/>
    <mergeCell ref="O42:O45"/>
    <mergeCell ref="P42:P45"/>
    <mergeCell ref="Q42:Q45"/>
    <mergeCell ref="O54:O59"/>
    <mergeCell ref="O60:O66"/>
    <mergeCell ref="R54:R59"/>
    <mergeCell ref="O73:O74"/>
    <mergeCell ref="P60:P66"/>
    <mergeCell ref="Q60:Q66"/>
    <mergeCell ref="P54:P59"/>
    <mergeCell ref="Q54:Q59"/>
    <mergeCell ref="O93:O94"/>
    <mergeCell ref="P93:P94"/>
    <mergeCell ref="Q93:Q94"/>
    <mergeCell ref="R93:R94"/>
    <mergeCell ref="J79:T79"/>
    <mergeCell ref="N80:N81"/>
    <mergeCell ref="O80:O81"/>
    <mergeCell ref="Q80:Q81"/>
    <mergeCell ref="R80:R81"/>
    <mergeCell ref="S80:S81"/>
    <mergeCell ref="T80:T81"/>
    <mergeCell ref="O89:O90"/>
    <mergeCell ref="T89:T90"/>
    <mergeCell ref="R89:R90"/>
    <mergeCell ref="P80:P81"/>
    <mergeCell ref="J89:J90"/>
    <mergeCell ref="K89:K90"/>
    <mergeCell ref="M89:M90"/>
    <mergeCell ref="N89:N90"/>
    <mergeCell ref="P89:P90"/>
    <mergeCell ref="S89:S90"/>
    <mergeCell ref="L80:L81"/>
    <mergeCell ref="AX93:AX94"/>
    <mergeCell ref="AY93:AY94"/>
    <mergeCell ref="AZ93:AZ94"/>
    <mergeCell ref="BA93:BA94"/>
    <mergeCell ref="A87:A95"/>
    <mergeCell ref="B93:B95"/>
    <mergeCell ref="C95:R95"/>
    <mergeCell ref="C93:C94"/>
    <mergeCell ref="D93:D94"/>
    <mergeCell ref="E93:E94"/>
    <mergeCell ref="F93:F94"/>
    <mergeCell ref="G93:G94"/>
    <mergeCell ref="H93:H94"/>
    <mergeCell ref="I93:I94"/>
    <mergeCell ref="J93:J94"/>
    <mergeCell ref="K93:K94"/>
    <mergeCell ref="L93:L94"/>
    <mergeCell ref="M93:M94"/>
    <mergeCell ref="N93:N94"/>
    <mergeCell ref="AZ89:AZ91"/>
    <mergeCell ref="S93:S94"/>
    <mergeCell ref="T93:T94"/>
    <mergeCell ref="BA69:BA70"/>
    <mergeCell ref="T60:T66"/>
    <mergeCell ref="AZ56:AZ57"/>
    <mergeCell ref="BA56:BA57"/>
    <mergeCell ref="AX62:AX63"/>
    <mergeCell ref="AY62:AY63"/>
    <mergeCell ref="AZ62:AZ63"/>
    <mergeCell ref="BA62:BA63"/>
    <mergeCell ref="AX64:AX66"/>
    <mergeCell ref="AY64:AY66"/>
    <mergeCell ref="AZ64:AZ66"/>
    <mergeCell ref="BA64:BA66"/>
    <mergeCell ref="AZ58:AZ59"/>
    <mergeCell ref="BA58:BA59"/>
    <mergeCell ref="U67:AL67"/>
    <mergeCell ref="AN67:AO67"/>
    <mergeCell ref="AV67:AW67"/>
    <mergeCell ref="AY58:AY59"/>
    <mergeCell ref="AX56:AX57"/>
    <mergeCell ref="AY56:AY57"/>
    <mergeCell ref="AX69:AX70"/>
    <mergeCell ref="AP54:AP70"/>
    <mergeCell ref="AT54:AT66"/>
    <mergeCell ref="AY69:AY70"/>
    <mergeCell ref="U92:AL92"/>
    <mergeCell ref="U86:AL86"/>
    <mergeCell ref="U88:AL88"/>
    <mergeCell ref="AN88:AO88"/>
    <mergeCell ref="AN92:AO92"/>
    <mergeCell ref="AV71:AW71"/>
    <mergeCell ref="AS89:AS91"/>
    <mergeCell ref="AT89:AT91"/>
    <mergeCell ref="AZ69:AZ70"/>
    <mergeCell ref="AU89:AU91"/>
    <mergeCell ref="AV89:AV91"/>
    <mergeCell ref="AP73:AP84"/>
    <mergeCell ref="AT73:AT78"/>
    <mergeCell ref="AT80:AT84"/>
    <mergeCell ref="AV75:AV76"/>
    <mergeCell ref="AV77:AV78"/>
    <mergeCell ref="AS73:AS84"/>
    <mergeCell ref="AV69:AV70"/>
    <mergeCell ref="AN86:AO86"/>
    <mergeCell ref="U85:AL85"/>
    <mergeCell ref="U79:AL79"/>
    <mergeCell ref="AN79:AO79"/>
    <mergeCell ref="U80:U84"/>
    <mergeCell ref="V80:V84"/>
    <mergeCell ref="BD44:BD45"/>
    <mergeCell ref="BE44:BE45"/>
    <mergeCell ref="BD47:BD49"/>
    <mergeCell ref="BD50:BD51"/>
    <mergeCell ref="BE47:BE49"/>
    <mergeCell ref="BE50:BE51"/>
    <mergeCell ref="AV100:BA100"/>
    <mergeCell ref="S75:S78"/>
    <mergeCell ref="T75:T78"/>
    <mergeCell ref="BA89:BA91"/>
    <mergeCell ref="T54:T59"/>
    <mergeCell ref="AY60:AY61"/>
    <mergeCell ref="AZ60:AZ61"/>
    <mergeCell ref="BA60:BA61"/>
    <mergeCell ref="AW62:AW63"/>
    <mergeCell ref="U93:U94"/>
    <mergeCell ref="V93:V94"/>
    <mergeCell ref="W93:W94"/>
    <mergeCell ref="AP93:AP94"/>
    <mergeCell ref="AS93:AS94"/>
    <mergeCell ref="AT93:AT94"/>
    <mergeCell ref="AV93:AV94"/>
    <mergeCell ref="AW93:AW94"/>
    <mergeCell ref="AM93:AM94"/>
    <mergeCell ref="BD58:BD59"/>
    <mergeCell ref="BE58:BE59"/>
    <mergeCell ref="BD60:BD61"/>
    <mergeCell ref="BE60:BE61"/>
    <mergeCell ref="BD64:BD66"/>
    <mergeCell ref="BE64:BE66"/>
    <mergeCell ref="BD62:BD63"/>
    <mergeCell ref="BE62:BE63"/>
    <mergeCell ref="BD56:BD57"/>
    <mergeCell ref="BE56:BE57"/>
    <mergeCell ref="BD3:BD7"/>
    <mergeCell ref="BE3:BE7"/>
    <mergeCell ref="BD26:BD27"/>
    <mergeCell ref="BE26:BE27"/>
    <mergeCell ref="BD28:BD29"/>
    <mergeCell ref="BE28:BE29"/>
    <mergeCell ref="BD30:BD31"/>
    <mergeCell ref="BE30:BE31"/>
    <mergeCell ref="BD38:BD39"/>
    <mergeCell ref="BE38:BE39"/>
    <mergeCell ref="BD36:BD37"/>
    <mergeCell ref="BE36:BE37"/>
    <mergeCell ref="BD34:BD35"/>
    <mergeCell ref="BE34:BE35"/>
    <mergeCell ref="BD13:BD17"/>
    <mergeCell ref="BE13:BE17"/>
    <mergeCell ref="BD8:BD12"/>
    <mergeCell ref="BE8:BE12"/>
    <mergeCell ref="BD93:BD94"/>
    <mergeCell ref="BE93:BE94"/>
    <mergeCell ref="BD69:BD70"/>
    <mergeCell ref="BE69:BE70"/>
    <mergeCell ref="BD77:BD78"/>
    <mergeCell ref="BE77:BE78"/>
    <mergeCell ref="BD75:BD76"/>
    <mergeCell ref="BE75:BE76"/>
    <mergeCell ref="BD73:BD74"/>
    <mergeCell ref="BE73:BE74"/>
    <mergeCell ref="BD81:BD82"/>
    <mergeCell ref="BE81:BE82"/>
    <mergeCell ref="BJ73:BJ85"/>
    <mergeCell ref="BK73:BK85"/>
    <mergeCell ref="BI100:BN100"/>
    <mergeCell ref="AK98:AL98"/>
    <mergeCell ref="BJ3:BJ17"/>
    <mergeCell ref="BI3:BI17"/>
    <mergeCell ref="BK3:BK17"/>
    <mergeCell ref="BI19:BI24"/>
    <mergeCell ref="BJ19:BJ24"/>
    <mergeCell ref="BK19:BK24"/>
    <mergeCell ref="BI26:BI40"/>
    <mergeCell ref="BJ26:BJ40"/>
    <mergeCell ref="BK26:BK40"/>
    <mergeCell ref="BI42:BI52"/>
    <mergeCell ref="BJ42:BJ52"/>
    <mergeCell ref="BK42:BK52"/>
    <mergeCell ref="BI54:BI71"/>
    <mergeCell ref="BJ54:BJ71"/>
    <mergeCell ref="BK54:BK71"/>
    <mergeCell ref="BI73:BI85"/>
    <mergeCell ref="BD54:BD55"/>
    <mergeCell ref="BE54:BE55"/>
    <mergeCell ref="BD83:BD84"/>
    <mergeCell ref="BE83:BE84"/>
  </mergeCells>
  <phoneticPr fontId="12" type="noConversion"/>
  <hyperlinks>
    <hyperlink ref="BL3" r:id="rId1" xr:uid="{00000000-0004-0000-0000-000000000000}"/>
    <hyperlink ref="BL42" r:id="rId2" display="https://docs.google.com/document/d/1Drjkbp8p-FZEUs_npxacOzCSBfF3emL2/edit" xr:uid="{00000000-0004-0000-0000-000001000000}"/>
    <hyperlink ref="BL73" r:id="rId3" xr:uid="{00000000-0004-0000-0000-000002000000}"/>
    <hyperlink ref="BL26" r:id="rId4" xr:uid="{00000000-0004-0000-0000-000003000000}"/>
    <hyperlink ref="BL31" r:id="rId5" xr:uid="{00000000-0004-0000-0000-000004000000}"/>
    <hyperlink ref="BL28" r:id="rId6" xr:uid="{00000000-0004-0000-0000-000005000000}"/>
    <hyperlink ref="BL34" r:id="rId7" xr:uid="{00000000-0004-0000-0000-000006000000}"/>
    <hyperlink ref="BL35" r:id="rId8" xr:uid="{00000000-0004-0000-0000-000007000000}"/>
    <hyperlink ref="BL33" r:id="rId9" display="https://drive.google.com/file/d/1mg-yYm_tczJtNLz7Dwl3Gh87UESxd3Ux/view?usp=sharing_x000a__x000a_Pendiente de subir convenio marco_x000a__x000a__x000a_Convenio especifico: _x000a_https://drive.google.com/file/d/1kICw9VoLMkzqu-_he8IE60tq2HUjdsz2/view?usp=sharing _x000a__x000a_Estudios previos: _x000a_https://drive.google.com/file/d/1MR31abuQVVfzgFk2lHzrK8NaYZAgScLZ/view?usp=sharing" xr:uid="{00000000-0004-0000-0000-000008000000}"/>
    <hyperlink ref="BL36" r:id="rId10" xr:uid="{00000000-0004-0000-0000-000009000000}"/>
    <hyperlink ref="BL55" r:id="rId11" xr:uid="{00000000-0004-0000-0000-00000A000000}"/>
    <hyperlink ref="BL74" r:id="rId12" xr:uid="{00000000-0004-0000-0000-00000B000000}"/>
    <hyperlink ref="BL75" r:id="rId13" xr:uid="{00000000-0004-0000-0000-00000C000000}"/>
    <hyperlink ref="BL76" r:id="rId14" xr:uid="{00000000-0004-0000-0000-00000D000000}"/>
  </hyperlinks>
  <pageMargins left="0.7" right="0.7" top="0.75" bottom="0.75" header="0.3" footer="0.3"/>
  <pageSetup paperSize="9" orientation="portrait" r:id="rId15"/>
  <legacyDrawing r:id="rId1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4:D6"/>
  <sheetViews>
    <sheetView workbookViewId="0">
      <selection activeCell="F27" sqref="F27"/>
    </sheetView>
  </sheetViews>
  <sheetFormatPr baseColWidth="10" defaultRowHeight="15" x14ac:dyDescent="0.25"/>
  <sheetData>
    <row r="4" spans="2:4" ht="15.75" x14ac:dyDescent="0.25">
      <c r="B4" s="2"/>
      <c r="C4" s="3"/>
    </row>
    <row r="6" spans="2:4" x14ac:dyDescent="0.25">
      <c r="D6" s="3"/>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Hoja1</vt:lpstr>
      <vt:lpstr>Hoja2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LUZ  MARINA SEVERICHE MONROY</dc:creator>
  <cp:lastModifiedBy>Ibeth Margarita Jimenez Vargas</cp:lastModifiedBy>
  <dcterms:created xsi:type="dcterms:W3CDTF">2021-06-24T15:42:32Z</dcterms:created>
  <dcterms:modified xsi:type="dcterms:W3CDTF">2023-02-23T22:34:26Z</dcterms:modified>
</cp:coreProperties>
</file>