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mbperez\Desktop\SEGUIMIENTOS PLANES DE ACCION A DIC.31 DE 2022\"/>
    </mc:Choice>
  </mc:AlternateContent>
  <bookViews>
    <workbookView xWindow="0" yWindow="0" windowWidth="20490" windowHeight="7155"/>
  </bookViews>
  <sheets>
    <sheet name="Seguimiento" sheetId="1" r:id="rId1"/>
    <sheet name="MATRIZ EVALUACIÓN CONTROL INTER" sheetId="4" r:id="rId2"/>
  </sheets>
  <definedNames>
    <definedName name="_xlnm.Print_Area" localSheetId="0">Seguimiento!$A$1:$AV$41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3" i="1" l="1"/>
  <c r="T45" i="1"/>
  <c r="S45" i="1"/>
  <c r="T44" i="1"/>
  <c r="S44" i="1"/>
  <c r="AM24" i="4"/>
  <c r="AM15" i="4"/>
  <c r="AM9" i="4"/>
  <c r="AK32" i="4"/>
  <c r="AK31" i="4"/>
  <c r="AK30" i="4"/>
  <c r="AK29" i="4"/>
  <c r="AK28" i="4"/>
  <c r="AK27" i="4"/>
  <c r="AK26" i="4"/>
  <c r="AK25" i="4"/>
  <c r="AK24" i="4"/>
  <c r="AK23" i="4"/>
  <c r="AK22" i="4"/>
  <c r="AK21" i="4"/>
  <c r="AK20" i="4"/>
  <c r="AK19" i="4"/>
  <c r="AK18" i="4"/>
  <c r="AK17" i="4"/>
  <c r="AK16" i="4"/>
  <c r="AK15" i="4"/>
  <c r="AK14" i="4"/>
  <c r="AK13" i="4"/>
  <c r="AK12" i="4"/>
  <c r="AK11" i="4"/>
  <c r="AK10" i="4"/>
  <c r="AK9" i="4"/>
  <c r="T19" i="1"/>
  <c r="T9" i="1"/>
  <c r="S9" i="1"/>
  <c r="T18" i="1"/>
  <c r="T28" i="1"/>
  <c r="T43" i="1"/>
  <c r="R9" i="1"/>
  <c r="S18" i="1"/>
  <c r="R19" i="1"/>
  <c r="S19" i="1"/>
  <c r="S28" i="1"/>
  <c r="S43" i="1"/>
  <c r="AU9" i="4"/>
  <c r="T3" i="1"/>
  <c r="S3" i="1"/>
  <c r="BI37" i="4"/>
  <c r="AT37" i="4"/>
  <c r="AU37" i="4"/>
  <c r="AN37" i="4"/>
  <c r="O37" i="4"/>
  <c r="BI36" i="4"/>
  <c r="AT36" i="4"/>
  <c r="AU36" i="4"/>
  <c r="AN36" i="4"/>
  <c r="O36" i="4"/>
  <c r="BI35" i="4"/>
  <c r="AT35" i="4"/>
  <c r="AU35" i="4"/>
  <c r="AN35" i="4"/>
  <c r="O35" i="4"/>
  <c r="BI34" i="4"/>
  <c r="AT34" i="4"/>
  <c r="AU34" i="4"/>
  <c r="AN34" i="4"/>
  <c r="O34" i="4"/>
  <c r="BI33" i="4"/>
  <c r="AT33" i="4"/>
  <c r="AU33" i="4"/>
  <c r="AN33" i="4"/>
  <c r="O33" i="4"/>
  <c r="AT24" i="4"/>
  <c r="AU24" i="4"/>
  <c r="H24" i="4"/>
  <c r="G24" i="4"/>
  <c r="AT23" i="4"/>
  <c r="AU23" i="4"/>
  <c r="Q16" i="4"/>
  <c r="Q15" i="4"/>
  <c r="H15" i="4"/>
  <c r="G15" i="4"/>
  <c r="Q14" i="4"/>
  <c r="Q13" i="4"/>
  <c r="Q12" i="4"/>
  <c r="Q11" i="4"/>
  <c r="Q10" i="4"/>
  <c r="Q9" i="4"/>
  <c r="H9" i="4"/>
  <c r="G9" i="4"/>
  <c r="AB28" i="1"/>
  <c r="AB18" i="1"/>
  <c r="AR43" i="1"/>
  <c r="AQ43" i="1"/>
  <c r="AO43" i="1"/>
  <c r="AN43" i="1"/>
  <c r="AK43" i="1"/>
  <c r="AO42" i="1"/>
  <c r="AN42" i="1"/>
  <c r="AK42" i="1"/>
  <c r="AR28" i="1"/>
  <c r="AQ19" i="1"/>
  <c r="AQ28" i="1"/>
  <c r="AO28" i="1"/>
  <c r="AN28" i="1"/>
  <c r="AK28" i="1"/>
  <c r="AR19" i="1"/>
  <c r="AR18" i="1"/>
  <c r="AQ18" i="1"/>
  <c r="AO18" i="1"/>
  <c r="AN18" i="1"/>
  <c r="AK18" i="1"/>
  <c r="AR3" i="1"/>
  <c r="AQ3" i="1"/>
  <c r="T42" i="1"/>
  <c r="S42" i="1"/>
  <c r="R41" i="1"/>
  <c r="R40" i="1"/>
  <c r="R29" i="1"/>
  <c r="R3" i="1"/>
  <c r="R5" i="1"/>
  <c r="AB19" i="1"/>
  <c r="AB9" i="1"/>
  <c r="AG9" i="1"/>
  <c r="AB3" i="1"/>
  <c r="AG3" i="1"/>
  <c r="AG19" i="1"/>
  <c r="K41" i="1"/>
  <c r="K40" i="1"/>
  <c r="K38" i="1"/>
  <c r="K19" i="1"/>
  <c r="K9" i="1"/>
  <c r="K3" i="1"/>
</calcChain>
</file>

<file path=xl/comments1.xml><?xml version="1.0" encoding="utf-8"?>
<comments xmlns="http://schemas.openxmlformats.org/spreadsheetml/2006/main">
  <authors>
    <author>Usuario de Windows</author>
  </authors>
  <commentList>
    <comment ref="F6" authorId="0" shapeId="0">
      <text>
        <r>
          <rPr>
            <b/>
            <sz val="9"/>
            <color indexed="81"/>
            <rFont val="Tahoma"/>
            <family val="2"/>
          </rPr>
          <t>VALOR NÚMERICO</t>
        </r>
      </text>
    </comment>
    <comment ref="G6" authorId="0" shapeId="0">
      <text>
        <r>
          <rPr>
            <b/>
            <sz val="9"/>
            <color indexed="81"/>
            <rFont val="Tahoma"/>
            <family val="2"/>
          </rPr>
          <t xml:space="preserve">VALOR EN PORCENTAJE
</t>
        </r>
      </text>
    </comment>
    <comment ref="H6" authorId="0" shapeId="0">
      <text>
        <r>
          <rPr>
            <b/>
            <sz val="9"/>
            <color indexed="81"/>
            <rFont val="Tahoma"/>
            <family val="2"/>
          </rPr>
          <t xml:space="preserve">VALOR EN PORCENTAJE
</t>
        </r>
      </text>
    </comment>
    <comment ref="L6" authorId="0" shapeId="0">
      <text>
        <r>
          <rPr>
            <b/>
            <sz val="9"/>
            <color indexed="81"/>
            <rFont val="Tahoma"/>
            <family val="2"/>
          </rPr>
          <t>INCLUIR EVIDENCIA ORGANIZADA POR PROGRAMA PROYECTO Y ACTIVIDAD</t>
        </r>
      </text>
    </comment>
    <comment ref="M6" authorId="0" shapeId="0">
      <text>
        <r>
          <rPr>
            <b/>
            <sz val="9"/>
            <color indexed="81"/>
            <rFont val="Tahoma"/>
            <family val="2"/>
          </rPr>
          <t xml:space="preserve">SE DEBE ESPECIFICAR LA FECHA Y PERIODICIDAD DE LA ACTIVIDAD
</t>
        </r>
      </text>
    </comment>
    <comment ref="N6" authorId="0" shapeId="0">
      <text>
        <r>
          <rPr>
            <b/>
            <sz val="9"/>
            <color indexed="81"/>
            <rFont val="Tahoma"/>
            <family val="2"/>
          </rPr>
          <t xml:space="preserve">SE DEBE ESPECIFICAR LA FECHA Y PERIODICIDAD DE LA ACTIVIDAD
</t>
        </r>
      </text>
    </comment>
    <comment ref="P6" authorId="0" shapeId="0">
      <text>
        <r>
          <rPr>
            <b/>
            <sz val="9"/>
            <color indexed="81"/>
            <rFont val="Tahoma"/>
            <family val="2"/>
          </rPr>
          <t>VALOR NÚMERICO</t>
        </r>
      </text>
    </comment>
    <comment ref="Q6" authorId="0" shapeId="0">
      <text>
        <r>
          <rPr>
            <b/>
            <sz val="9"/>
            <color indexed="81"/>
            <rFont val="Tahoma"/>
            <family val="2"/>
          </rPr>
          <t xml:space="preserve">VALOR EN PORCENTAJE
</t>
        </r>
      </text>
    </comment>
    <comment ref="R6" authorId="0" shapeId="0">
      <text>
        <r>
          <rPr>
            <b/>
            <sz val="9"/>
            <color indexed="81"/>
            <rFont val="Tahoma"/>
            <family val="2"/>
          </rPr>
          <t xml:space="preserve">VALOR EN PORCENTAJE
</t>
        </r>
      </text>
    </comment>
    <comment ref="S7" authorId="0" shapeId="0">
      <text>
        <r>
          <rPr>
            <b/>
            <sz val="9"/>
            <color indexed="81"/>
            <rFont val="Tahoma"/>
            <family val="2"/>
          </rPr>
          <t xml:space="preserve">INCLUIR EL OBJETIVO Y LAS ACTIVIDADES DEL PROYECTO
</t>
        </r>
      </text>
    </comment>
    <comment ref="V7" authorId="0" shapeId="0">
      <text>
        <r>
          <rPr>
            <b/>
            <sz val="9"/>
            <color indexed="81"/>
            <rFont val="Tahoma"/>
            <family val="2"/>
          </rPr>
          <t>RELACIONAR LAS ACTIVIDADES ESPECIFICAS DEL PROYECTO</t>
        </r>
      </text>
    </comment>
    <comment ref="AK7" authorId="0" shapeId="0">
      <text>
        <r>
          <rPr>
            <b/>
            <sz val="9"/>
            <color indexed="81"/>
            <rFont val="Tahoma"/>
            <family val="2"/>
          </rPr>
          <t>VERIFICAR AVANCE EN LAS EVIDENCIAS
VALOR EN PORCENTAJE</t>
        </r>
      </text>
    </comment>
    <comment ref="AL7" authorId="0" shapeId="0">
      <text>
        <r>
          <rPr>
            <b/>
            <sz val="9"/>
            <color indexed="81"/>
            <rFont val="Tahoma"/>
            <family val="2"/>
          </rPr>
          <t>TENER EN CUENTA EL PORCENTAJE DE PARTICIPACIÓN DE LA ACTIVIDAD DENTRO DEL AVANCE DEL PROYECTO (NO PROMEDIAR)</t>
        </r>
      </text>
    </comment>
    <comment ref="AM7" authorId="0" shapeId="0">
      <text>
        <r>
          <rPr>
            <b/>
            <sz val="9"/>
            <color indexed="81"/>
            <rFont val="Tahoma"/>
            <family val="2"/>
          </rPr>
          <t>TENER EN CUENTA LA PARTICIPACIÓN DEL PROYECTO DENTRO DE LA META PRODUCTO (NO PROMEDIAR)</t>
        </r>
      </text>
    </comment>
    <comment ref="AP7" authorId="0" shapeId="0">
      <text>
        <r>
          <rPr>
            <b/>
            <sz val="9"/>
            <color indexed="81"/>
            <rFont val="Tahoma"/>
            <family val="2"/>
          </rPr>
          <t>ICLD
SGP
SGR
ENTRE OTROS
(ESPECIFICAR OTROS)</t>
        </r>
      </text>
    </comment>
    <comment ref="AQ7" authorId="0" shapeId="0">
      <text>
        <r>
          <rPr>
            <b/>
            <sz val="9"/>
            <color indexed="81"/>
            <rFont val="Tahoma"/>
            <family val="2"/>
          </rPr>
          <t>VALOR NÚMERICO</t>
        </r>
      </text>
    </comment>
    <comment ref="AR7" authorId="0" shapeId="0">
      <text>
        <r>
          <rPr>
            <b/>
            <sz val="9"/>
            <color indexed="81"/>
            <rFont val="Tahoma"/>
            <family val="2"/>
          </rPr>
          <t>VALOR EN PORCENTAJE</t>
        </r>
      </text>
    </comment>
    <comment ref="AS7" authorId="0" shapeId="0">
      <text>
        <r>
          <rPr>
            <b/>
            <sz val="9"/>
            <color indexed="81"/>
            <rFont val="Tahoma"/>
            <family val="2"/>
          </rPr>
          <t>VALOR ASIGNADO PARA LA VIGENCIA A EVALUAR</t>
        </r>
      </text>
    </comment>
    <comment ref="AT7" authorId="0" shapeId="0">
      <text>
        <r>
          <rPr>
            <b/>
            <sz val="9"/>
            <color indexed="81"/>
            <rFont val="Tahoma"/>
            <family val="2"/>
          </rPr>
          <t>VALOR ASIGNADO PARA LA VIGENCIA A EVALUAR</t>
        </r>
      </text>
    </comment>
    <comment ref="AV7" authorId="0" shapeId="0">
      <text>
        <r>
          <rPr>
            <b/>
            <sz val="9"/>
            <color indexed="81"/>
            <rFont val="Tahoma"/>
            <family val="2"/>
          </rPr>
          <t>INFORMACIÓN DEL INFORME DE EJECUCION DEL PRESUPUESTO DE GASTOS E INVERSIONES (PREDIS)</t>
        </r>
      </text>
    </comment>
    <comment ref="AY7" authorId="0" shapeId="0">
      <text>
        <r>
          <rPr>
            <b/>
            <sz val="9"/>
            <color indexed="81"/>
            <rFont val="Tahoma"/>
            <family val="2"/>
          </rPr>
          <t>INFORMACIÓN DEL INFORME DE EJECUCION DEL PRESUPUESTO DE GASTOS E INVERSIONES (PREDIS)</t>
        </r>
      </text>
    </comment>
    <comment ref="BB7" authorId="0" shapeId="0">
      <text>
        <r>
          <rPr>
            <b/>
            <sz val="9"/>
            <color indexed="81"/>
            <rFont val="Tahoma"/>
            <family val="2"/>
          </rPr>
          <t>INFORMACIÓN DEL INFORME DE EJECUCION DEL PRESUPUESTO DE GASTOS E INVERSIONES (PREDIS)</t>
        </r>
      </text>
    </comment>
    <comment ref="BE7" authorId="0" shapeId="0">
      <text>
        <r>
          <rPr>
            <b/>
            <sz val="9"/>
            <color indexed="81"/>
            <rFont val="Tahoma"/>
            <family val="2"/>
          </rPr>
          <t>INFORMACIÓN DEL INFORME DE EJECUCION DEL PRESUPUESTO DE GASTOS E INVERSIONES (PREDIS)</t>
        </r>
      </text>
    </comment>
    <comment ref="AV8" authorId="0" shapeId="0">
      <text>
        <r>
          <rPr>
            <b/>
            <sz val="9"/>
            <color indexed="81"/>
            <rFont val="Tahoma"/>
            <family val="2"/>
          </rPr>
          <t>HACE REFERENCIA AL PRESUPUESTO ASIGNADO</t>
        </r>
      </text>
    </comment>
    <comment ref="AW8" authorId="0" shapeId="0">
      <text>
        <r>
          <rPr>
            <b/>
            <sz val="9"/>
            <color indexed="81"/>
            <rFont val="Tahoma"/>
            <family val="2"/>
          </rPr>
          <t>HACE REFERENCIA AL REGISTRO PRESUPUESTAL</t>
        </r>
      </text>
    </comment>
    <comment ref="AY8" authorId="0" shapeId="0">
      <text>
        <r>
          <rPr>
            <b/>
            <sz val="9"/>
            <color indexed="81"/>
            <rFont val="Tahoma"/>
            <family val="2"/>
          </rPr>
          <t>HACE REFERENCIA AL PRESUPUESTO ASIGNADO</t>
        </r>
      </text>
    </comment>
    <comment ref="AZ8" authorId="0" shapeId="0">
      <text>
        <r>
          <rPr>
            <b/>
            <sz val="9"/>
            <color indexed="81"/>
            <rFont val="Tahoma"/>
            <family val="2"/>
          </rPr>
          <t>HACE REFERENCIA AL REGISTRO PRESUPUESTAL</t>
        </r>
      </text>
    </comment>
    <comment ref="BB8" authorId="0" shapeId="0">
      <text>
        <r>
          <rPr>
            <b/>
            <sz val="9"/>
            <color indexed="81"/>
            <rFont val="Tahoma"/>
            <family val="2"/>
          </rPr>
          <t>HACE REFERENCIA AL PRESUPUESTO ASIGNADO</t>
        </r>
      </text>
    </comment>
    <comment ref="BC8" authorId="0" shapeId="0">
      <text>
        <r>
          <rPr>
            <b/>
            <sz val="9"/>
            <color indexed="81"/>
            <rFont val="Tahoma"/>
            <family val="2"/>
          </rPr>
          <t>HACE REFERENCIA AL REGISTRO PRESUPUESTAL</t>
        </r>
      </text>
    </comment>
    <comment ref="BE8" authorId="0" shapeId="0">
      <text>
        <r>
          <rPr>
            <b/>
            <sz val="9"/>
            <color indexed="81"/>
            <rFont val="Tahoma"/>
            <family val="2"/>
          </rPr>
          <t>HACE REFERENCIA AL PRESUPUESTO ASIGNADO</t>
        </r>
      </text>
    </comment>
    <comment ref="BF8" authorId="0" shapeId="0">
      <text>
        <r>
          <rPr>
            <b/>
            <sz val="9"/>
            <color indexed="81"/>
            <rFont val="Tahoma"/>
            <family val="2"/>
          </rPr>
          <t>HACE REFERENCIA AL REGISTRO PRESUPUESTAL</t>
        </r>
      </text>
    </comment>
    <comment ref="BH8" authorId="0" shapeId="0">
      <text>
        <r>
          <rPr>
            <b/>
            <sz val="9"/>
            <color indexed="81"/>
            <rFont val="Tahoma"/>
            <family val="2"/>
          </rPr>
          <t>COHERENCIA ENTRE LA EJECUCIÓN PRESUPUESTAL Y EL CUMPLIMIENTO DE LAS METAS</t>
        </r>
      </text>
    </comment>
  </commentList>
</comments>
</file>

<file path=xl/sharedStrings.xml><?xml version="1.0" encoding="utf-8"?>
<sst xmlns="http://schemas.openxmlformats.org/spreadsheetml/2006/main" count="524" uniqueCount="259">
  <si>
    <t>PILAR</t>
  </si>
  <si>
    <t>LINEA ESTRATEGICA</t>
  </si>
  <si>
    <t>Indicador de Bienestar</t>
  </si>
  <si>
    <t>Línea Base 2019</t>
  </si>
  <si>
    <t>Meta de Bienestar 2020-2023</t>
  </si>
  <si>
    <t xml:space="preserve">PROGRAMA </t>
  </si>
  <si>
    <t>Indicador de Producto</t>
  </si>
  <si>
    <t>UNIDAD DE MEDIDA DEL INDICADOR DE PRODUCTO</t>
  </si>
  <si>
    <t>Descripción de la Meta Producto 2020-2023</t>
  </si>
  <si>
    <t>Valor Absoluto de la Meta Producto 2020-2023</t>
  </si>
  <si>
    <t>PROGRAMACIÓN META PRODUCTO A 2022</t>
  </si>
  <si>
    <t>ACUMULADO META PRODUCTO 
 A 2021</t>
  </si>
  <si>
    <t>Reporte Meta Producto Ejecutada Enero 1 a Marzo 31 de 2022</t>
  </si>
  <si>
    <t>Reporte Meta Producto Ejecutada Marzo 1 a Junio 30 de 2022</t>
  </si>
  <si>
    <t>AVANCE META PRODUCTO 2022</t>
  </si>
  <si>
    <t xml:space="preserve">AVANCE DEL PROGRAMA EN EL CUATRIENIO
</t>
  </si>
  <si>
    <t>PROYECTO</t>
  </si>
  <si>
    <t>Código de proyecto BPIN</t>
  </si>
  <si>
    <t>Objetivo del proyecto</t>
  </si>
  <si>
    <t>ACTIVIDADES DE PROYECTO</t>
  </si>
  <si>
    <t>Valor Absoluto de la Actividad del  Proyecto para 2022</t>
  </si>
  <si>
    <t>% AVANCE</t>
  </si>
  <si>
    <t xml:space="preserve"> Avance Proyecto</t>
  </si>
  <si>
    <t>Fecha de Inicio</t>
  </si>
  <si>
    <t>Fecha de Terminación</t>
  </si>
  <si>
    <t>Beneficiarios Programados</t>
  </si>
  <si>
    <t>Beneficiarios Cubiertos</t>
  </si>
  <si>
    <t>Porcentaje de avance Actividad Proyecto</t>
  </si>
  <si>
    <t xml:space="preserve">Dependencia Responsable </t>
  </si>
  <si>
    <t>Nombre del Responable</t>
  </si>
  <si>
    <t>Fuente de Financiación</t>
  </si>
  <si>
    <t>Apropiación Definitiva
(en pesos)</t>
  </si>
  <si>
    <t>Fuente Presupuestal</t>
  </si>
  <si>
    <t>Rubro Presupuestal</t>
  </si>
  <si>
    <t>Código Presupuestal</t>
  </si>
  <si>
    <t>¿Requiere contratación?</t>
  </si>
  <si>
    <t>Tipo de Contración</t>
  </si>
  <si>
    <t>Fecha de Inicio Contratación</t>
  </si>
  <si>
    <t>Observaciones</t>
  </si>
  <si>
    <t>Resiliente</t>
  </si>
  <si>
    <t>Desarrollo Urbano</t>
  </si>
  <si>
    <t>% Estudios y diseños de la Ingeniería de detalle de los canales de la ciudad</t>
  </si>
  <si>
    <t>Programa Sistema Hídrico y Plan maestro de drenajes pluviales en la ciudad para salvar el hábitat</t>
  </si>
  <si>
    <t>Kilómetros de diseños de ingeniería de detalle de canales realizados</t>
  </si>
  <si>
    <t>km</t>
  </si>
  <si>
    <t>Realizar diseño de ingeniería de detalle hasta 40,5 kilómetros de canales</t>
  </si>
  <si>
    <t>CONSTRUCCIÓN SISTEMA HÍDRICO Y PLAN MAESTRO DE DRENAJES PLUVIALES EN LA CIUDAD DE CARTAGENA PARA SALVAR EL HÁBITAT,  CARTAGENA DE INDIAS</t>
  </si>
  <si>
    <t>2020130010239</t>
  </si>
  <si>
    <t>Optimizar el drenaje pluvial de la ciudad de Cartagena con el fin de poder ejecutar los proyectos que permitan preparar a la ciudad contra inundaciones.</t>
  </si>
  <si>
    <t>1. Contratación personal de apoyo a la gestión (cumplido).</t>
  </si>
  <si>
    <t>1. Se realizó la contratación del personal requerido. (11%)</t>
  </si>
  <si>
    <t>Departamento Administrativo de Valorización Distrital</t>
  </si>
  <si>
    <t>María Isabel Lugo Pulecio</t>
  </si>
  <si>
    <t>ICLD</t>
  </si>
  <si>
    <t>1.2.1.0.00-001 - ICLD</t>
  </si>
  <si>
    <t>2.3.3205.0900.2020130010239</t>
  </si>
  <si>
    <t>Contratación directa
Mínima cuantía
Licitación Pública</t>
  </si>
  <si>
    <t>2. Identificación y priorización de canales (cumplido).</t>
  </si>
  <si>
    <t>2. Se priorizaron los canales Puerto de Pescadores, Providencia  (16%)</t>
  </si>
  <si>
    <t>3. Identificación de las fuentes de financiación y la consecución de los recursos (cumplido).</t>
  </si>
  <si>
    <t>3. Se cuenta con financiación para el diseño de los canales Puerto de Pescadores y Providencia. (20%)</t>
  </si>
  <si>
    <t>4. Se elaboraron los estudios previos para contratación Ingenioería de detalle canal Puerto de Pescadores y  Diseño de ingeniería de detalle del canal Providencia. Providencia. (16%)</t>
  </si>
  <si>
    <t>-</t>
  </si>
  <si>
    <t>OTROS RENDIMIENTOS FINANCIEROS VALORIZACION</t>
  </si>
  <si>
    <t>1.3.2.3.05-023-- OTROS RENDIMIENTOS FINANCIEROS VALORIZACION</t>
  </si>
  <si>
    <t xml:space="preserve">% de Construcción de canales pluviales de la ciudad </t>
  </si>
  <si>
    <t>Kilómetros lineales de canales pluviales construidos y/o rectificados</t>
  </si>
  <si>
    <t>Construir y/o rectificar hasta 12,0 kilómetros lineales de canales</t>
  </si>
  <si>
    <t>1. Contratación de personal de apoyo a la gestón.</t>
  </si>
  <si>
    <t>1. Se realizó la contratación del personal requerido. (7%)</t>
  </si>
  <si>
    <t xml:space="preserve">2. Identificación de la problemática y revisión de la información existente. </t>
  </si>
  <si>
    <t xml:space="preserve">3. Socialización del proyecto con la comunidad.   </t>
  </si>
  <si>
    <t>3. En proceso de socialización  canal Avenida 1 de Bocagrande. (5%)</t>
  </si>
  <si>
    <t>4. Identificación y ejecución de trámites jurídicos para la viabilidad del proyecto.</t>
  </si>
  <si>
    <t>4. En proceso para el Canal Avenida 1 de Bocagrande. (5%)</t>
  </si>
  <si>
    <t>5. Identificación, planeación y contratación de estudios complementarios.</t>
  </si>
  <si>
    <t>5. Ejecutado para el canal Avenida 1 de Bocagrande. (5%)</t>
  </si>
  <si>
    <t>OTRAS CONTRIBUCIONES- CONTRIBUCION VALORIZACION</t>
  </si>
  <si>
    <t xml:space="preserve">
1.2.3.2.02-043- OTRAS CONTRIBUCIONES- CONTRIBUCION VALORIZACION</t>
  </si>
  <si>
    <t>6. Estructuración del mecanismo de financiamiento</t>
  </si>
  <si>
    <t>7. Consecución de recursos públicos o privados</t>
  </si>
  <si>
    <t>8. Seguimiento al proceso de Contratación.</t>
  </si>
  <si>
    <t>9. Supervisión en la ejecución de los contratos.</t>
  </si>
  <si>
    <t>% de Zonas de playas con implementación de protección costera</t>
  </si>
  <si>
    <t>Programa Cartagena Ciudad de Bordes y Orillas Resiliente</t>
  </si>
  <si>
    <t>Kilómetros de construcción protección costera</t>
  </si>
  <si>
    <t>Alcanzar 8,0 kilómetros de construcción de protección costera</t>
  </si>
  <si>
    <t xml:space="preserve">CONSTRUCCIÓN PROTECCIÓN COSTERA DE CARTAGENA CIUDAD DE BORDES Y ORILLAS RESILIENTE CARTAGENA DE INDIAS </t>
  </si>
  <si>
    <t>2020130010241</t>
  </si>
  <si>
    <t>Recuperación de la zona costera a todo lo largo de la línea de costa del Distrito de Cartagena de Indias.</t>
  </si>
  <si>
    <t>1. Se realizó la contratación del personal requerido hasta agosto 20, pendiente Septiembre-diciembre. (7%)</t>
  </si>
  <si>
    <t>2.3.3207.0900.2020130010241</t>
  </si>
  <si>
    <t>2. Identificación de la problemática y revisión de la información existente.</t>
  </si>
  <si>
    <t>2. Revisada la información (11%)</t>
  </si>
  <si>
    <t>3. Proyecto socializado con la comunidad (7%)</t>
  </si>
  <si>
    <t>4. Ejecutado (9%)</t>
  </si>
  <si>
    <t>5. Ejecutada la planeación y contratación de estudios complementarios. (11%)</t>
  </si>
  <si>
    <t>06-30-2022</t>
  </si>
  <si>
    <t>6. En proceso de financiación Fase I componente 2 y Fase II Componente 2 (1%)</t>
  </si>
  <si>
    <t>7. En proceso (1%)</t>
  </si>
  <si>
    <t>8. Se hizo seguimiento al proceso de contratación Fase II componente 1. (11%)</t>
  </si>
  <si>
    <t>9. Supervisión al convenio 9677-PPAL001-257-2018; recibo y liquidación contratos 19 y 20 de 2019 (7%)</t>
  </si>
  <si>
    <t>% de nuevos proyectos por contribución de valorización.</t>
  </si>
  <si>
    <t>Programa Cartagena se Conecta</t>
  </si>
  <si>
    <t>Diseño de proyectos de obras de infraestructura por contribución valorización</t>
  </si>
  <si>
    <t>unidad</t>
  </si>
  <si>
    <t xml:space="preserve"> Diseño y estructuración de 7 obras de infraestructura por contribución de valorización.</t>
  </si>
  <si>
    <t>DESARROLLO DEL PROGRAMA "CARTAGENA SE CONECTA", DISEÑO Y CONSTRUCCIÓN DE VÍAS POR CONTRIBUCIÓN DE VALORIZACIÓN.  CARTAGENA DE INDIAS</t>
  </si>
  <si>
    <t>2021130010154</t>
  </si>
  <si>
    <t>Llegar a 46 km de vías regionales, alcanzar la meta de 7.00 km de vías urbanas y completar 12.000 m2 de Construcción de Zonas de
Espacio Público mediante proyectos financiados por Contribución de Valorización.</t>
  </si>
  <si>
    <t>Sin Presupuesto</t>
  </si>
  <si>
    <t>2.3.2402.0600.2021130010154</t>
  </si>
  <si>
    <t>% de vías regionales reparadas y/o construidas por contribución de valorización</t>
  </si>
  <si>
    <t>Kilómetros de vías regionales reparadas y/o construidas por contribución de valorización</t>
  </si>
  <si>
    <t>Llegar a 46,0 Km las vías regionales reparadas y/o construidas por contribución de valorización</t>
  </si>
  <si>
    <t>% de vías ubanas reparadas y/o construidas por contribución de valorización</t>
  </si>
  <si>
    <t>Kilómetros de Vías urbanas reparadas y/o construidas por contribución de valorización</t>
  </si>
  <si>
    <t>Llegar a 7,0 km de vías urbanas reparadas y/o construidas por contribución de valorización</t>
  </si>
  <si>
    <t>% de zonas de espacio público construidas por contribución de Valorización</t>
  </si>
  <si>
    <t>Metros cuadrados de zonas de espacio público construidos por contribución de valorización.</t>
  </si>
  <si>
    <r>
      <t>m</t>
    </r>
    <r>
      <rPr>
        <vertAlign val="superscript"/>
        <sz val="12"/>
        <color theme="1"/>
        <rFont val="Calibri"/>
        <family val="2"/>
        <scheme val="minor"/>
      </rPr>
      <t>2</t>
    </r>
  </si>
  <si>
    <r>
      <t>Completar 12.000 m</t>
    </r>
    <r>
      <rPr>
        <vertAlign val="superscript"/>
        <sz val="12"/>
        <color theme="1"/>
        <rFont val="Calibri"/>
        <family val="2"/>
        <scheme val="minor"/>
      </rPr>
      <t>2</t>
    </r>
    <r>
      <rPr>
        <sz val="12"/>
        <color theme="1"/>
        <rFont val="Calibri"/>
        <family val="2"/>
        <scheme val="minor"/>
      </rPr>
      <t xml:space="preserve"> de zonas de espacio público construidos por contribución de valorización</t>
    </r>
  </si>
  <si>
    <t>2. Se analizó la problemática y se revisó la información existente para Canal Avenida 1 de Bocagrande. 
(11%)</t>
  </si>
  <si>
    <t>6. Financiado Box culvert. (4%)</t>
  </si>
  <si>
    <t>7. Ejecutado (2)%</t>
  </si>
  <si>
    <t>8. Canal Avenida 1 de Bocagrande contratado ejecutado (6%),</t>
  </si>
  <si>
    <t>&gt; 20000 población fija
&gt; 300000 población flotante</t>
  </si>
  <si>
    <t>Se realizó la contratación del Diseño de ingeniería de detalle del canal Puerto de Pescadores y del canal Providencia.</t>
  </si>
  <si>
    <t xml:space="preserve">9. Se inició la construcción del canal Avenida 1 de Bocagande. </t>
  </si>
  <si>
    <t>Reporte Meta Producto Ejecutada Julio 1 a Sept 30 de 2022</t>
  </si>
  <si>
    <t xml:space="preserve">Supervisión Proyecto Concesión Corredor de Carga
</t>
  </si>
  <si>
    <t>Contrato de Obra: 9677-PPAL001-1006-2021
Contratista: Consorcio PROPLAYA
Interventor: AIDCON LTDA
43.26 % Avance físico.
24.5% Avance financiero. 
460 m protección marginal, 100% avance. 
998 m protección escollera tipo 2, 100% avance. 
150 m proyectados espolón #6, 100% avance. 
175 m proyectados espolón #5, 100% avance. 
440 m escollera entre espolones 5 y 6, 100% avance. 
440 m escollera entre espolones 4 y 5, 100% avance.
175 m proyectados 10 espolón 4, 100% avance.  
440 ml Relleno hidráulico de Playa 5: 100%.
Relleno hidráulico Playa 4: 40%.
Revegetalización Playa 5: 100%.
226 m. Instalación módulos Box culvert: 10.3%.
Fase 2 Componente 1, espolón 7: 95%.
Fase 2 Componente 1, espolón 8 100%.</t>
  </si>
  <si>
    <t>Alistamiento e instalación Box culvert Avenida 1 de Bocagrande: 226 ml de avance.</t>
  </si>
  <si>
    <t>META ACUMULADA A Dici 2022</t>
  </si>
  <si>
    <t>4. Planeación del proyecto y estructuración de los Estudios Previos (cumplido).</t>
  </si>
  <si>
    <t>5. Seguimiento al proceso de contratación. (cumplido).</t>
  </si>
  <si>
    <t>6. Supervisión en la ejecución de los contratos.   (cumplido).</t>
  </si>
  <si>
    <t xml:space="preserve">
$   691,043,335,00</t>
  </si>
  <si>
    <t>_ Se recibió a satisfacción los informes finales de las etapas de diagnóstico y de factibilidad del contrato MC-DAVD-002-2022, cuyo objeto es la “ELABORACIÓN DE LOS ESTUDIOS DE: DIAGNÓSTICO, FACTIBILIDAD Y DISEÑOS A NIVEL DE INGENIERÍA DE DETALLE DE LA ALTERNATIVA DE SOLUCIÓN DEL DRENAJE PLUVIAL DE LA CALLE 41A ENTRE LA CARRERA 30 Y LA CIÉNAGA DE LA VIRGEN EN EL SECTOR NAVIDAD – PUERTO DE PESCADORES DEL BARRIO LA MARÍA, DE LA CIUDAD DE CARTAGENA", Se amplía fecha de entrega final a 31 de enero de 2023.
_ Se recibió a satisfacción los informes finales de las etapas de diagnóstico y factibilidad del contrato MC-DAVD-003-2022 cuyo objeto es la “ELABORACIÓN DE LOS ESTUDIOS DE: DIAGNÓSTICO, FACTIBILIDAD Y DISEÑOS A NIVEL DE INGENIERÍA DE DETALLE DE LA ALTERNATIVA DE SOLUCIÓN DEL DRENAJE PLUVIAL DEL BARRIO LA PROVIDENCIA EN LA UNIDAD COMUNERA N°13, DIAGONAL 32 A # 71 DE LA CIUDAD DE CARTAGENA”,
Se amplía fecha de entrega final a 31 de enero de 2023.
_ Publicación en SECOP el proceso de Concurso de Méritos para " ELABORACIÓN DE ESTUDIOS DE: DIAGNÓSTICO, FACTIBILIDAD Y DISEÑOS DE INGENIERÍA A NIVEL DE DETALLE PARA LA CONSTRUCCIÓN DE LA PROTECCIÓN COSTERA DESDE EL ESPOLÓN IRIBARREN EN EL BARRIO EL LAGUITO HASTA LA BASE NAVAL ARC EN EL BARRIO BOCAGRANDE, Y EL DRENAJE PLUVIAL EN LOS BARRIOS BOCAGRANDE, CASTILLOGRANDE Y EL LAGUITO DE LA CIUDAD DE CARTAGENA DE INDIAS</t>
  </si>
  <si>
    <t>Reporte Meta Producto Ejecutada Sept a Dic 30 de 2022</t>
  </si>
  <si>
    <t xml:space="preserve">Avance Programa Sistema Hídrico y Plan maestro de drenajes pluviales </t>
  </si>
  <si>
    <t>Avance del Programa Cartagena Ciudad de Bordes y Orillas Resiliente</t>
  </si>
  <si>
    <t>Avance del Programa Cartagena Se conecta</t>
  </si>
  <si>
    <t>Reporte Actividad Proyecto ejecutada Enero 1 a Dic 30 de 2022</t>
  </si>
  <si>
    <t>SEGUIMIENTO Y EVALUACION PLAN DE ACCION DAVD, 30 DE DIC DE 2022</t>
  </si>
  <si>
    <t>Reporte Ejecución Presupuestal
Compromisos</t>
  </si>
  <si>
    <t>Reporte Ejecución Presupuestal
Giros</t>
  </si>
  <si>
    <t>%Avance de la ejecución presupuestal giros Dict 2022</t>
  </si>
  <si>
    <t>%Avance de la ejecución presupuestal Compromisos 2022</t>
  </si>
  <si>
    <t>Ejecucion pptal del Programa Sistema Hídrico y Plan maestro de drenajes pluviales</t>
  </si>
  <si>
    <t>Ejecucion pptal del Programa Cartagena Ciudad de Bordes y Orillas Resiliente</t>
  </si>
  <si>
    <t>Ejecucion pptal del Programa Cartagena se conecta</t>
  </si>
  <si>
    <t>Ejecucion pptal del Plan de accion a Diciembre 2022</t>
  </si>
  <si>
    <t>Avance  proyectos del Programa Sistema Hídrico y Plan maestro de drenajes pluviales</t>
  </si>
  <si>
    <t>Avance  proyecto del Programa Cartagena Ciudad de Bordes y Orillas Resiliente</t>
  </si>
  <si>
    <t>Avance  proyecto del Programa Cartagena Se conecta</t>
  </si>
  <si>
    <t>ALCALDÍA DISTRITAL DE CARTAGENA DE INDIAS</t>
  </si>
  <si>
    <t xml:space="preserve">Código: </t>
  </si>
  <si>
    <t>MACROPROCESO:EVALUACIÓN Y CONTROL DE LA GESTIÓN PÚBLICA</t>
  </si>
  <si>
    <t xml:space="preserve">Versión: </t>
  </si>
  <si>
    <t>PROCESO: EVALUACIÓN INDEPENDIENTE</t>
  </si>
  <si>
    <t>Fecha:</t>
  </si>
  <si>
    <t>MATRIZ DE EVALUACIÓN PLAN DE ACCIÓN</t>
  </si>
  <si>
    <t xml:space="preserve">Páginas:  </t>
  </si>
  <si>
    <t>Información Plan de Acción</t>
  </si>
  <si>
    <t>Evaluación y seguimiento</t>
  </si>
  <si>
    <t>Pilar</t>
  </si>
  <si>
    <t>Linea estrategica</t>
  </si>
  <si>
    <t>Programa</t>
  </si>
  <si>
    <t>Meta producto</t>
  </si>
  <si>
    <t>Meta programada para 2022</t>
  </si>
  <si>
    <t>Avance meta producto 2022</t>
  </si>
  <si>
    <t>Avance meta producto 2022 (%)</t>
  </si>
  <si>
    <t>Avance meta producto en el cuatrienio (%)</t>
  </si>
  <si>
    <t>Proyecto</t>
  </si>
  <si>
    <t>Codigo BPIN</t>
  </si>
  <si>
    <t>Objetivo</t>
  </si>
  <si>
    <t>Actividades</t>
  </si>
  <si>
    <t>Fecha de inicio de la actividad</t>
  </si>
  <si>
    <t>Fecha final de la actividad</t>
  </si>
  <si>
    <t>Dias de duracion de la actividad</t>
  </si>
  <si>
    <t>Valor Absoluto de la Actividad (Valor Meta Programada)</t>
  </si>
  <si>
    <t>Porcentaje de Participación de la Actividad (%)</t>
  </si>
  <si>
    <t>Avance de las actividades (%)</t>
  </si>
  <si>
    <t>Evaluación Ejecución de Actividades</t>
  </si>
  <si>
    <t>Presupuesto Programa</t>
  </si>
  <si>
    <t>Presupuesto Proyecto</t>
  </si>
  <si>
    <t>Información de PREDIS</t>
  </si>
  <si>
    <t>Evaluación</t>
  </si>
  <si>
    <t>Análisis</t>
  </si>
  <si>
    <t>X</t>
  </si>
  <si>
    <t>Coherencia entre el proyecto y la meta producto del programa</t>
  </si>
  <si>
    <t>Actividades del proyecto</t>
  </si>
  <si>
    <t>Coherencia de Programacion de las Actividades con la Meta Producto</t>
  </si>
  <si>
    <t>Existe Evidencia en la Ejecución de la Actividad</t>
  </si>
  <si>
    <t>Las evidencias son Soportes de las Actividades</t>
  </si>
  <si>
    <t>Cumplió la Actividad con el Plazo</t>
  </si>
  <si>
    <t>Ejecución de la Actividad (%) Según Evidencias</t>
  </si>
  <si>
    <t>Ejecución del proyecto de acuerdo a la ejecución de actividades según Evidencias</t>
  </si>
  <si>
    <t>Ejecución de la meta producto  de acuerdo al avance del proyecto (%)</t>
  </si>
  <si>
    <t>Diferencia metas plan de acción / Evidencias (%)</t>
  </si>
  <si>
    <t>Rubro presupuestal</t>
  </si>
  <si>
    <t>Valor asignado según Predis</t>
  </si>
  <si>
    <t>% ejecutado</t>
  </si>
  <si>
    <t>Valor asignado según SUIFP</t>
  </si>
  <si>
    <t>Valor asignado según PREDIS</t>
  </si>
  <si>
    <t xml:space="preserve">Diferencia presupuestal entre PREDIS Y SUIFP por proyecto </t>
  </si>
  <si>
    <t>PREDIS 1 Trimestre 2022</t>
  </si>
  <si>
    <t>PREDIS 2 Trimestre 2022</t>
  </si>
  <si>
    <t>PREDIS 3 Trimestre 2022</t>
  </si>
  <si>
    <t>PREDIS 4 Trimestre 2022</t>
  </si>
  <si>
    <t>Si</t>
  </si>
  <si>
    <t>No</t>
  </si>
  <si>
    <t>Sustentar en caso negativo</t>
  </si>
  <si>
    <t>Proyecto según SUIFP</t>
  </si>
  <si>
    <t>Proyecto plan de acción</t>
  </si>
  <si>
    <t>Diferencia en la programacion de las actividades</t>
  </si>
  <si>
    <t>Definitivo ($)</t>
  </si>
  <si>
    <t>Comprometido ($)</t>
  </si>
  <si>
    <t>Girado ($)</t>
  </si>
  <si>
    <t>Eficiencia recursos de inversión (SI/NO)</t>
  </si>
  <si>
    <t>Diferencia entre la ejecución del proyecto (lo girado en %) y el presupuesto ejecutado del proyecto (el avnnce del proyecto)</t>
  </si>
  <si>
    <t>SI</t>
  </si>
  <si>
    <t>Realizar diseño de ingeniería de detalle hasta 40,5 kilómetros de canales (7,6 KM)</t>
  </si>
  <si>
    <t>38 (5,1)</t>
  </si>
  <si>
    <t>1. Contratación personal por prestación de servicios profesionales (cumplido).</t>
  </si>
  <si>
    <t>4. Planeación del proyecto y estructuración de los Estudios Previos  (cumplido).</t>
  </si>
  <si>
    <t>5. Seguimiento al proceso de contratación. (cumplido)</t>
  </si>
  <si>
    <t>6. Supervisión en la ejecución de los contratos. (cumplido)</t>
  </si>
  <si>
    <t>10(4)</t>
  </si>
  <si>
    <t>2. Identificación de la problemática y revisión de la información existente. (cumplido)</t>
  </si>
  <si>
    <t>3. Socialización del proyecto con la comunidad.   (cumplido)</t>
  </si>
  <si>
    <t>4. Identificación y ejecución de trámites jurídicos para la viabilidad del proyecto. (cumplido)</t>
  </si>
  <si>
    <t>5. Identificación, planeación y contratación de estudios complementarios. (cumplido)</t>
  </si>
  <si>
    <t>6. Estructuración del mecanismo de financiamiento (cumplido)</t>
  </si>
  <si>
    <t>7. Consecución de recursos públicos o privados (cumplido)</t>
  </si>
  <si>
    <t>8. Seguimiento al proceso de Contratación. (cumplido)</t>
  </si>
  <si>
    <t>9. Supervisión en la ejecución de los contratos. (cumplido)</t>
  </si>
  <si>
    <t>6 (3)</t>
  </si>
  <si>
    <t>Completar 12.000 m2 de zonas de espacio público construidos por contribución de valorización</t>
  </si>
  <si>
    <t>38(5,1)</t>
  </si>
  <si>
    <t>Contratar los diseños de ingenieria e detalle para los canales para contratar el personal de apoyo  a la gestion requerido</t>
  </si>
  <si>
    <t>2020130010239 CONSTRUCCIÓN SISTEMA HÍDRICO Y PLAN MAESTRO DE DRENAJES PLUVIALES EN LA CIUDAD DE CARTAGENA PARA SALVAR EL HÁBITAT  CARTAGENA DE INDIAS</t>
  </si>
  <si>
    <t>2020130010241 CONSTRUCCIÓN PROTECCIÓN COSTERA DE CARTAGENA CIUDAD DE BORDES Y ORILLAS RESILIENTE  CARTAGENA DE INDIAS</t>
  </si>
  <si>
    <t>1.2.1.0.00-001 - ICLD
1.2.3.2.02-043 - OTRAS CONTRIBUCIONES - CONTRIBUCION VALORIZACION
1.3.2.3.05-023 - OTROS RENDIMIENTOS FINANCIEROS VALORIZACION
1.3.3.4.21-95-003 R.B. VENTA DE BIENES Y SERVICIOS CERTIFICADOS PAZ Y SALVO VALORIZACION
1.3.3.4.21-93-003 R.B. VENTA DE BIENES Y SERVICIOS CERTIFICADOS PAZ Y SALVO VALORIZACION
1.3.2.3.05-023 - OTROS RENDIMIENTOS FINANCIEROS VALORIZACION</t>
  </si>
  <si>
    <t xml:space="preserve"> 1. Contratación personal por prestación de servicios profesionales</t>
  </si>
  <si>
    <t xml:space="preserve">2. Identificación y priorización de canales </t>
  </si>
  <si>
    <t>Construir los canales de acuerdo a las especificaciones tecnicas y al diseño , contratar personal de apoyo.</t>
  </si>
  <si>
    <t xml:space="preserve">2021130010154 DISEÑO Y CONSTRUCCIÓN DE VÍAS POR CONTRIBUCIÓN DE VALORIZACIÓN DENTRO DEL PROGRAMA  CARTAGENA SE CONECTA  CARTAGENA DE INDIAS </t>
  </si>
  <si>
    <t>AVANCE PLAN DE DESARROLLO VALORIZACION ADIC 30 DE 2022</t>
  </si>
  <si>
    <t>10 (4)</t>
  </si>
  <si>
    <t>Estudios y diseños para recuperación y/o protección de líneas de costa
Construcción y ejecución de los proyectos resultantes de los estudios y diseños. Incluye interventoría y/o supervisión.</t>
  </si>
  <si>
    <t>Aunque en la lectura se infiere que existe relacion entre las actividades del proyecto y del plan de accion , se observa que las actividades formuladas en el proyecto estan dadas de manera general, no son iguales al plan por lo que  recomendamos ajustar en el proyecto las actividades de manera concreta como estan dadas en el plan de acción.</t>
  </si>
  <si>
    <t>Se observa quee las actividades en el plan de acción se trabajan desde los estudios y diseños para recuperacion y proteccion de las lineas de costa que es la actividad principal formulada en el proyecto, recomendamos efectuar los ajustes necesarios en el proyecto de acuerdo a las actividades del plan de acción.</t>
  </si>
  <si>
    <t>Lo girado en porcentaje del proyecto es del 27% , el avance fisico del proyecto es del 96% de acuerdo a las actividades expuestas en el seguimiento</t>
  </si>
  <si>
    <t>El porcentaje de ejecucion de los recursos girados es del 7%</t>
  </si>
  <si>
    <t>AVANCE DE la LINEA ESTRATEGICA DESARROLLO URBANO</t>
  </si>
  <si>
    <t>AVANCE DEl PILAR CARTAGENA RESILIENTE</t>
  </si>
  <si>
    <t>PLAN DE ACCION A DICIEMBRE 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</si>
</sst>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 #,##0_-;_-* &quot;-&quot;_-;_-@_-"/>
    <numFmt numFmtId="43" formatCode="_-* #,##0.00_-;\-* #,##0.00_-;_-* &quot;-&quot;??_-;_-@_-"/>
    <numFmt numFmtId="164" formatCode="_-&quot;$&quot;\ * #,##0.00_-;\-&quot;$&quot;\ * #,##0.00_-;_-&quot;$&quot;\ * &quot;-&quot;??_-;_-@_-"/>
    <numFmt numFmtId="165" formatCode="0.0%"/>
    <numFmt numFmtId="166" formatCode="0.0"/>
    <numFmt numFmtId="167" formatCode="&quot;$&quot;\ #,##0"/>
    <numFmt numFmtId="168" formatCode="_-&quot;$&quot;\ * #,##0_-;\-&quot;$&quot;\ * #,##0_-;_-&quot;$&quot;\ * &quot;-&quot;??_-;_-@_-"/>
    <numFmt numFmtId="169" formatCode="_-* #,##0_-;\-* #,##0_-;_-* &quot;-&quot;??_-;_-@_-"/>
    <numFmt numFmtId="170" formatCode="0;[Red]0"/>
    <numFmt numFmtId="171" formatCode="dd/mm/yyyy;@"/>
    <numFmt numFmtId="172" formatCode="0.000"/>
  </numFmts>
  <fonts count="27" x14ac:knownFonts="1">
    <font>
      <sz val="11"/>
      <color theme="1"/>
      <name val="Calibri"/>
      <family val="2"/>
      <scheme val="minor"/>
    </font>
    <font>
      <sz val="12"/>
      <color theme="1"/>
      <name val="Calibri"/>
      <family val="2"/>
      <scheme val="minor"/>
    </font>
    <font>
      <sz val="12"/>
      <name val="Calibri"/>
      <family val="2"/>
      <scheme val="minor"/>
    </font>
    <font>
      <sz val="11"/>
      <color theme="1"/>
      <name val="Calibri"/>
      <family val="2"/>
      <scheme val="minor"/>
    </font>
    <font>
      <b/>
      <sz val="12"/>
      <color theme="1"/>
      <name val="Calibri"/>
      <family val="2"/>
      <scheme val="minor"/>
    </font>
    <font>
      <vertAlign val="superscript"/>
      <sz val="12"/>
      <color theme="1"/>
      <name val="Calibri"/>
      <family val="2"/>
      <scheme val="minor"/>
    </font>
    <font>
      <b/>
      <sz val="11"/>
      <color theme="1"/>
      <name val="Calibri"/>
      <family val="2"/>
      <scheme val="minor"/>
    </font>
    <font>
      <b/>
      <sz val="12"/>
      <color rgb="FFFF0000"/>
      <name val="Calibri"/>
      <family val="2"/>
      <scheme val="minor"/>
    </font>
    <font>
      <b/>
      <sz val="14"/>
      <color rgb="FFFF0000"/>
      <name val="Calibri"/>
      <family val="2"/>
      <scheme val="minor"/>
    </font>
    <font>
      <b/>
      <sz val="18"/>
      <color rgb="FFFF0000"/>
      <name val="Calibri"/>
      <family val="2"/>
      <scheme val="minor"/>
    </font>
    <font>
      <b/>
      <sz val="20"/>
      <color rgb="FFFF0000"/>
      <name val="Calibri"/>
      <family val="2"/>
      <scheme val="minor"/>
    </font>
    <font>
      <sz val="14"/>
      <color rgb="FFFF0000"/>
      <name val="Calibri"/>
      <family val="2"/>
      <scheme val="minor"/>
    </font>
    <font>
      <sz val="16"/>
      <color rgb="FFFF0000"/>
      <name val="Calibri"/>
      <family val="2"/>
      <scheme val="minor"/>
    </font>
    <font>
      <sz val="11"/>
      <color theme="1"/>
      <name val="Arial"/>
      <family val="2"/>
    </font>
    <font>
      <b/>
      <sz val="11"/>
      <color theme="1"/>
      <name val="Arial"/>
      <family val="2"/>
    </font>
    <font>
      <b/>
      <sz val="10"/>
      <color theme="1"/>
      <name val="Arial"/>
      <family val="2"/>
    </font>
    <font>
      <sz val="10"/>
      <color theme="1"/>
      <name val="Arial"/>
      <family val="2"/>
    </font>
    <font>
      <b/>
      <sz val="10"/>
      <color rgb="FF000000"/>
      <name val="Arial"/>
      <family val="2"/>
    </font>
    <font>
      <sz val="10"/>
      <color theme="1"/>
      <name val="Calibri"/>
      <family val="2"/>
      <scheme val="minor"/>
    </font>
    <font>
      <sz val="9"/>
      <color theme="1"/>
      <name val="Calibri"/>
      <family val="2"/>
    </font>
    <font>
      <sz val="9"/>
      <color theme="1" tint="4.9989318521683403E-2"/>
      <name val="Calibri"/>
      <family val="2"/>
    </font>
    <font>
      <sz val="11"/>
      <name val="Calibri"/>
      <family val="2"/>
      <scheme val="minor"/>
    </font>
    <font>
      <sz val="9"/>
      <name val="Calibri"/>
      <family val="2"/>
    </font>
    <font>
      <b/>
      <sz val="9"/>
      <color indexed="81"/>
      <name val="Tahoma"/>
      <family val="2"/>
    </font>
    <font>
      <sz val="12"/>
      <color rgb="FFFF0000"/>
      <name val="Calibri"/>
      <family val="2"/>
      <scheme val="minor"/>
    </font>
    <font>
      <b/>
      <sz val="14"/>
      <color theme="1"/>
      <name val="Arial"/>
      <family val="2"/>
    </font>
    <font>
      <b/>
      <sz val="16"/>
      <color theme="1"/>
      <name val="Calibri"/>
      <family val="2"/>
      <scheme val="minor"/>
    </font>
  </fonts>
  <fills count="8">
    <fill>
      <patternFill patternType="none"/>
    </fill>
    <fill>
      <patternFill patternType="gray125"/>
    </fill>
    <fill>
      <patternFill patternType="solid">
        <fgColor theme="2"/>
        <bgColor indexed="64"/>
      </patternFill>
    </fill>
    <fill>
      <patternFill patternType="solid">
        <fgColor theme="5" tint="0.39997558519241921"/>
        <bgColor indexed="64"/>
      </patternFill>
    </fill>
    <fill>
      <patternFill patternType="solid">
        <fgColor theme="4" tint="-0.24997711111789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4"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s>
  <cellStyleXfs count="5">
    <xf numFmtId="0" fontId="0" fillId="0" borderId="0"/>
    <xf numFmtId="43"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41" fontId="3" fillId="0" borderId="0" applyFont="0" applyFill="0" applyBorder="0" applyAlignment="0" applyProtection="0"/>
  </cellStyleXfs>
  <cellXfs count="415">
    <xf numFmtId="0" fontId="0" fillId="0" borderId="0" xfId="0"/>
    <xf numFmtId="165" fontId="2" fillId="0" borderId="1" xfId="0" applyNumberFormat="1" applyFont="1" applyBorder="1" applyAlignment="1">
      <alignment horizontal="center" vertical="center" wrapText="1"/>
    </xf>
    <xf numFmtId="9"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3" fontId="2" fillId="0" borderId="1" xfId="0" applyNumberFormat="1" applyFont="1" applyBorder="1" applyAlignment="1">
      <alignment horizontal="center" vertical="center"/>
    </xf>
    <xf numFmtId="9" fontId="1" fillId="0" borderId="3" xfId="3" applyFont="1" applyBorder="1" applyAlignment="1">
      <alignment horizontal="center" vertical="center" wrapText="1"/>
    </xf>
    <xf numFmtId="9" fontId="1" fillId="0" borderId="4" xfId="3" applyFont="1" applyBorder="1" applyAlignment="1">
      <alignment horizontal="center" vertical="center" wrapText="1"/>
    </xf>
    <xf numFmtId="9" fontId="1" fillId="0" borderId="3"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9" fontId="1" fillId="0" borderId="5" xfId="3" applyFont="1" applyBorder="1" applyAlignment="1">
      <alignment horizontal="center" vertical="center" wrapText="1"/>
    </xf>
    <xf numFmtId="9" fontId="1" fillId="0" borderId="4" xfId="0" applyNumberFormat="1" applyFont="1" applyBorder="1" applyAlignment="1">
      <alignment horizontal="center" vertical="center" wrapText="1"/>
    </xf>
    <xf numFmtId="9" fontId="1" fillId="0" borderId="5" xfId="0" applyNumberFormat="1" applyFont="1" applyBorder="1" applyAlignment="1">
      <alignment horizontal="center" vertical="center" wrapText="1"/>
    </xf>
    <xf numFmtId="0" fontId="1" fillId="0" borderId="5" xfId="0" applyFont="1" applyBorder="1" applyAlignment="1">
      <alignment vertical="center" wrapText="1"/>
    </xf>
    <xf numFmtId="9" fontId="1" fillId="0" borderId="1" xfId="0" applyNumberFormat="1" applyFont="1" applyBorder="1" applyAlignment="1">
      <alignment horizontal="center" vertical="center" wrapText="1"/>
    </xf>
    <xf numFmtId="0" fontId="1" fillId="0" borderId="0" xfId="0" applyFont="1" applyAlignment="1">
      <alignment vertical="center"/>
    </xf>
    <xf numFmtId="0" fontId="4" fillId="2" borderId="1" xfId="0" applyFont="1" applyFill="1" applyBorder="1" applyAlignment="1">
      <alignment horizontal="center" vertical="center" wrapText="1"/>
    </xf>
    <xf numFmtId="0" fontId="1" fillId="0" borderId="0" xfId="0" applyFont="1" applyAlignment="1">
      <alignment horizontal="center" vertical="center"/>
    </xf>
    <xf numFmtId="166" fontId="1" fillId="0" borderId="1" xfId="0" applyNumberFormat="1" applyFont="1" applyBorder="1" applyAlignment="1">
      <alignment horizontal="center" vertical="center" wrapText="1"/>
    </xf>
    <xf numFmtId="166" fontId="1" fillId="0" borderId="1" xfId="0" applyNumberFormat="1" applyFont="1" applyBorder="1" applyAlignment="1">
      <alignment horizontal="center" vertical="center"/>
    </xf>
    <xf numFmtId="15" fontId="4" fillId="2" borderId="1" xfId="0" applyNumberFormat="1" applyFont="1" applyFill="1" applyBorder="1" applyAlignment="1">
      <alignment horizontal="center" vertical="center" wrapText="1"/>
    </xf>
    <xf numFmtId="15" fontId="1" fillId="0" borderId="3" xfId="0" applyNumberFormat="1" applyFont="1" applyBorder="1" applyAlignment="1" applyProtection="1">
      <alignment horizontal="center" vertical="center" wrapText="1"/>
      <protection locked="0"/>
    </xf>
    <xf numFmtId="15" fontId="1" fillId="0" borderId="3" xfId="0" applyNumberFormat="1" applyFont="1" applyBorder="1" applyAlignment="1">
      <alignment horizontal="center" vertical="center" wrapText="1"/>
    </xf>
    <xf numFmtId="15" fontId="1" fillId="0" borderId="4" xfId="0" applyNumberFormat="1" applyFont="1" applyBorder="1" applyAlignment="1">
      <alignment horizontal="center" vertical="center" wrapText="1"/>
    </xf>
    <xf numFmtId="15" fontId="1" fillId="0" borderId="5" xfId="0" applyNumberFormat="1" applyFont="1" applyBorder="1" applyAlignment="1">
      <alignment horizontal="center" vertical="center" wrapText="1"/>
    </xf>
    <xf numFmtId="15" fontId="1" fillId="0" borderId="0" xfId="0" applyNumberFormat="1" applyFont="1" applyAlignment="1">
      <alignment horizontal="center" vertical="center"/>
    </xf>
    <xf numFmtId="168" fontId="1" fillId="0" borderId="0" xfId="2" applyNumberFormat="1" applyFont="1" applyAlignment="1">
      <alignment vertical="center"/>
    </xf>
    <xf numFmtId="168" fontId="1" fillId="0" borderId="4" xfId="2" applyNumberFormat="1" applyFont="1" applyBorder="1" applyAlignment="1">
      <alignment horizontal="center" vertical="center" wrapText="1"/>
    </xf>
    <xf numFmtId="168" fontId="4" fillId="0" borderId="5" xfId="2" applyNumberFormat="1" applyFont="1" applyBorder="1" applyAlignment="1">
      <alignment horizontal="center" vertical="center" wrapText="1"/>
    </xf>
    <xf numFmtId="168" fontId="1" fillId="0" borderId="3" xfId="2" applyNumberFormat="1" applyFont="1" applyBorder="1" applyAlignment="1">
      <alignment horizontal="center" vertical="center"/>
    </xf>
    <xf numFmtId="168" fontId="1" fillId="0" borderId="4" xfId="2" applyNumberFormat="1" applyFont="1" applyBorder="1" applyAlignment="1">
      <alignment horizontal="center" vertical="center"/>
    </xf>
    <xf numFmtId="168" fontId="1" fillId="0" borderId="5" xfId="2" applyNumberFormat="1" applyFont="1" applyBorder="1" applyAlignment="1">
      <alignment horizontal="center" vertical="center"/>
    </xf>
    <xf numFmtId="0" fontId="1" fillId="0" borderId="3" xfId="0" applyFont="1" applyBorder="1" applyAlignment="1">
      <alignment horizontal="justify" vertical="center" wrapText="1"/>
    </xf>
    <xf numFmtId="0" fontId="1" fillId="0" borderId="4"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1" xfId="0" applyFont="1" applyBorder="1" applyAlignment="1">
      <alignment horizontal="justify" vertical="center" wrapText="1"/>
    </xf>
    <xf numFmtId="0" fontId="1" fillId="0" borderId="0" xfId="0" applyFont="1" applyAlignment="1">
      <alignment horizontal="justify" vertical="center"/>
    </xf>
    <xf numFmtId="9" fontId="1" fillId="0" borderId="3" xfId="3" applyFont="1" applyBorder="1" applyAlignment="1">
      <alignment horizontal="justify" vertical="center" wrapText="1"/>
    </xf>
    <xf numFmtId="9" fontId="1" fillId="0" borderId="4" xfId="3" applyFont="1" applyBorder="1" applyAlignment="1">
      <alignment horizontal="justify" vertical="center" wrapText="1"/>
    </xf>
    <xf numFmtId="9" fontId="1" fillId="0" borderId="5" xfId="3" applyFont="1" applyBorder="1" applyAlignment="1">
      <alignment horizontal="justify" vertical="center" wrapText="1"/>
    </xf>
    <xf numFmtId="9" fontId="1" fillId="0" borderId="3" xfId="0" applyNumberFormat="1" applyFont="1" applyBorder="1" applyAlignment="1">
      <alignment horizontal="justify" vertical="center" wrapText="1"/>
    </xf>
    <xf numFmtId="9" fontId="1" fillId="0" borderId="4" xfId="0" applyNumberFormat="1" applyFont="1" applyBorder="1" applyAlignment="1">
      <alignment horizontal="justify" vertical="center" wrapText="1"/>
    </xf>
    <xf numFmtId="9" fontId="1" fillId="0" borderId="5" xfId="0" applyNumberFormat="1" applyFont="1" applyBorder="1" applyAlignment="1">
      <alignment horizontal="justify" vertical="center" wrapText="1"/>
    </xf>
    <xf numFmtId="49" fontId="1" fillId="0" borderId="1" xfId="0" applyNumberFormat="1" applyFont="1" applyBorder="1" applyAlignment="1">
      <alignment horizontal="center" vertical="center"/>
    </xf>
    <xf numFmtId="15" fontId="1" fillId="0" borderId="0" xfId="0" applyNumberFormat="1" applyFont="1" applyAlignment="1">
      <alignment vertical="center"/>
    </xf>
    <xf numFmtId="9" fontId="1" fillId="0" borderId="1" xfId="3" applyFont="1" applyBorder="1" applyAlignment="1">
      <alignment horizontal="center" vertical="center"/>
    </xf>
    <xf numFmtId="0" fontId="1" fillId="0" borderId="0" xfId="0" applyFont="1" applyAlignment="1">
      <alignment vertical="center" wrapText="1"/>
    </xf>
    <xf numFmtId="166" fontId="1" fillId="0" borderId="3" xfId="0" applyNumberFormat="1" applyFont="1" applyBorder="1" applyAlignment="1">
      <alignment horizontal="center" vertical="center" wrapText="1"/>
    </xf>
    <xf numFmtId="166" fontId="1" fillId="0" borderId="4" xfId="0" applyNumberFormat="1" applyFont="1" applyBorder="1" applyAlignment="1">
      <alignment horizontal="center" vertical="center" wrapText="1"/>
    </xf>
    <xf numFmtId="166" fontId="1" fillId="0" borderId="5" xfId="0" applyNumberFormat="1" applyFont="1" applyBorder="1" applyAlignment="1">
      <alignment horizontal="center" vertical="center" wrapText="1"/>
    </xf>
    <xf numFmtId="168" fontId="4" fillId="0" borderId="5" xfId="2" applyNumberFormat="1" applyFont="1" applyBorder="1" applyAlignment="1">
      <alignment vertical="center" wrapText="1"/>
    </xf>
    <xf numFmtId="169" fontId="1" fillId="0" borderId="4" xfId="1" applyNumberFormat="1"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167" fontId="1" fillId="0" borderId="4" xfId="0" applyNumberFormat="1"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9" fontId="2" fillId="0" borderId="4" xfId="0" applyNumberFormat="1" applyFont="1" applyBorder="1" applyAlignment="1">
      <alignment horizontal="center" vertical="center"/>
    </xf>
    <xf numFmtId="0" fontId="1" fillId="0" borderId="4" xfId="0" applyFont="1" applyBorder="1" applyAlignment="1">
      <alignment horizontal="left" vertical="center" wrapText="1"/>
    </xf>
    <xf numFmtId="9" fontId="7" fillId="0" borderId="1" xfId="3" applyFont="1" applyBorder="1" applyAlignment="1">
      <alignment horizontal="center" vertical="center" wrapText="1"/>
    </xf>
    <xf numFmtId="9" fontId="12" fillId="0" borderId="4" xfId="3" applyFont="1" applyBorder="1" applyAlignment="1">
      <alignment horizontal="center" vertical="center" wrapText="1"/>
    </xf>
    <xf numFmtId="9" fontId="1" fillId="0" borderId="1" xfId="0" applyNumberFormat="1" applyFont="1" applyBorder="1" applyAlignment="1">
      <alignment horizontal="center" vertical="center"/>
    </xf>
    <xf numFmtId="9" fontId="6" fillId="0" borderId="1" xfId="3" applyFont="1" applyFill="1" applyBorder="1" applyAlignment="1">
      <alignment horizontal="center" vertical="center" wrapText="1"/>
    </xf>
    <xf numFmtId="0" fontId="10" fillId="0" borderId="1" xfId="0" applyFont="1" applyBorder="1" applyAlignment="1">
      <alignment vertical="center" wrapText="1"/>
    </xf>
    <xf numFmtId="168" fontId="10" fillId="0" borderId="1" xfId="0" applyNumberFormat="1" applyFont="1" applyBorder="1" applyAlignment="1">
      <alignment vertical="center" wrapText="1"/>
    </xf>
    <xf numFmtId="9" fontId="8" fillId="0" borderId="4" xfId="3" applyFont="1" applyBorder="1" applyAlignment="1">
      <alignment horizontal="center" vertical="center" wrapText="1"/>
    </xf>
    <xf numFmtId="0" fontId="7" fillId="0" borderId="4" xfId="0" applyFont="1" applyBorder="1" applyAlignment="1">
      <alignment horizontal="center" vertical="center" wrapText="1"/>
    </xf>
    <xf numFmtId="168" fontId="7" fillId="0" borderId="4" xfId="0" applyNumberFormat="1" applyFont="1" applyBorder="1" applyAlignment="1">
      <alignment horizontal="center" vertical="center" wrapText="1"/>
    </xf>
    <xf numFmtId="9" fontId="9" fillId="0" borderId="4" xfId="3" applyFont="1" applyBorder="1" applyAlignment="1">
      <alignment horizontal="center" vertical="center" wrapText="1"/>
    </xf>
    <xf numFmtId="0" fontId="7" fillId="0" borderId="1" xfId="0" applyFont="1" applyBorder="1" applyAlignment="1">
      <alignment horizontal="center" vertical="center" wrapText="1"/>
    </xf>
    <xf numFmtId="168" fontId="1" fillId="0" borderId="1" xfId="2" applyNumberFormat="1" applyFont="1" applyBorder="1" applyAlignment="1">
      <alignment vertical="center"/>
    </xf>
    <xf numFmtId="0" fontId="1" fillId="0" borderId="1" xfId="0" applyFont="1" applyBorder="1" applyAlignment="1">
      <alignment vertical="center"/>
    </xf>
    <xf numFmtId="9" fontId="7" fillId="0" borderId="1" xfId="0" applyNumberFormat="1" applyFont="1" applyBorder="1" applyAlignment="1">
      <alignment horizontal="center" vertical="center"/>
    </xf>
    <xf numFmtId="168" fontId="4" fillId="0" borderId="1" xfId="2" applyNumberFormat="1" applyFont="1" applyBorder="1" applyAlignment="1">
      <alignment vertical="center"/>
    </xf>
    <xf numFmtId="9" fontId="9" fillId="0" borderId="1" xfId="3" applyFont="1" applyBorder="1" applyAlignment="1">
      <alignment horizontal="center" vertical="center" wrapText="1"/>
    </xf>
    <xf numFmtId="9" fontId="8" fillId="0" borderId="4" xfId="0" applyNumberFormat="1" applyFont="1" applyBorder="1" applyAlignment="1">
      <alignment horizontal="center" vertical="center" wrapText="1"/>
    </xf>
    <xf numFmtId="0" fontId="14" fillId="0" borderId="13" xfId="0" applyFont="1" applyBorder="1" applyAlignment="1">
      <alignment vertical="center" wrapText="1"/>
    </xf>
    <xf numFmtId="0" fontId="14" fillId="0" borderId="15" xfId="0" applyFont="1" applyBorder="1" applyAlignment="1">
      <alignment vertical="center" wrapText="1"/>
    </xf>
    <xf numFmtId="0" fontId="14" fillId="0" borderId="20" xfId="0" applyFont="1" applyBorder="1" applyAlignment="1">
      <alignment vertical="center" wrapText="1"/>
    </xf>
    <xf numFmtId="0" fontId="15" fillId="5" borderId="5" xfId="0" applyFont="1" applyFill="1" applyBorder="1" applyAlignment="1">
      <alignment horizontal="center" vertical="center" wrapText="1"/>
    </xf>
    <xf numFmtId="0" fontId="18" fillId="0" borderId="0" xfId="0" applyFont="1" applyAlignment="1">
      <alignment horizontal="center" vertical="center"/>
    </xf>
    <xf numFmtId="0" fontId="18" fillId="0" borderId="0" xfId="0" applyFont="1" applyAlignment="1">
      <alignment vertical="center"/>
    </xf>
    <xf numFmtId="0" fontId="15" fillId="6" borderId="3"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15" fillId="6" borderId="4"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17" fillId="7" borderId="42" xfId="0" applyFont="1" applyFill="1" applyBorder="1" applyAlignment="1">
      <alignment horizontal="center" vertical="center" wrapText="1"/>
    </xf>
    <xf numFmtId="0" fontId="17" fillId="7" borderId="3" xfId="0" applyFont="1" applyFill="1" applyBorder="1" applyAlignment="1">
      <alignment horizontal="center" vertical="center" wrapText="1"/>
    </xf>
    <xf numFmtId="0" fontId="15" fillId="7" borderId="43" xfId="0" applyFont="1" applyFill="1" applyBorder="1" applyAlignment="1">
      <alignment horizontal="center" vertical="center" wrapText="1"/>
    </xf>
    <xf numFmtId="0" fontId="18" fillId="0" borderId="0" xfId="0" applyFont="1"/>
    <xf numFmtId="0" fontId="15" fillId="5" borderId="1" xfId="0" applyFont="1" applyFill="1" applyBorder="1" applyAlignment="1">
      <alignment horizontal="center" vertical="center" wrapText="1"/>
    </xf>
    <xf numFmtId="0" fontId="0" fillId="6" borderId="44" xfId="0" applyFill="1" applyBorder="1" applyAlignment="1">
      <alignment horizontal="center" vertical="center"/>
    </xf>
    <xf numFmtId="0" fontId="15" fillId="7" borderId="4" xfId="0" applyFont="1" applyFill="1" applyBorder="1" applyAlignment="1">
      <alignment horizontal="center" vertical="center" wrapText="1"/>
    </xf>
    <xf numFmtId="0" fontId="17" fillId="7" borderId="6" xfId="0" applyFont="1" applyFill="1" applyBorder="1" applyAlignment="1">
      <alignment horizontal="center" vertical="center" wrapText="1"/>
    </xf>
    <xf numFmtId="0" fontId="0" fillId="0" borderId="44" xfId="0" applyBorder="1" applyAlignment="1">
      <alignment horizontal="center"/>
    </xf>
    <xf numFmtId="0" fontId="0" fillId="0" borderId="44" xfId="0" applyBorder="1" applyAlignment="1">
      <alignment horizontal="center" vertical="center"/>
    </xf>
    <xf numFmtId="0" fontId="0" fillId="0" borderId="44" xfId="0" applyBorder="1" applyAlignment="1">
      <alignment horizontal="center" vertical="center" wrapText="1"/>
    </xf>
    <xf numFmtId="9" fontId="21" fillId="0" borderId="44" xfId="0" applyNumberFormat="1" applyFont="1" applyBorder="1" applyAlignment="1">
      <alignment horizontal="center" vertical="center"/>
    </xf>
    <xf numFmtId="9" fontId="0" fillId="0" borderId="44" xfId="0" applyNumberFormat="1" applyBorder="1" applyAlignment="1">
      <alignment horizontal="center" vertical="center"/>
    </xf>
    <xf numFmtId="9" fontId="0" fillId="0" borderId="44" xfId="3" applyFont="1" applyFill="1" applyBorder="1" applyAlignment="1">
      <alignment horizontal="center" vertical="center"/>
    </xf>
    <xf numFmtId="168" fontId="0" fillId="0" borderId="44" xfId="2" applyNumberFormat="1" applyFont="1" applyFill="1" applyBorder="1" applyAlignment="1">
      <alignment horizontal="center" vertical="center"/>
    </xf>
    <xf numFmtId="164" fontId="0" fillId="0" borderId="44" xfId="2" applyFont="1" applyFill="1" applyBorder="1" applyAlignment="1">
      <alignment horizontal="center" vertical="center" wrapText="1"/>
    </xf>
    <xf numFmtId="164" fontId="0" fillId="0" borderId="44" xfId="0" applyNumberFormat="1" applyBorder="1" applyAlignment="1">
      <alignment horizontal="center" vertical="center"/>
    </xf>
    <xf numFmtId="168" fontId="0" fillId="0" borderId="44" xfId="0" applyNumberFormat="1" applyBorder="1" applyAlignment="1">
      <alignment horizontal="center" vertical="center"/>
    </xf>
    <xf numFmtId="168" fontId="0" fillId="0" borderId="44" xfId="2" applyNumberFormat="1" applyFont="1" applyFill="1" applyBorder="1" applyAlignment="1">
      <alignment horizontal="center" vertical="center" wrapText="1"/>
    </xf>
    <xf numFmtId="164" fontId="0" fillId="0" borderId="44" xfId="2" applyFont="1" applyFill="1" applyBorder="1" applyAlignment="1">
      <alignment horizontal="center" vertical="center"/>
    </xf>
    <xf numFmtId="9" fontId="0" fillId="0" borderId="44" xfId="3" applyFont="1" applyBorder="1" applyAlignment="1">
      <alignment horizontal="center" vertical="center"/>
    </xf>
    <xf numFmtId="0" fontId="0" fillId="0" borderId="20" xfId="0" applyBorder="1" applyAlignment="1">
      <alignment horizontal="center" vertical="center" wrapText="1"/>
    </xf>
    <xf numFmtId="0" fontId="19" fillId="0" borderId="3"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9" fontId="0" fillId="0" borderId="1" xfId="3" applyFont="1" applyFill="1" applyBorder="1" applyAlignment="1">
      <alignment horizontal="center" vertical="center"/>
    </xf>
    <xf numFmtId="164" fontId="0" fillId="0" borderId="1" xfId="2" applyFont="1" applyFill="1" applyBorder="1" applyAlignment="1">
      <alignment horizontal="center" vertical="center" wrapText="1"/>
    </xf>
    <xf numFmtId="164" fontId="0" fillId="0" borderId="1" xfId="0" applyNumberFormat="1" applyBorder="1" applyAlignment="1">
      <alignment horizontal="center" vertical="center"/>
    </xf>
    <xf numFmtId="168" fontId="0" fillId="0" borderId="1" xfId="0" applyNumberFormat="1" applyBorder="1" applyAlignment="1">
      <alignment horizontal="center" vertical="center"/>
    </xf>
    <xf numFmtId="168" fontId="0" fillId="0" borderId="1" xfId="2" applyNumberFormat="1"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9" fontId="0" fillId="0" borderId="3" xfId="3" applyFont="1" applyFill="1" applyBorder="1" applyAlignment="1">
      <alignment horizontal="center" vertical="center"/>
    </xf>
    <xf numFmtId="168" fontId="0" fillId="0" borderId="3" xfId="2" applyNumberFormat="1" applyFont="1" applyFill="1" applyBorder="1" applyAlignment="1">
      <alignment horizontal="center" vertical="center"/>
    </xf>
    <xf numFmtId="164" fontId="0" fillId="0" borderId="3" xfId="2" applyFont="1" applyFill="1" applyBorder="1" applyAlignment="1">
      <alignment horizontal="center" vertical="center" wrapText="1"/>
    </xf>
    <xf numFmtId="164" fontId="0" fillId="0" borderId="3" xfId="0" applyNumberFormat="1" applyBorder="1" applyAlignment="1">
      <alignment horizontal="center" vertical="center"/>
    </xf>
    <xf numFmtId="168" fontId="0" fillId="0" borderId="3" xfId="0" applyNumberFormat="1" applyBorder="1" applyAlignment="1">
      <alignment horizontal="center" vertical="center"/>
    </xf>
    <xf numFmtId="168" fontId="0" fillId="0" borderId="3" xfId="2" applyNumberFormat="1" applyFont="1" applyFill="1" applyBorder="1" applyAlignment="1">
      <alignment horizontal="center" vertical="center" wrapText="1"/>
    </xf>
    <xf numFmtId="164" fontId="0" fillId="0" borderId="3" xfId="2" applyFont="1" applyFill="1" applyBorder="1" applyAlignment="1">
      <alignment horizontal="center" vertical="center"/>
    </xf>
    <xf numFmtId="9" fontId="0" fillId="0" borderId="3" xfId="3" applyFont="1" applyBorder="1" applyAlignment="1">
      <alignment horizontal="center" vertical="center"/>
    </xf>
    <xf numFmtId="0" fontId="0" fillId="0" borderId="41" xfId="0" applyBorder="1" applyAlignment="1">
      <alignment horizontal="center" vertical="center" wrapText="1"/>
    </xf>
    <xf numFmtId="0" fontId="6" fillId="0" borderId="44" xfId="0" applyFont="1" applyBorder="1" applyAlignment="1">
      <alignment horizontal="center" vertical="center" wrapText="1"/>
    </xf>
    <xf numFmtId="0" fontId="20" fillId="0" borderId="44" xfId="0" applyFont="1" applyBorder="1" applyAlignment="1">
      <alignment horizontal="center" vertical="center"/>
    </xf>
    <xf numFmtId="9" fontId="20" fillId="0" borderId="44" xfId="3" applyFont="1" applyFill="1" applyBorder="1" applyAlignment="1">
      <alignment horizontal="center" vertical="center"/>
    </xf>
    <xf numFmtId="9" fontId="19" fillId="0" borderId="44" xfId="3" applyFont="1" applyFill="1" applyBorder="1" applyAlignment="1">
      <alignment horizontal="center" vertical="center"/>
    </xf>
    <xf numFmtId="0" fontId="20" fillId="0" borderId="44" xfId="0" applyFont="1" applyBorder="1" applyAlignment="1">
      <alignment horizontal="center" vertical="center" wrapText="1"/>
    </xf>
    <xf numFmtId="1" fontId="20" fillId="0" borderId="44" xfId="0" applyNumberFormat="1" applyFont="1" applyBorder="1" applyAlignment="1">
      <alignment horizontal="center" vertical="center" wrapText="1"/>
    </xf>
    <xf numFmtId="170" fontId="19" fillId="0" borderId="44" xfId="0" applyNumberFormat="1" applyFont="1" applyBorder="1" applyAlignment="1">
      <alignment horizontal="center" vertical="center" wrapText="1"/>
    </xf>
    <xf numFmtId="0" fontId="22" fillId="0" borderId="44" xfId="0" applyFont="1" applyBorder="1" applyAlignment="1">
      <alignment horizontal="center" vertical="center" wrapText="1"/>
    </xf>
    <xf numFmtId="171" fontId="19" fillId="0" borderId="44" xfId="0" applyNumberFormat="1" applyFont="1" applyBorder="1" applyAlignment="1">
      <alignment horizontal="center" vertical="center"/>
    </xf>
    <xf numFmtId="41" fontId="19" fillId="0" borderId="44" xfId="4" applyFont="1" applyFill="1" applyBorder="1" applyAlignment="1">
      <alignment horizontal="center" vertical="center"/>
    </xf>
    <xf numFmtId="0" fontId="19" fillId="0" borderId="44" xfId="0" applyFont="1" applyBorder="1" applyAlignment="1">
      <alignment horizontal="center" vertical="center"/>
    </xf>
    <xf numFmtId="9" fontId="22" fillId="0" borderId="44" xfId="0" applyNumberFormat="1" applyFont="1" applyBorder="1" applyAlignment="1">
      <alignment horizontal="center" vertical="center"/>
    </xf>
    <xf numFmtId="0" fontId="19" fillId="0" borderId="44" xfId="0" applyFont="1" applyBorder="1" applyAlignment="1">
      <alignment horizontal="center" vertical="center" wrapText="1"/>
    </xf>
    <xf numFmtId="0" fontId="0" fillId="6" borderId="45" xfId="0" applyFill="1" applyBorder="1" applyAlignment="1">
      <alignment horizontal="center" vertical="center"/>
    </xf>
    <xf numFmtId="0" fontId="15" fillId="6" borderId="1" xfId="0" applyFont="1" applyFill="1" applyBorder="1" applyAlignment="1">
      <alignment horizontal="center" vertical="center" wrapText="1"/>
    </xf>
    <xf numFmtId="0" fontId="17" fillId="6" borderId="1" xfId="0" applyFont="1" applyFill="1" applyBorder="1" applyAlignment="1">
      <alignment horizontal="center" vertical="center" wrapText="1"/>
    </xf>
    <xf numFmtId="9" fontId="17" fillId="6" borderId="1" xfId="3" applyFont="1" applyFill="1" applyBorder="1" applyAlignment="1">
      <alignment horizontal="center" vertical="center" wrapText="1"/>
    </xf>
    <xf numFmtId="0" fontId="0" fillId="6" borderId="1" xfId="0" applyFill="1" applyBorder="1" applyAlignment="1">
      <alignment horizontal="center" vertical="center"/>
    </xf>
    <xf numFmtId="15" fontId="1" fillId="0" borderId="1" xfId="0" applyNumberFormat="1" applyFont="1" applyBorder="1" applyAlignment="1" applyProtection="1">
      <alignment horizontal="center" vertical="center" wrapText="1"/>
      <protection locked="0"/>
    </xf>
    <xf numFmtId="15" fontId="1" fillId="0" borderId="1" xfId="0" applyNumberFormat="1" applyFont="1" applyBorder="1" applyAlignment="1">
      <alignment horizontal="center" vertical="center" wrapText="1"/>
    </xf>
    <xf numFmtId="0" fontId="15" fillId="7" borderId="1" xfId="0" applyFont="1" applyFill="1" applyBorder="1" applyAlignment="1">
      <alignment horizontal="center" vertical="center" wrapText="1"/>
    </xf>
    <xf numFmtId="0" fontId="17" fillId="7" borderId="1" xfId="0" applyFont="1" applyFill="1" applyBorder="1" applyAlignment="1">
      <alignment horizontal="center" vertical="center" wrapText="1"/>
    </xf>
    <xf numFmtId="0" fontId="0" fillId="0" borderId="1" xfId="0" applyBorder="1"/>
    <xf numFmtId="0" fontId="18" fillId="0" borderId="1" xfId="0" applyFont="1" applyBorder="1"/>
    <xf numFmtId="0" fontId="17" fillId="6" borderId="1" xfId="0" applyFont="1" applyFill="1" applyBorder="1" applyAlignment="1">
      <alignment horizontal="left" vertical="center" wrapText="1"/>
    </xf>
    <xf numFmtId="164" fontId="17" fillId="7" borderId="1" xfId="2" applyFont="1" applyFill="1" applyBorder="1" applyAlignment="1">
      <alignment horizontal="center" vertical="center" wrapText="1"/>
    </xf>
    <xf numFmtId="0" fontId="15" fillId="6" borderId="5" xfId="0" applyFont="1" applyFill="1" applyBorder="1" applyAlignment="1">
      <alignment horizontal="center" vertical="center" wrapText="1"/>
    </xf>
    <xf numFmtId="0" fontId="17" fillId="6" borderId="5" xfId="0" applyFont="1" applyFill="1" applyBorder="1" applyAlignment="1">
      <alignment horizontal="center" vertical="center" wrapText="1"/>
    </xf>
    <xf numFmtId="164" fontId="15" fillId="7" borderId="1" xfId="2" applyFont="1" applyFill="1" applyBorder="1" applyAlignment="1">
      <alignment horizontal="center" vertical="center" wrapText="1"/>
    </xf>
    <xf numFmtId="9" fontId="15" fillId="7" borderId="1" xfId="0" applyNumberFormat="1" applyFont="1" applyFill="1" applyBorder="1" applyAlignment="1">
      <alignment horizontal="center" vertical="center" wrapText="1"/>
    </xf>
    <xf numFmtId="0" fontId="15" fillId="7" borderId="1" xfId="0" applyFont="1" applyFill="1" applyBorder="1" applyAlignment="1">
      <alignment horizontal="left" vertical="center" wrapText="1"/>
    </xf>
    <xf numFmtId="164" fontId="17" fillId="7" borderId="1" xfId="0" applyNumberFormat="1" applyFont="1" applyFill="1" applyBorder="1" applyAlignment="1">
      <alignment horizontal="center" vertical="center" wrapText="1"/>
    </xf>
    <xf numFmtId="164" fontId="0" fillId="0" borderId="1" xfId="2" applyFont="1" applyBorder="1" applyAlignment="1">
      <alignment horizontal="center" vertical="center"/>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9" fontId="24" fillId="0" borderId="1" xfId="0" applyNumberFormat="1" applyFont="1" applyBorder="1" applyAlignment="1">
      <alignment horizontal="center" vertical="center"/>
    </xf>
    <xf numFmtId="10" fontId="12" fillId="0" borderId="4" xfId="3" applyNumberFormat="1" applyFont="1" applyBorder="1" applyAlignment="1">
      <alignment horizontal="center" vertical="center" wrapText="1"/>
    </xf>
    <xf numFmtId="0" fontId="17" fillId="6" borderId="3" xfId="0" applyFont="1" applyFill="1" applyBorder="1" applyAlignment="1">
      <alignment horizontal="left" vertical="center" wrapText="1"/>
    </xf>
    <xf numFmtId="0" fontId="0" fillId="0" borderId="45" xfId="0" applyBorder="1" applyAlignment="1">
      <alignment horizontal="center" vertical="center"/>
    </xf>
    <xf numFmtId="0" fontId="17" fillId="7" borderId="11" xfId="0" applyFont="1" applyFill="1" applyBorder="1" applyAlignment="1">
      <alignment horizontal="center" vertical="center" wrapText="1"/>
    </xf>
    <xf numFmtId="0" fontId="0" fillId="6" borderId="3" xfId="0" applyFill="1" applyBorder="1" applyAlignment="1">
      <alignment horizontal="center" vertical="center"/>
    </xf>
    <xf numFmtId="0" fontId="0" fillId="6" borderId="4" xfId="0" applyFill="1" applyBorder="1" applyAlignment="1">
      <alignment horizontal="center" vertical="center"/>
    </xf>
    <xf numFmtId="0" fontId="0" fillId="6" borderId="5" xfId="0" applyFill="1" applyBorder="1" applyAlignment="1">
      <alignment horizontal="center" vertical="center"/>
    </xf>
    <xf numFmtId="0" fontId="0" fillId="6" borderId="1" xfId="0" applyFill="1" applyBorder="1" applyAlignment="1">
      <alignment horizontal="center"/>
    </xf>
    <xf numFmtId="0" fontId="0" fillId="6" borderId="48" xfId="0" applyFill="1" applyBorder="1" applyAlignment="1">
      <alignment horizontal="center" vertical="center"/>
    </xf>
    <xf numFmtId="0" fontId="15" fillId="6" borderId="7" xfId="0" applyFont="1" applyFill="1" applyBorder="1" applyAlignment="1">
      <alignment horizontal="center" vertical="center" wrapText="1"/>
    </xf>
    <xf numFmtId="0" fontId="0" fillId="6" borderId="0" xfId="0" applyFill="1"/>
    <xf numFmtId="0" fontId="0" fillId="6" borderId="3" xfId="0" applyFill="1" applyBorder="1" applyAlignment="1">
      <alignment horizontal="center"/>
    </xf>
    <xf numFmtId="0" fontId="0" fillId="6" borderId="1" xfId="0" applyFill="1" applyBorder="1" applyAlignment="1">
      <alignment horizontal="center" vertical="center" wrapText="1"/>
    </xf>
    <xf numFmtId="0" fontId="1" fillId="6" borderId="1" xfId="0" applyFont="1" applyFill="1" applyBorder="1" applyAlignment="1">
      <alignment horizontal="justify" vertical="center" wrapText="1"/>
    </xf>
    <xf numFmtId="9" fontId="0" fillId="6" borderId="1" xfId="0" applyNumberFormat="1" applyFill="1" applyBorder="1" applyAlignment="1">
      <alignment horizontal="center" vertical="center"/>
    </xf>
    <xf numFmtId="0" fontId="0" fillId="6" borderId="3" xfId="0" applyFill="1" applyBorder="1" applyAlignment="1">
      <alignment horizontal="center" vertical="center" wrapText="1"/>
    </xf>
    <xf numFmtId="9" fontId="0" fillId="6" borderId="3" xfId="0" applyNumberFormat="1" applyFill="1" applyBorder="1" applyAlignment="1">
      <alignment horizontal="center" vertical="center"/>
    </xf>
    <xf numFmtId="0" fontId="17" fillId="6" borderId="9" xfId="0" applyFont="1" applyFill="1" applyBorder="1" applyAlignment="1">
      <alignment horizontal="left" vertical="center" wrapText="1"/>
    </xf>
    <xf numFmtId="0" fontId="17" fillId="6" borderId="2" xfId="0" applyFont="1" applyFill="1" applyBorder="1" applyAlignment="1">
      <alignment horizontal="center" vertical="center" wrapText="1"/>
    </xf>
    <xf numFmtId="168" fontId="0" fillId="0" borderId="1" xfId="2" applyNumberFormat="1" applyFont="1" applyFill="1" applyBorder="1" applyAlignment="1">
      <alignment horizontal="center" vertical="center"/>
    </xf>
    <xf numFmtId="0" fontId="17" fillId="7" borderId="2" xfId="0" applyFont="1" applyFill="1" applyBorder="1" applyAlignment="1">
      <alignment horizontal="center" vertical="center" wrapText="1"/>
    </xf>
    <xf numFmtId="9" fontId="0" fillId="0" borderId="1" xfId="3" applyFont="1" applyBorder="1" applyAlignment="1">
      <alignment horizontal="center" vertical="center" wrapText="1"/>
    </xf>
    <xf numFmtId="9" fontId="0" fillId="0" borderId="15" xfId="3" applyFont="1" applyBorder="1" applyAlignment="1">
      <alignment horizontal="center" vertical="center" wrapText="1"/>
    </xf>
    <xf numFmtId="9" fontId="8" fillId="0" borderId="1" xfId="0" applyNumberFormat="1" applyFont="1" applyBorder="1" applyAlignment="1">
      <alignment horizontal="center" vertical="center"/>
    </xf>
    <xf numFmtId="0" fontId="7" fillId="0" borderId="1" xfId="0" applyFont="1" applyBorder="1" applyAlignment="1">
      <alignment horizontal="center" vertical="center"/>
    </xf>
    <xf numFmtId="0" fontId="10" fillId="0" borderId="2"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7" fillId="0" borderId="2"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9" fillId="0" borderId="1" xfId="0" applyFont="1" applyBorder="1" applyAlignment="1">
      <alignment horizontal="center" vertical="center"/>
    </xf>
    <xf numFmtId="9" fontId="1" fillId="0" borderId="3" xfId="3" applyFont="1" applyBorder="1" applyAlignment="1">
      <alignment horizontal="center" vertical="center"/>
    </xf>
    <xf numFmtId="9" fontId="1" fillId="0" borderId="4" xfId="3" applyFont="1" applyBorder="1" applyAlignment="1">
      <alignment horizontal="center" vertical="center"/>
    </xf>
    <xf numFmtId="9" fontId="1" fillId="0" borderId="5" xfId="3" applyFont="1" applyBorder="1" applyAlignment="1">
      <alignment horizontal="center" vertical="center"/>
    </xf>
    <xf numFmtId="166" fontId="1" fillId="0" borderId="3" xfId="0" applyNumberFormat="1" applyFont="1" applyBorder="1" applyAlignment="1">
      <alignment horizontal="center" vertical="center" wrapText="1"/>
    </xf>
    <xf numFmtId="166" fontId="1" fillId="0" borderId="4" xfId="0" applyNumberFormat="1" applyFont="1" applyBorder="1" applyAlignment="1">
      <alignment horizontal="center" vertical="center" wrapText="1"/>
    </xf>
    <xf numFmtId="166" fontId="1" fillId="0" borderId="5" xfId="0" applyNumberFormat="1" applyFont="1" applyBorder="1" applyAlignment="1">
      <alignment horizontal="center" vertical="center" wrapText="1"/>
    </xf>
    <xf numFmtId="9" fontId="1" fillId="0" borderId="3" xfId="3" applyFont="1" applyBorder="1" applyAlignment="1">
      <alignment horizontal="center" vertical="center" wrapText="1"/>
    </xf>
    <xf numFmtId="9" fontId="1" fillId="0" borderId="4" xfId="3" applyFont="1" applyBorder="1" applyAlignment="1">
      <alignment horizontal="center" vertical="center" wrapText="1"/>
    </xf>
    <xf numFmtId="9" fontId="1" fillId="0" borderId="5" xfId="3" applyFont="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10" fontId="1" fillId="0" borderId="3" xfId="3" applyNumberFormat="1" applyFont="1" applyBorder="1" applyAlignment="1">
      <alignment horizontal="center" vertical="center" wrapText="1"/>
    </xf>
    <xf numFmtId="10" fontId="1" fillId="0" borderId="4" xfId="3" applyNumberFormat="1" applyFont="1" applyBorder="1" applyAlignment="1">
      <alignment horizontal="center" vertical="center" wrapText="1"/>
    </xf>
    <xf numFmtId="10" fontId="1" fillId="0" borderId="5" xfId="3" applyNumberFormat="1"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166" fontId="1" fillId="0" borderId="3" xfId="0" applyNumberFormat="1" applyFont="1" applyBorder="1" applyAlignment="1">
      <alignment horizontal="center" vertical="center"/>
    </xf>
    <xf numFmtId="166" fontId="1" fillId="0" borderId="4" xfId="0" applyNumberFormat="1" applyFont="1" applyBorder="1" applyAlignment="1">
      <alignment horizontal="center" vertical="center"/>
    </xf>
    <xf numFmtId="0" fontId="11" fillId="0" borderId="2"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8" fillId="0" borderId="3" xfId="0" applyFont="1" applyBorder="1" applyAlignment="1">
      <alignment horizontal="center" vertical="center"/>
    </xf>
    <xf numFmtId="0" fontId="1" fillId="0" borderId="3"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4" xfId="0" applyFont="1" applyBorder="1" applyAlignment="1">
      <alignment horizontal="justify" vertical="center" wrapText="1"/>
    </xf>
    <xf numFmtId="9" fontId="1" fillId="0" borderId="3" xfId="0" applyNumberFormat="1" applyFont="1" applyBorder="1" applyAlignment="1">
      <alignment horizontal="center" vertical="center" wrapText="1"/>
    </xf>
    <xf numFmtId="9" fontId="1" fillId="0" borderId="4" xfId="0" applyNumberFormat="1" applyFont="1" applyBorder="1" applyAlignment="1">
      <alignment horizontal="center" vertical="center" wrapText="1"/>
    </xf>
    <xf numFmtId="9" fontId="1" fillId="0" borderId="5" xfId="0" applyNumberFormat="1" applyFont="1" applyBorder="1" applyAlignment="1">
      <alignment horizontal="center"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15" fontId="1" fillId="0" borderId="3" xfId="0" applyNumberFormat="1" applyFont="1" applyBorder="1" applyAlignment="1">
      <alignment horizontal="center" vertical="center" wrapText="1"/>
    </xf>
    <xf numFmtId="15" fontId="1" fillId="0" borderId="4" xfId="0" applyNumberFormat="1" applyFont="1" applyBorder="1" applyAlignment="1">
      <alignment horizontal="center" vertical="center" wrapText="1"/>
    </xf>
    <xf numFmtId="15" fontId="1" fillId="0" borderId="5" xfId="0" applyNumberFormat="1" applyFont="1" applyBorder="1" applyAlignment="1">
      <alignment horizontal="center" vertical="center" wrapText="1"/>
    </xf>
    <xf numFmtId="1" fontId="1" fillId="0" borderId="3" xfId="0" applyNumberFormat="1" applyFont="1" applyBorder="1" applyAlignment="1">
      <alignment horizontal="center" vertical="center"/>
    </xf>
    <xf numFmtId="1" fontId="1" fillId="0" borderId="4" xfId="0" applyNumberFormat="1" applyFont="1" applyBorder="1" applyAlignment="1">
      <alignment horizontal="center" vertical="center"/>
    </xf>
    <xf numFmtId="1" fontId="1" fillId="0" borderId="5" xfId="0" applyNumberFormat="1" applyFont="1" applyBorder="1" applyAlignment="1">
      <alignment horizontal="center" vertical="center"/>
    </xf>
    <xf numFmtId="49" fontId="1" fillId="0" borderId="3" xfId="0" applyNumberFormat="1" applyFont="1" applyBorder="1" applyAlignment="1">
      <alignment horizontal="center" vertical="center"/>
    </xf>
    <xf numFmtId="49" fontId="1" fillId="0" borderId="4" xfId="0" applyNumberFormat="1" applyFont="1" applyBorder="1" applyAlignment="1">
      <alignment horizontal="center" vertical="center"/>
    </xf>
    <xf numFmtId="49" fontId="1" fillId="0" borderId="5" xfId="0" applyNumberFormat="1" applyFont="1" applyBorder="1" applyAlignment="1">
      <alignment horizontal="center" vertical="center"/>
    </xf>
    <xf numFmtId="0" fontId="1" fillId="0" borderId="4" xfId="0" applyFont="1" applyBorder="1" applyAlignment="1">
      <alignment vertical="center"/>
    </xf>
    <xf numFmtId="0" fontId="1" fillId="0" borderId="5" xfId="0" applyFont="1" applyBorder="1" applyAlignment="1">
      <alignment vertical="center"/>
    </xf>
    <xf numFmtId="166" fontId="1" fillId="0" borderId="5" xfId="0" applyNumberFormat="1" applyFont="1" applyBorder="1" applyAlignment="1">
      <alignment horizontal="center" vertical="center"/>
    </xf>
    <xf numFmtId="9" fontId="2" fillId="0" borderId="3" xfId="0" applyNumberFormat="1" applyFont="1" applyBorder="1" applyAlignment="1">
      <alignment horizontal="center" vertical="center"/>
    </xf>
    <xf numFmtId="9" fontId="2" fillId="0" borderId="5" xfId="0" applyNumberFormat="1" applyFont="1" applyBorder="1" applyAlignment="1">
      <alignment horizontal="center" vertical="center"/>
    </xf>
    <xf numFmtId="1" fontId="2" fillId="0" borderId="3" xfId="0" applyNumberFormat="1" applyFont="1" applyBorder="1" applyAlignment="1">
      <alignment horizontal="center" vertical="center"/>
    </xf>
    <xf numFmtId="1" fontId="2" fillId="0" borderId="4" xfId="0" applyNumberFormat="1" applyFont="1" applyBorder="1" applyAlignment="1">
      <alignment horizontal="center" vertical="center"/>
    </xf>
    <xf numFmtId="1" fontId="2" fillId="0" borderId="5" xfId="0" applyNumberFormat="1" applyFont="1" applyBorder="1" applyAlignment="1">
      <alignment horizontal="center" vertical="center"/>
    </xf>
    <xf numFmtId="169" fontId="1" fillId="0" borderId="3" xfId="1" applyNumberFormat="1" applyFont="1" applyBorder="1" applyAlignment="1">
      <alignment horizontal="center" vertical="center" wrapText="1"/>
    </xf>
    <xf numFmtId="169" fontId="1" fillId="0" borderId="4" xfId="1" applyNumberFormat="1" applyFont="1" applyBorder="1" applyAlignment="1">
      <alignment horizontal="center" vertical="center" wrapText="1"/>
    </xf>
    <xf numFmtId="169" fontId="1" fillId="0" borderId="5" xfId="1" applyNumberFormat="1" applyFont="1" applyBorder="1" applyAlignment="1">
      <alignment horizontal="center" vertical="center" wrapText="1"/>
    </xf>
    <xf numFmtId="49" fontId="1" fillId="0" borderId="3" xfId="0" applyNumberFormat="1" applyFont="1" applyBorder="1" applyAlignment="1">
      <alignment horizontal="center" vertical="center" wrapText="1"/>
    </xf>
    <xf numFmtId="49" fontId="1" fillId="0" borderId="4" xfId="0" applyNumberFormat="1" applyFont="1" applyBorder="1" applyAlignment="1">
      <alignment horizontal="center" vertical="center" wrapText="1"/>
    </xf>
    <xf numFmtId="49" fontId="1" fillId="0" borderId="5" xfId="0" applyNumberFormat="1" applyFont="1" applyBorder="1" applyAlignment="1">
      <alignment horizontal="center" vertical="center" wrapText="1"/>
    </xf>
    <xf numFmtId="3" fontId="1" fillId="0" borderId="6"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168" fontId="1" fillId="0" borderId="3" xfId="2" applyNumberFormat="1" applyFont="1" applyBorder="1" applyAlignment="1">
      <alignment horizontal="center" vertical="center" wrapText="1"/>
    </xf>
    <xf numFmtId="168" fontId="1" fillId="0" borderId="4" xfId="2" applyNumberFormat="1" applyFont="1" applyBorder="1" applyAlignment="1">
      <alignment horizontal="center" vertical="center" wrapText="1"/>
    </xf>
    <xf numFmtId="167" fontId="1" fillId="0" borderId="3" xfId="0" applyNumberFormat="1" applyFont="1" applyBorder="1" applyAlignment="1">
      <alignment horizontal="center" vertical="center" wrapText="1"/>
    </xf>
    <xf numFmtId="167" fontId="1" fillId="0" borderId="4" xfId="0" applyNumberFormat="1" applyFont="1" applyBorder="1" applyAlignment="1">
      <alignment horizontal="center" vertical="center" wrapText="1"/>
    </xf>
    <xf numFmtId="167" fontId="1" fillId="0" borderId="5" xfId="0" applyNumberFormat="1" applyFont="1" applyBorder="1" applyAlignment="1">
      <alignment horizontal="center" vertical="center" wrapText="1"/>
    </xf>
    <xf numFmtId="168" fontId="4" fillId="0" borderId="3" xfId="2" applyNumberFormat="1" applyFont="1" applyBorder="1" applyAlignment="1">
      <alignment horizontal="center" vertical="center" wrapText="1"/>
    </xf>
    <xf numFmtId="168" fontId="4" fillId="0" borderId="4" xfId="2" applyNumberFormat="1" applyFont="1" applyBorder="1" applyAlignment="1">
      <alignment horizontal="center" vertical="center" wrapText="1"/>
    </xf>
    <xf numFmtId="168" fontId="4" fillId="0" borderId="5" xfId="2" applyNumberFormat="1" applyFont="1" applyBorder="1" applyAlignment="1">
      <alignment horizontal="center" vertical="center" wrapText="1"/>
    </xf>
    <xf numFmtId="0" fontId="2" fillId="0" borderId="4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8" xfId="0" applyFont="1" applyBorder="1" applyAlignment="1">
      <alignment horizontal="center" vertical="center" wrapText="1"/>
    </xf>
    <xf numFmtId="9" fontId="2" fillId="0" borderId="4" xfId="0" applyNumberFormat="1" applyFont="1" applyBorder="1" applyAlignment="1">
      <alignment horizontal="center" vertical="center"/>
    </xf>
    <xf numFmtId="166" fontId="2" fillId="0" borderId="3" xfId="0" applyNumberFormat="1" applyFont="1" applyBorder="1" applyAlignment="1">
      <alignment horizontal="center" vertical="center" wrapText="1"/>
    </xf>
    <xf numFmtId="166" fontId="2" fillId="0" borderId="4" xfId="0" applyNumberFormat="1" applyFont="1" applyBorder="1" applyAlignment="1">
      <alignment horizontal="center" vertical="center" wrapText="1"/>
    </xf>
    <xf numFmtId="166" fontId="2" fillId="0" borderId="5" xfId="0" applyNumberFormat="1" applyFont="1" applyBorder="1" applyAlignment="1">
      <alignment horizontal="center" vertical="center" wrapText="1"/>
    </xf>
    <xf numFmtId="2" fontId="1" fillId="0" borderId="3" xfId="0" applyNumberFormat="1" applyFont="1" applyBorder="1" applyAlignment="1">
      <alignment horizontal="center" vertical="center" wrapText="1"/>
    </xf>
    <xf numFmtId="2" fontId="1" fillId="0" borderId="4" xfId="0" applyNumberFormat="1" applyFont="1" applyBorder="1" applyAlignment="1">
      <alignment horizontal="center" vertical="center" wrapText="1"/>
    </xf>
    <xf numFmtId="2" fontId="1" fillId="0" borderId="5" xfId="0" applyNumberFormat="1" applyFont="1" applyBorder="1" applyAlignment="1">
      <alignment horizontal="center" vertical="center" wrapText="1"/>
    </xf>
    <xf numFmtId="0" fontId="10" fillId="0" borderId="1" xfId="0" applyFont="1" applyBorder="1" applyAlignment="1">
      <alignment horizontal="center" vertical="center" wrapText="1"/>
    </xf>
    <xf numFmtId="2" fontId="2" fillId="0" borderId="3" xfId="0" applyNumberFormat="1" applyFont="1" applyBorder="1" applyAlignment="1">
      <alignment horizontal="center" vertical="center"/>
    </xf>
    <xf numFmtId="2" fontId="2" fillId="0" borderId="4" xfId="0" applyNumberFormat="1" applyFont="1" applyBorder="1" applyAlignment="1">
      <alignment horizontal="center" vertical="center"/>
    </xf>
    <xf numFmtId="2" fontId="2" fillId="0" borderId="5" xfId="0" applyNumberFormat="1" applyFont="1" applyBorder="1" applyAlignment="1">
      <alignment horizontal="center" vertical="center"/>
    </xf>
    <xf numFmtId="2" fontId="1" fillId="0" borderId="3" xfId="0" applyNumberFormat="1" applyFont="1" applyBorder="1" applyAlignment="1">
      <alignment horizontal="center" vertical="center"/>
    </xf>
    <xf numFmtId="2" fontId="1" fillId="0" borderId="4" xfId="0" applyNumberFormat="1" applyFont="1" applyBorder="1" applyAlignment="1">
      <alignment horizontal="center" vertical="center"/>
    </xf>
    <xf numFmtId="2" fontId="1" fillId="0" borderId="5" xfId="0" applyNumberFormat="1" applyFont="1" applyBorder="1" applyAlignment="1">
      <alignment horizontal="center" vertical="center"/>
    </xf>
    <xf numFmtId="0" fontId="26" fillId="2" borderId="2" xfId="0" applyFont="1" applyFill="1" applyBorder="1" applyAlignment="1">
      <alignment horizontal="center" vertical="center" wrapText="1"/>
    </xf>
    <xf numFmtId="0" fontId="26" fillId="2" borderId="8" xfId="0" applyFont="1" applyFill="1" applyBorder="1" applyAlignment="1">
      <alignment horizontal="center" vertical="center" wrapText="1"/>
    </xf>
    <xf numFmtId="0" fontId="26" fillId="2" borderId="9" xfId="0" applyFont="1" applyFill="1" applyBorder="1" applyAlignment="1">
      <alignment horizontal="center" vertical="center" wrapText="1"/>
    </xf>
    <xf numFmtId="3" fontId="1" fillId="0" borderId="3" xfId="0" applyNumberFormat="1" applyFont="1" applyBorder="1" applyAlignment="1">
      <alignment horizontal="center" vertical="center" wrapText="1"/>
    </xf>
    <xf numFmtId="3" fontId="1" fillId="0" borderId="4" xfId="0" applyNumberFormat="1" applyFont="1" applyBorder="1" applyAlignment="1">
      <alignment horizontal="center" vertical="center" wrapText="1"/>
    </xf>
    <xf numFmtId="3" fontId="1" fillId="0" borderId="5" xfId="0" applyNumberFormat="1" applyFont="1" applyBorder="1" applyAlignment="1">
      <alignment horizontal="center" vertical="center" wrapText="1"/>
    </xf>
    <xf numFmtId="9" fontId="4" fillId="0" borderId="1" xfId="3" applyFont="1" applyBorder="1" applyAlignment="1">
      <alignment horizontal="center" vertical="center" wrapText="1"/>
    </xf>
    <xf numFmtId="172" fontId="1" fillId="0" borderId="3" xfId="0" applyNumberFormat="1" applyFont="1" applyBorder="1" applyAlignment="1">
      <alignment horizontal="center" vertical="center"/>
    </xf>
    <xf numFmtId="172" fontId="1" fillId="0" borderId="4" xfId="0" applyNumberFormat="1" applyFont="1" applyBorder="1" applyAlignment="1">
      <alignment horizontal="center" vertical="center"/>
    </xf>
    <xf numFmtId="172" fontId="1" fillId="0" borderId="5" xfId="0" applyNumberFormat="1" applyFont="1" applyBorder="1" applyAlignment="1">
      <alignment horizontal="center" vertical="center"/>
    </xf>
    <xf numFmtId="166" fontId="2" fillId="0" borderId="3" xfId="0" applyNumberFormat="1" applyFont="1" applyBorder="1" applyAlignment="1">
      <alignment horizontal="center" vertical="center"/>
    </xf>
    <xf numFmtId="166" fontId="2" fillId="0" borderId="5" xfId="0" applyNumberFormat="1" applyFont="1" applyBorder="1" applyAlignment="1">
      <alignment horizontal="center" vertical="center"/>
    </xf>
    <xf numFmtId="1" fontId="1" fillId="0" borderId="3" xfId="0" applyNumberFormat="1" applyFont="1" applyBorder="1" applyAlignment="1">
      <alignment horizontal="center" vertical="center" wrapText="1"/>
    </xf>
    <xf numFmtId="1" fontId="1" fillId="0" borderId="4" xfId="0" applyNumberFormat="1" applyFont="1" applyBorder="1" applyAlignment="1">
      <alignment horizontal="center" vertical="center" wrapText="1"/>
    </xf>
    <xf numFmtId="1" fontId="1" fillId="0" borderId="5" xfId="0" applyNumberFormat="1" applyFont="1" applyBorder="1" applyAlignment="1">
      <alignment horizontal="center" vertical="center" wrapText="1"/>
    </xf>
    <xf numFmtId="0" fontId="17" fillId="6" borderId="3" xfId="0" applyFont="1" applyFill="1" applyBorder="1" applyAlignment="1">
      <alignment horizontal="center" vertical="center" wrapText="1"/>
    </xf>
    <xf numFmtId="0" fontId="17" fillId="6" borderId="4" xfId="0" applyFont="1" applyFill="1" applyBorder="1" applyAlignment="1">
      <alignment horizontal="center" vertical="center" wrapText="1"/>
    </xf>
    <xf numFmtId="0" fontId="17" fillId="6" borderId="5" xfId="0" applyFont="1" applyFill="1" applyBorder="1" applyAlignment="1">
      <alignment horizontal="center" vertical="center" wrapText="1"/>
    </xf>
    <xf numFmtId="0" fontId="0" fillId="6" borderId="3" xfId="0" applyFill="1" applyBorder="1" applyAlignment="1">
      <alignment horizontal="center" vertical="center" wrapText="1"/>
    </xf>
    <xf numFmtId="0" fontId="0" fillId="6" borderId="4" xfId="0" applyFill="1" applyBorder="1" applyAlignment="1">
      <alignment horizontal="center" vertical="center" wrapText="1"/>
    </xf>
    <xf numFmtId="0" fontId="0" fillId="6" borderId="5" xfId="0" applyFill="1" applyBorder="1" applyAlignment="1">
      <alignment horizontal="center" vertical="center" wrapText="1"/>
    </xf>
    <xf numFmtId="170" fontId="19" fillId="0" borderId="46" xfId="0" applyNumberFormat="1" applyFont="1" applyBorder="1" applyAlignment="1">
      <alignment horizontal="center" vertical="center" wrapText="1"/>
    </xf>
    <xf numFmtId="170" fontId="19" fillId="0" borderId="4" xfId="0" applyNumberFormat="1" applyFont="1" applyBorder="1" applyAlignment="1">
      <alignment horizontal="center" vertical="center" wrapText="1"/>
    </xf>
    <xf numFmtId="170" fontId="19" fillId="0" borderId="5" xfId="0" applyNumberFormat="1" applyFont="1" applyBorder="1" applyAlignment="1">
      <alignment horizontal="center" vertical="center" wrapText="1"/>
    </xf>
    <xf numFmtId="1" fontId="20" fillId="0" borderId="4" xfId="0" applyNumberFormat="1" applyFont="1" applyBorder="1" applyAlignment="1">
      <alignment horizontal="center" vertical="center" wrapText="1"/>
    </xf>
    <xf numFmtId="1" fontId="20" fillId="0" borderId="45" xfId="0" applyNumberFormat="1" applyFont="1" applyBorder="1" applyAlignment="1">
      <alignment horizontal="center" vertical="center" wrapText="1"/>
    </xf>
    <xf numFmtId="170" fontId="19" fillId="0" borderId="3" xfId="0" applyNumberFormat="1" applyFont="1" applyBorder="1" applyAlignment="1">
      <alignment horizontal="center" vertical="center" wrapText="1"/>
    </xf>
    <xf numFmtId="170" fontId="19" fillId="0" borderId="45" xfId="0" applyNumberFormat="1"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5" xfId="0" applyFont="1" applyBorder="1" applyAlignment="1">
      <alignment horizontal="center" vertical="center" wrapText="1"/>
    </xf>
    <xf numFmtId="0" fontId="20" fillId="0" borderId="46" xfId="0" applyFont="1" applyBorder="1" applyAlignment="1">
      <alignment horizontal="center" vertical="center"/>
    </xf>
    <xf numFmtId="0" fontId="20" fillId="0" borderId="4" xfId="0" applyFont="1" applyBorder="1" applyAlignment="1">
      <alignment horizontal="center" vertical="center"/>
    </xf>
    <xf numFmtId="0" fontId="20" fillId="0" borderId="5" xfId="0" applyFont="1" applyBorder="1" applyAlignment="1">
      <alignment horizontal="center" vertical="center"/>
    </xf>
    <xf numFmtId="9" fontId="20" fillId="0" borderId="46" xfId="3" applyFont="1" applyFill="1" applyBorder="1" applyAlignment="1">
      <alignment horizontal="center" vertical="center"/>
    </xf>
    <xf numFmtId="9" fontId="20" fillId="0" borderId="4" xfId="3" applyFont="1" applyFill="1" applyBorder="1" applyAlignment="1">
      <alignment horizontal="center" vertical="center"/>
    </xf>
    <xf numFmtId="9" fontId="20" fillId="0" borderId="5" xfId="3" applyFont="1" applyFill="1" applyBorder="1" applyAlignment="1">
      <alignment horizontal="center" vertical="center"/>
    </xf>
    <xf numFmtId="9" fontId="19" fillId="0" borderId="46" xfId="3" applyFont="1" applyFill="1" applyBorder="1" applyAlignment="1">
      <alignment horizontal="center" vertical="center"/>
    </xf>
    <xf numFmtId="9" fontId="19" fillId="0" borderId="4" xfId="3" applyFont="1" applyFill="1" applyBorder="1" applyAlignment="1">
      <alignment horizontal="center" vertical="center"/>
    </xf>
    <xf numFmtId="9" fontId="19" fillId="0" borderId="5" xfId="3" applyFont="1" applyFill="1" applyBorder="1" applyAlignment="1">
      <alignment horizontal="center" vertical="center"/>
    </xf>
    <xf numFmtId="0" fontId="20" fillId="0" borderId="46"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1" fontId="20" fillId="0" borderId="46" xfId="0" applyNumberFormat="1" applyFont="1" applyBorder="1" applyAlignment="1">
      <alignment horizontal="center" vertical="center" wrapText="1"/>
    </xf>
    <xf numFmtId="1" fontId="20" fillId="0" borderId="5"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20" fillId="0" borderId="45" xfId="0" applyFont="1" applyBorder="1" applyAlignment="1">
      <alignment horizontal="center" vertical="center"/>
    </xf>
    <xf numFmtId="9" fontId="20" fillId="0" borderId="45" xfId="3" applyFont="1" applyFill="1" applyBorder="1" applyAlignment="1">
      <alignment horizontal="center" vertical="center"/>
    </xf>
    <xf numFmtId="9" fontId="19" fillId="0" borderId="45" xfId="3" applyFont="1" applyFill="1" applyBorder="1" applyAlignment="1">
      <alignment horizontal="center" vertical="center"/>
    </xf>
    <xf numFmtId="0" fontId="20" fillId="0" borderId="45" xfId="0" applyFont="1" applyBorder="1" applyAlignment="1">
      <alignment horizontal="center" vertical="center" wrapText="1"/>
    </xf>
    <xf numFmtId="0" fontId="20" fillId="0" borderId="1" xfId="0" applyFont="1" applyBorder="1" applyAlignment="1">
      <alignment horizontal="center" vertical="center"/>
    </xf>
    <xf numFmtId="9" fontId="20" fillId="0" borderId="1" xfId="3" applyFont="1" applyFill="1" applyBorder="1" applyAlignment="1">
      <alignment horizontal="center" vertical="center"/>
    </xf>
    <xf numFmtId="9" fontId="19" fillId="0" borderId="1" xfId="3" applyFont="1" applyFill="1" applyBorder="1" applyAlignment="1">
      <alignment horizontal="center" vertical="center"/>
    </xf>
    <xf numFmtId="0" fontId="20" fillId="0" borderId="1" xfId="0" applyFont="1" applyBorder="1" applyAlignment="1">
      <alignment horizontal="center" vertical="center" wrapText="1"/>
    </xf>
    <xf numFmtId="0" fontId="17" fillId="7" borderId="36" xfId="0" applyFont="1" applyFill="1" applyBorder="1" applyAlignment="1">
      <alignment horizontal="center" vertical="center" wrapText="1"/>
    </xf>
    <xf numFmtId="0" fontId="17" fillId="7" borderId="11" xfId="0" applyFont="1" applyFill="1" applyBorder="1" applyAlignment="1">
      <alignment horizontal="center" vertical="center" wrapText="1"/>
    </xf>
    <xf numFmtId="0" fontId="17" fillId="7" borderId="39" xfId="0" applyFont="1" applyFill="1" applyBorder="1" applyAlignment="1">
      <alignment horizontal="center" vertical="center" wrapText="1"/>
    </xf>
    <xf numFmtId="0" fontId="17" fillId="7" borderId="37" xfId="0" applyFont="1" applyFill="1" applyBorder="1" applyAlignment="1">
      <alignment horizontal="center" vertical="center" wrapText="1"/>
    </xf>
    <xf numFmtId="0" fontId="15" fillId="6" borderId="1" xfId="0" applyFont="1" applyFill="1" applyBorder="1" applyAlignment="1">
      <alignment horizontal="center" vertical="center" wrapText="1"/>
    </xf>
    <xf numFmtId="9" fontId="17" fillId="6" borderId="1" xfId="3" applyFont="1" applyFill="1" applyBorder="1" applyAlignment="1">
      <alignment horizontal="center" vertical="center" wrapText="1"/>
    </xf>
    <xf numFmtId="0" fontId="15" fillId="7" borderId="5"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15" fillId="6" borderId="36" xfId="0" applyFont="1" applyFill="1" applyBorder="1" applyAlignment="1">
      <alignment horizontal="center" vertical="center" wrapText="1"/>
    </xf>
    <xf numFmtId="0" fontId="15" fillId="6" borderId="37" xfId="0" applyFont="1" applyFill="1" applyBorder="1" applyAlignment="1">
      <alignment horizontal="center" vertical="center" wrapText="1"/>
    </xf>
    <xf numFmtId="0" fontId="15" fillId="6" borderId="38" xfId="0" applyFont="1" applyFill="1" applyBorder="1" applyAlignment="1">
      <alignment horizontal="center" vertical="center" wrapText="1"/>
    </xf>
    <xf numFmtId="1" fontId="20" fillId="0" borderId="1" xfId="0" applyNumberFormat="1" applyFont="1" applyBorder="1" applyAlignment="1">
      <alignment horizontal="center" vertical="center" wrapText="1"/>
    </xf>
    <xf numFmtId="170" fontId="19" fillId="0" borderId="1" xfId="0" applyNumberFormat="1" applyFont="1" applyBorder="1" applyAlignment="1">
      <alignment horizontal="center" vertical="center" wrapText="1"/>
    </xf>
    <xf numFmtId="0" fontId="15" fillId="5" borderId="46"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5" borderId="33" xfId="0" applyFont="1" applyFill="1" applyBorder="1" applyAlignment="1">
      <alignment horizontal="center" vertical="center" wrapText="1"/>
    </xf>
    <xf numFmtId="0" fontId="15" fillId="5" borderId="40" xfId="0" applyFont="1" applyFill="1" applyBorder="1" applyAlignment="1">
      <alignment horizontal="center" vertical="center" wrapText="1"/>
    </xf>
    <xf numFmtId="0" fontId="15" fillId="5" borderId="36" xfId="0" applyFont="1" applyFill="1" applyBorder="1" applyAlignment="1">
      <alignment horizontal="center" vertical="center" wrapText="1"/>
    </xf>
    <xf numFmtId="0" fontId="6" fillId="0" borderId="34"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5" xfId="0" applyFont="1" applyBorder="1" applyAlignment="1">
      <alignment horizontal="center" vertical="center" wrapText="1"/>
    </xf>
    <xf numFmtId="0" fontId="15" fillId="7" borderId="33" xfId="0" applyFont="1" applyFill="1" applyBorder="1" applyAlignment="1">
      <alignment horizontal="center" vertical="center" wrapText="1"/>
    </xf>
    <xf numFmtId="0" fontId="15" fillId="7" borderId="40" xfId="0" applyFont="1" applyFill="1" applyBorder="1" applyAlignment="1">
      <alignment horizontal="center" vertical="center" wrapText="1"/>
    </xf>
    <xf numFmtId="0" fontId="15" fillId="6" borderId="35" xfId="0" applyFont="1" applyFill="1" applyBorder="1" applyAlignment="1">
      <alignment horizontal="center" vertical="center" wrapText="1"/>
    </xf>
    <xf numFmtId="0" fontId="15" fillId="6" borderId="5" xfId="0" applyFont="1" applyFill="1" applyBorder="1" applyAlignment="1">
      <alignment horizontal="center" vertical="center" wrapText="1"/>
    </xf>
    <xf numFmtId="0" fontId="15" fillId="6" borderId="28" xfId="0" applyFont="1" applyFill="1" applyBorder="1" applyAlignment="1">
      <alignment horizontal="center" vertical="center" wrapText="1"/>
    </xf>
    <xf numFmtId="0" fontId="15" fillId="6" borderId="29"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7" borderId="28" xfId="0" applyFont="1" applyFill="1" applyBorder="1" applyAlignment="1">
      <alignment horizontal="center" vertical="center" wrapText="1"/>
    </xf>
    <xf numFmtId="0" fontId="15" fillId="7" borderId="29" xfId="0" applyFont="1" applyFill="1" applyBorder="1" applyAlignment="1">
      <alignment horizontal="center" vertical="center" wrapText="1"/>
    </xf>
    <xf numFmtId="0" fontId="15" fillId="7" borderId="30" xfId="0" applyFont="1" applyFill="1" applyBorder="1" applyAlignment="1">
      <alignment horizontal="center" vertical="center" wrapText="1"/>
    </xf>
    <xf numFmtId="0" fontId="15" fillId="7" borderId="21"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31" xfId="0" applyFont="1" applyFill="1" applyBorder="1" applyAlignment="1">
      <alignment horizontal="center" vertical="center" wrapText="1"/>
    </xf>
    <xf numFmtId="0" fontId="17" fillId="7" borderId="32" xfId="0" applyFont="1" applyFill="1" applyBorder="1" applyAlignment="1">
      <alignment horizontal="center" vertical="center" wrapText="1"/>
    </xf>
    <xf numFmtId="0" fontId="17" fillId="7" borderId="7" xfId="0" applyFont="1" applyFill="1" applyBorder="1" applyAlignment="1">
      <alignment horizontal="center" vertical="center" wrapText="1"/>
    </xf>
    <xf numFmtId="0" fontId="17" fillId="7" borderId="38" xfId="0" applyFont="1" applyFill="1" applyBorder="1" applyAlignment="1">
      <alignment horizontal="center" vertical="center" wrapText="1"/>
    </xf>
    <xf numFmtId="0" fontId="15" fillId="7" borderId="38" xfId="0" applyFont="1" applyFill="1" applyBorder="1" applyAlignment="1">
      <alignment horizontal="center" vertical="center" wrapText="1"/>
    </xf>
    <xf numFmtId="0" fontId="15" fillId="7" borderId="43" xfId="0" applyFont="1" applyFill="1" applyBorder="1" applyAlignment="1">
      <alignment horizontal="center" vertical="center" wrapText="1"/>
    </xf>
    <xf numFmtId="9" fontId="15" fillId="6" borderId="3" xfId="0" applyNumberFormat="1" applyFont="1" applyFill="1" applyBorder="1" applyAlignment="1">
      <alignment horizontal="center" vertical="center" wrapText="1"/>
    </xf>
    <xf numFmtId="0" fontId="15" fillId="6" borderId="4" xfId="0" applyFont="1" applyFill="1" applyBorder="1" applyAlignment="1">
      <alignment horizontal="center" vertical="center" wrapText="1"/>
    </xf>
    <xf numFmtId="9" fontId="0" fillId="6" borderId="3" xfId="3" applyFont="1" applyFill="1" applyBorder="1" applyAlignment="1">
      <alignment horizontal="center" vertical="center"/>
    </xf>
    <xf numFmtId="9" fontId="0" fillId="6" borderId="4" xfId="3" applyFont="1" applyFill="1" applyBorder="1" applyAlignment="1">
      <alignment horizontal="center" vertical="center"/>
    </xf>
    <xf numFmtId="9" fontId="0" fillId="6" borderId="1" xfId="3" applyFont="1" applyFill="1" applyBorder="1" applyAlignment="1">
      <alignment horizontal="center" vertical="center"/>
    </xf>
    <xf numFmtId="0" fontId="13" fillId="0" borderId="12" xfId="0" applyFont="1" applyBorder="1" applyAlignment="1">
      <alignment horizontal="center"/>
    </xf>
    <xf numFmtId="0" fontId="13" fillId="0" borderId="14" xfId="0" applyFont="1" applyBorder="1" applyAlignment="1">
      <alignment horizontal="center"/>
    </xf>
    <xf numFmtId="0" fontId="13" fillId="0" borderId="16" xfId="0" applyFont="1" applyBorder="1" applyAlignment="1">
      <alignment horizontal="center"/>
    </xf>
    <xf numFmtId="0" fontId="14" fillId="0" borderId="6" xfId="0" applyFont="1" applyBorder="1" applyAlignment="1">
      <alignment horizontal="center" vertical="center"/>
    </xf>
    <xf numFmtId="0" fontId="14" fillId="0" borderId="0" xfId="0" applyFont="1" applyAlignment="1">
      <alignment horizontal="center" vertical="center"/>
    </xf>
    <xf numFmtId="0" fontId="14" fillId="0" borderId="7" xfId="0" applyFont="1" applyBorder="1" applyAlignment="1">
      <alignment horizontal="center" vertical="center"/>
    </xf>
    <xf numFmtId="0" fontId="14" fillId="0" borderId="6" xfId="0" applyFont="1" applyBorder="1" applyAlignment="1">
      <alignment horizontal="center" vertical="center" wrapText="1"/>
    </xf>
    <xf numFmtId="0" fontId="14" fillId="0" borderId="0" xfId="0" applyFont="1" applyAlignment="1">
      <alignment horizontal="center" vertical="center" wrapText="1"/>
    </xf>
    <xf numFmtId="0" fontId="14" fillId="0" borderId="7"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9" xfId="0" applyFont="1" applyBorder="1" applyAlignment="1">
      <alignment horizontal="center" vertical="center" wrapText="1"/>
    </xf>
    <xf numFmtId="0" fontId="25" fillId="3" borderId="10" xfId="0" applyFont="1" applyFill="1" applyBorder="1" applyAlignment="1">
      <alignment horizontal="center"/>
    </xf>
    <xf numFmtId="0" fontId="25" fillId="3" borderId="21" xfId="0" applyFont="1" applyFill="1" applyBorder="1" applyAlignment="1">
      <alignment horizontal="center"/>
    </xf>
    <xf numFmtId="0" fontId="25" fillId="3" borderId="22" xfId="0" applyFont="1" applyFill="1" applyBorder="1" applyAlignment="1">
      <alignment horizontal="center"/>
    </xf>
    <xf numFmtId="0" fontId="25" fillId="3" borderId="23" xfId="0" applyFont="1" applyFill="1" applyBorder="1" applyAlignment="1">
      <alignment horizontal="center"/>
    </xf>
    <xf numFmtId="0" fontId="16" fillId="4" borderId="24" xfId="0" applyFont="1" applyFill="1" applyBorder="1" applyAlignment="1">
      <alignment horizontal="center"/>
    </xf>
    <xf numFmtId="0" fontId="16" fillId="4" borderId="25" xfId="0" applyFont="1" applyFill="1" applyBorder="1" applyAlignment="1">
      <alignment horizontal="center"/>
    </xf>
    <xf numFmtId="0" fontId="16" fillId="4" borderId="26" xfId="0" applyFont="1" applyFill="1" applyBorder="1" applyAlignment="1">
      <alignment horizontal="center"/>
    </xf>
    <xf numFmtId="0" fontId="15" fillId="5" borderId="27" xfId="0" applyFont="1" applyFill="1" applyBorder="1" applyAlignment="1">
      <alignment horizontal="center" vertical="center" wrapText="1"/>
    </xf>
    <xf numFmtId="0" fontId="15" fillId="5" borderId="34" xfId="0" applyFont="1" applyFill="1" applyBorder="1" applyAlignment="1">
      <alignment horizontal="center" vertical="center" wrapText="1"/>
    </xf>
  </cellXfs>
  <cellStyles count="5">
    <cellStyle name="Millares" xfId="1" builtinId="3"/>
    <cellStyle name="Millares [0]" xfId="4" builtinId="6"/>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299376</xdr:colOff>
      <xdr:row>0</xdr:row>
      <xdr:rowOff>35718</xdr:rowOff>
    </xdr:from>
    <xdr:to>
      <xdr:col>0</xdr:col>
      <xdr:colOff>1071561</xdr:colOff>
      <xdr:row>3</xdr:row>
      <xdr:rowOff>297655</xdr:rowOff>
    </xdr:to>
    <xdr:pic>
      <xdr:nvPicPr>
        <xdr:cNvPr id="2" name="Imagen 3">
          <a:extLst>
            <a:ext uri="{FF2B5EF4-FFF2-40B4-BE49-F238E27FC236}">
              <a16:creationId xmlns:a16="http://schemas.microsoft.com/office/drawing/2014/main" xmlns="" id="{6D7CE254-51E3-4CAB-8177-2AAE93510E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9376" y="35718"/>
          <a:ext cx="77218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45"/>
  <sheetViews>
    <sheetView showGridLines="0" tabSelected="1" topLeftCell="AF1" zoomScale="70" zoomScaleNormal="70" workbookViewId="0">
      <selection activeCell="B3" sqref="B3:B43"/>
    </sheetView>
  </sheetViews>
  <sheetFormatPr baseColWidth="10" defaultColWidth="11.42578125" defaultRowHeight="15.75" x14ac:dyDescent="0.25"/>
  <cols>
    <col min="1" max="1" width="27.7109375" style="15" customWidth="1"/>
    <col min="2" max="2" width="23" style="15" customWidth="1"/>
    <col min="3" max="3" width="29.85546875" style="17" customWidth="1"/>
    <col min="4" max="4" width="25.42578125" style="17" customWidth="1"/>
    <col min="5" max="5" width="23.7109375" style="17" customWidth="1"/>
    <col min="6" max="6" width="26.85546875" style="17" customWidth="1"/>
    <col min="7" max="8" width="29.7109375" style="15" customWidth="1"/>
    <col min="9" max="9" width="30" style="15" customWidth="1"/>
    <col min="10" max="10" width="43.42578125" style="17" customWidth="1"/>
    <col min="11" max="11" width="38.28515625" style="15" customWidth="1"/>
    <col min="12" max="12" width="33.28515625" style="15" customWidth="1"/>
    <col min="13" max="20" width="35" style="15" customWidth="1"/>
    <col min="21" max="21" width="31.42578125" style="17" customWidth="1"/>
    <col min="22" max="22" width="32.28515625" style="15" customWidth="1"/>
    <col min="23" max="23" width="40" style="17" customWidth="1"/>
    <col min="24" max="24" width="39.5703125" style="36" customWidth="1"/>
    <col min="25" max="25" width="36" style="15" customWidth="1"/>
    <col min="26" max="26" width="45.5703125" style="36" customWidth="1"/>
    <col min="27" max="27" width="36" style="36" customWidth="1"/>
    <col min="28" max="28" width="37.7109375" style="36" customWidth="1"/>
    <col min="29" max="29" width="23.5703125" style="25" customWidth="1"/>
    <col min="30" max="30" width="23.28515625" style="25" customWidth="1"/>
    <col min="31" max="32" width="26.42578125" style="15" customWidth="1"/>
    <col min="33" max="33" width="29.5703125" style="15" customWidth="1"/>
    <col min="34" max="34" width="18.42578125" style="15" hidden="1" customWidth="1"/>
    <col min="35" max="35" width="17.42578125" style="15" hidden="1" customWidth="1"/>
    <col min="36" max="36" width="37.85546875" style="15" customWidth="1"/>
    <col min="37" max="37" width="33.140625" style="26" customWidth="1"/>
    <col min="38" max="38" width="28.5703125" style="15" customWidth="1"/>
    <col min="39" max="39" width="38.85546875" style="15" customWidth="1"/>
    <col min="40" max="41" width="38.85546875" style="26" customWidth="1"/>
    <col min="42" max="43" width="38.42578125" style="15" customWidth="1"/>
    <col min="44" max="44" width="43.5703125" style="15" customWidth="1"/>
    <col min="45" max="45" width="35.5703125" style="15" customWidth="1"/>
    <col min="46" max="46" width="37.5703125" style="15" customWidth="1"/>
    <col min="47" max="47" width="35.28515625" style="44" customWidth="1"/>
    <col min="48" max="48" width="58.7109375" style="15" customWidth="1"/>
    <col min="49" max="49" width="11.42578125" style="15"/>
    <col min="50" max="50" width="12.7109375" style="15" bestFit="1" customWidth="1"/>
    <col min="51" max="51" width="11.42578125" style="15"/>
    <col min="52" max="52" width="63.140625" style="15" customWidth="1"/>
    <col min="53" max="16384" width="11.42578125" style="15"/>
  </cols>
  <sheetData>
    <row r="1" spans="1:52" ht="63" customHeight="1" x14ac:dyDescent="0.25">
      <c r="A1" s="290" t="s">
        <v>144</v>
      </c>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2"/>
    </row>
    <row r="2" spans="1:52" ht="110.25" customHeight="1" x14ac:dyDescent="0.25">
      <c r="A2" s="16" t="s">
        <v>0</v>
      </c>
      <c r="B2" s="16" t="s">
        <v>1</v>
      </c>
      <c r="C2" s="16" t="s">
        <v>2</v>
      </c>
      <c r="D2" s="16" t="s">
        <v>3</v>
      </c>
      <c r="E2" s="16" t="s">
        <v>4</v>
      </c>
      <c r="F2" s="16" t="s">
        <v>5</v>
      </c>
      <c r="G2" s="16" t="s">
        <v>6</v>
      </c>
      <c r="H2" s="16" t="s">
        <v>7</v>
      </c>
      <c r="I2" s="16" t="s">
        <v>3</v>
      </c>
      <c r="J2" s="16" t="s">
        <v>8</v>
      </c>
      <c r="K2" s="16" t="s">
        <v>9</v>
      </c>
      <c r="L2" s="16" t="s">
        <v>10</v>
      </c>
      <c r="M2" s="16" t="s">
        <v>11</v>
      </c>
      <c r="N2" s="16" t="s">
        <v>12</v>
      </c>
      <c r="O2" s="16" t="s">
        <v>13</v>
      </c>
      <c r="P2" s="16" t="s">
        <v>129</v>
      </c>
      <c r="Q2" s="16" t="s">
        <v>139</v>
      </c>
      <c r="R2" s="16" t="s">
        <v>133</v>
      </c>
      <c r="S2" s="16" t="s">
        <v>14</v>
      </c>
      <c r="T2" s="16" t="s">
        <v>15</v>
      </c>
      <c r="U2" s="16" t="s">
        <v>16</v>
      </c>
      <c r="V2" s="16" t="s">
        <v>17</v>
      </c>
      <c r="W2" s="16" t="s">
        <v>18</v>
      </c>
      <c r="X2" s="16" t="s">
        <v>19</v>
      </c>
      <c r="Y2" s="16" t="s">
        <v>20</v>
      </c>
      <c r="Z2" s="16" t="s">
        <v>143</v>
      </c>
      <c r="AA2" s="16" t="s">
        <v>21</v>
      </c>
      <c r="AB2" s="16" t="s">
        <v>22</v>
      </c>
      <c r="AC2" s="16" t="s">
        <v>23</v>
      </c>
      <c r="AD2" s="16" t="s">
        <v>24</v>
      </c>
      <c r="AE2" s="16" t="s">
        <v>25</v>
      </c>
      <c r="AF2" s="16" t="s">
        <v>26</v>
      </c>
      <c r="AG2" s="16" t="s">
        <v>27</v>
      </c>
      <c r="AH2" s="16" t="s">
        <v>28</v>
      </c>
      <c r="AI2" s="16" t="s">
        <v>29</v>
      </c>
      <c r="AJ2" s="16" t="s">
        <v>30</v>
      </c>
      <c r="AK2" s="16" t="s">
        <v>31</v>
      </c>
      <c r="AL2" s="16" t="s">
        <v>32</v>
      </c>
      <c r="AM2" s="16" t="s">
        <v>33</v>
      </c>
      <c r="AN2" s="16" t="s">
        <v>145</v>
      </c>
      <c r="AO2" s="16" t="s">
        <v>146</v>
      </c>
      <c r="AP2" s="16" t="s">
        <v>34</v>
      </c>
      <c r="AQ2" s="63" t="s">
        <v>148</v>
      </c>
      <c r="AR2" s="63" t="s">
        <v>147</v>
      </c>
      <c r="AS2" s="16" t="s">
        <v>35</v>
      </c>
      <c r="AT2" s="16" t="s">
        <v>36</v>
      </c>
      <c r="AU2" s="20" t="s">
        <v>37</v>
      </c>
      <c r="AV2" s="16" t="s">
        <v>38</v>
      </c>
    </row>
    <row r="3" spans="1:52" ht="47.25" customHeight="1" x14ac:dyDescent="0.25">
      <c r="A3" s="192" t="s">
        <v>39</v>
      </c>
      <c r="B3" s="192" t="s">
        <v>40</v>
      </c>
      <c r="C3" s="273" t="s">
        <v>41</v>
      </c>
      <c r="D3" s="251">
        <v>0.39</v>
      </c>
      <c r="E3" s="251">
        <v>0.45</v>
      </c>
      <c r="F3" s="192" t="s">
        <v>42</v>
      </c>
      <c r="G3" s="215" t="s">
        <v>43</v>
      </c>
      <c r="H3" s="215" t="s">
        <v>44</v>
      </c>
      <c r="I3" s="203">
        <v>32.9</v>
      </c>
      <c r="J3" s="215" t="s">
        <v>45</v>
      </c>
      <c r="K3" s="277">
        <f>40.5-32.9</f>
        <v>7.6000000000000014</v>
      </c>
      <c r="L3" s="203" t="s">
        <v>240</v>
      </c>
      <c r="M3" s="221">
        <v>32.9</v>
      </c>
      <c r="N3" s="221">
        <v>0</v>
      </c>
      <c r="O3" s="221">
        <v>0</v>
      </c>
      <c r="P3" s="221">
        <v>0</v>
      </c>
      <c r="Q3" s="297">
        <v>0.36</v>
      </c>
      <c r="R3" s="287">
        <f>SUM(N3:Q8)</f>
        <v>0.36</v>
      </c>
      <c r="S3" s="200">
        <f>+R3/5.1</f>
        <v>7.0588235294117646E-2</v>
      </c>
      <c r="T3" s="200">
        <f>0.36/7</f>
        <v>5.1428571428571428E-2</v>
      </c>
      <c r="U3" s="215" t="s">
        <v>46</v>
      </c>
      <c r="V3" s="259" t="s">
        <v>47</v>
      </c>
      <c r="W3" s="215" t="s">
        <v>48</v>
      </c>
      <c r="X3" s="32" t="s">
        <v>49</v>
      </c>
      <c r="Y3" s="5">
        <v>0.16</v>
      </c>
      <c r="Z3" s="37" t="s">
        <v>50</v>
      </c>
      <c r="AA3" s="5">
        <v>1</v>
      </c>
      <c r="AB3" s="206">
        <f>AVERAGE(AA3:AA8)</f>
        <v>0.95833333333333337</v>
      </c>
      <c r="AC3" s="21">
        <v>44762</v>
      </c>
      <c r="AD3" s="22">
        <v>44812</v>
      </c>
      <c r="AE3" s="256">
        <v>4549</v>
      </c>
      <c r="AF3" s="256">
        <v>4549</v>
      </c>
      <c r="AG3" s="206">
        <f>+AB3</f>
        <v>0.95833333333333337</v>
      </c>
      <c r="AH3" s="256" t="s">
        <v>51</v>
      </c>
      <c r="AI3" s="215" t="s">
        <v>52</v>
      </c>
      <c r="AJ3" s="215" t="s">
        <v>53</v>
      </c>
      <c r="AK3" s="265">
        <v>2003129039</v>
      </c>
      <c r="AL3" s="215" t="s">
        <v>54</v>
      </c>
      <c r="AM3" s="215" t="s">
        <v>55</v>
      </c>
      <c r="AN3" s="265">
        <v>691043335</v>
      </c>
      <c r="AO3" s="265">
        <v>548043335</v>
      </c>
      <c r="AP3" s="215" t="s">
        <v>55</v>
      </c>
      <c r="AQ3" s="206">
        <f>+AN3/AK3</f>
        <v>0.34498193653314613</v>
      </c>
      <c r="AR3" s="206">
        <f>+AO3/AK3</f>
        <v>0.2735936249387077</v>
      </c>
      <c r="AS3" s="215"/>
      <c r="AT3" s="215" t="s">
        <v>56</v>
      </c>
      <c r="AU3" s="239"/>
      <c r="AV3" s="233" t="s">
        <v>138</v>
      </c>
      <c r="AZ3" s="46"/>
    </row>
    <row r="4" spans="1:52" ht="64.5" customHeight="1" x14ac:dyDescent="0.25">
      <c r="A4" s="192"/>
      <c r="B4" s="192"/>
      <c r="C4" s="274"/>
      <c r="D4" s="276"/>
      <c r="E4" s="276"/>
      <c r="F4" s="192"/>
      <c r="G4" s="216"/>
      <c r="H4" s="216"/>
      <c r="I4" s="204"/>
      <c r="J4" s="216"/>
      <c r="K4" s="278"/>
      <c r="L4" s="204"/>
      <c r="M4" s="222"/>
      <c r="N4" s="222"/>
      <c r="O4" s="222"/>
      <c r="P4" s="222"/>
      <c r="Q4" s="298"/>
      <c r="R4" s="288"/>
      <c r="S4" s="201"/>
      <c r="T4" s="201"/>
      <c r="U4" s="216"/>
      <c r="V4" s="260"/>
      <c r="W4" s="216"/>
      <c r="X4" s="33" t="s">
        <v>57</v>
      </c>
      <c r="Y4" s="6">
        <v>0.16</v>
      </c>
      <c r="Z4" s="38" t="s">
        <v>58</v>
      </c>
      <c r="AA4" s="6">
        <v>1</v>
      </c>
      <c r="AB4" s="207"/>
      <c r="AC4" s="23">
        <v>44585</v>
      </c>
      <c r="AD4" s="23">
        <v>44589</v>
      </c>
      <c r="AE4" s="257"/>
      <c r="AF4" s="257"/>
      <c r="AG4" s="207"/>
      <c r="AH4" s="257"/>
      <c r="AI4" s="216"/>
      <c r="AJ4" s="216"/>
      <c r="AK4" s="266"/>
      <c r="AL4" s="216"/>
      <c r="AM4" s="216"/>
      <c r="AN4" s="266"/>
      <c r="AO4" s="266"/>
      <c r="AP4" s="216"/>
      <c r="AQ4" s="207"/>
      <c r="AR4" s="207"/>
      <c r="AS4" s="216"/>
      <c r="AT4" s="216"/>
      <c r="AU4" s="240"/>
      <c r="AV4" s="234"/>
      <c r="AZ4" s="46"/>
    </row>
    <row r="5" spans="1:52" ht="89.25" customHeight="1" x14ac:dyDescent="0.25">
      <c r="A5" s="192"/>
      <c r="B5" s="192"/>
      <c r="C5" s="274"/>
      <c r="D5" s="276"/>
      <c r="E5" s="276"/>
      <c r="F5" s="192"/>
      <c r="G5" s="216"/>
      <c r="H5" s="216"/>
      <c r="I5" s="204"/>
      <c r="J5" s="216"/>
      <c r="K5" s="278"/>
      <c r="L5" s="204"/>
      <c r="M5" s="222"/>
      <c r="N5" s="222"/>
      <c r="O5" s="222"/>
      <c r="P5" s="222"/>
      <c r="Q5" s="298"/>
      <c r="R5" s="288">
        <f>SUM(N3:Q8)</f>
        <v>0.36</v>
      </c>
      <c r="S5" s="201"/>
      <c r="T5" s="201"/>
      <c r="U5" s="216"/>
      <c r="V5" s="260"/>
      <c r="W5" s="216"/>
      <c r="X5" s="33" t="s">
        <v>59</v>
      </c>
      <c r="Y5" s="6">
        <v>0.2</v>
      </c>
      <c r="Z5" s="38" t="s">
        <v>60</v>
      </c>
      <c r="AA5" s="6">
        <v>1</v>
      </c>
      <c r="AB5" s="207"/>
      <c r="AC5" s="23">
        <v>44564</v>
      </c>
      <c r="AD5" s="23">
        <v>44589</v>
      </c>
      <c r="AE5" s="257"/>
      <c r="AF5" s="257"/>
      <c r="AG5" s="207"/>
      <c r="AH5" s="257"/>
      <c r="AI5" s="216"/>
      <c r="AJ5" s="216"/>
      <c r="AK5" s="266"/>
      <c r="AL5" s="216"/>
      <c r="AM5" s="216"/>
      <c r="AN5" s="266"/>
      <c r="AO5" s="266"/>
      <c r="AP5" s="216"/>
      <c r="AQ5" s="207"/>
      <c r="AR5" s="207"/>
      <c r="AS5" s="216"/>
      <c r="AT5" s="216"/>
      <c r="AU5" s="240"/>
      <c r="AV5" s="234"/>
      <c r="AZ5" s="46"/>
    </row>
    <row r="6" spans="1:52" ht="156.75" customHeight="1" x14ac:dyDescent="0.25">
      <c r="A6" s="192"/>
      <c r="B6" s="192"/>
      <c r="C6" s="274"/>
      <c r="D6" s="276"/>
      <c r="E6" s="276"/>
      <c r="F6" s="192"/>
      <c r="G6" s="216"/>
      <c r="H6" s="216"/>
      <c r="I6" s="204"/>
      <c r="J6" s="216"/>
      <c r="K6" s="278"/>
      <c r="L6" s="204"/>
      <c r="M6" s="222"/>
      <c r="N6" s="222"/>
      <c r="O6" s="222"/>
      <c r="P6" s="222"/>
      <c r="Q6" s="298"/>
      <c r="R6" s="288"/>
      <c r="S6" s="201"/>
      <c r="T6" s="201"/>
      <c r="U6" s="216"/>
      <c r="V6" s="260"/>
      <c r="W6" s="216"/>
      <c r="X6" s="33" t="s">
        <v>134</v>
      </c>
      <c r="Y6" s="6">
        <v>0.16</v>
      </c>
      <c r="Z6" s="38" t="s">
        <v>61</v>
      </c>
      <c r="AA6" s="6">
        <v>1</v>
      </c>
      <c r="AB6" s="207"/>
      <c r="AC6" s="23">
        <v>44607</v>
      </c>
      <c r="AD6" s="23">
        <v>44725</v>
      </c>
      <c r="AE6" s="257"/>
      <c r="AF6" s="257"/>
      <c r="AG6" s="207"/>
      <c r="AH6" s="257"/>
      <c r="AI6" s="216"/>
      <c r="AJ6" s="216"/>
      <c r="AK6" s="266"/>
      <c r="AL6" s="216"/>
      <c r="AM6" s="216"/>
      <c r="AN6" s="266"/>
      <c r="AO6" s="266"/>
      <c r="AP6" s="216"/>
      <c r="AQ6" s="207"/>
      <c r="AR6" s="207"/>
      <c r="AS6" s="216"/>
      <c r="AT6" s="216"/>
      <c r="AU6" s="240"/>
      <c r="AV6" s="234"/>
      <c r="AZ6" s="46"/>
    </row>
    <row r="7" spans="1:52" ht="177.75" customHeight="1" x14ac:dyDescent="0.25">
      <c r="A7" s="192"/>
      <c r="B7" s="192"/>
      <c r="C7" s="274"/>
      <c r="D7" s="276"/>
      <c r="E7" s="276"/>
      <c r="F7" s="192"/>
      <c r="G7" s="216"/>
      <c r="H7" s="216"/>
      <c r="I7" s="204"/>
      <c r="J7" s="216"/>
      <c r="K7" s="278"/>
      <c r="L7" s="204"/>
      <c r="M7" s="222"/>
      <c r="N7" s="222"/>
      <c r="O7" s="222"/>
      <c r="P7" s="222"/>
      <c r="Q7" s="298"/>
      <c r="R7" s="288"/>
      <c r="S7" s="201"/>
      <c r="T7" s="201"/>
      <c r="U7" s="216"/>
      <c r="V7" s="260"/>
      <c r="W7" s="216"/>
      <c r="X7" s="33" t="s">
        <v>135</v>
      </c>
      <c r="Y7" s="6">
        <v>0.16</v>
      </c>
      <c r="Z7" s="38" t="s">
        <v>127</v>
      </c>
      <c r="AA7" s="6">
        <v>1</v>
      </c>
      <c r="AB7" s="207"/>
      <c r="AC7" s="23">
        <v>44662</v>
      </c>
      <c r="AD7" s="23">
        <v>44764</v>
      </c>
      <c r="AE7" s="257"/>
      <c r="AF7" s="257"/>
      <c r="AG7" s="207"/>
      <c r="AH7" s="257"/>
      <c r="AI7" s="216"/>
      <c r="AJ7" s="216"/>
      <c r="AK7" s="266"/>
      <c r="AL7" s="216"/>
      <c r="AM7" s="216"/>
      <c r="AN7" s="266" t="s">
        <v>137</v>
      </c>
      <c r="AO7" s="266"/>
      <c r="AP7" s="216"/>
      <c r="AQ7" s="207"/>
      <c r="AR7" s="207"/>
      <c r="AS7" s="216"/>
      <c r="AT7" s="216"/>
      <c r="AU7" s="240"/>
      <c r="AV7" s="234"/>
      <c r="AZ7" s="46"/>
    </row>
    <row r="8" spans="1:52" ht="61.5" customHeight="1" x14ac:dyDescent="0.25">
      <c r="A8" s="192"/>
      <c r="B8" s="192"/>
      <c r="C8" s="275"/>
      <c r="D8" s="252"/>
      <c r="E8" s="252"/>
      <c r="F8" s="192"/>
      <c r="G8" s="217"/>
      <c r="H8" s="217"/>
      <c r="I8" s="205"/>
      <c r="J8" s="217"/>
      <c r="K8" s="279"/>
      <c r="L8" s="205"/>
      <c r="M8" s="250"/>
      <c r="N8" s="250"/>
      <c r="O8" s="250"/>
      <c r="P8" s="250"/>
      <c r="Q8" s="299"/>
      <c r="R8" s="289"/>
      <c r="S8" s="202"/>
      <c r="T8" s="202"/>
      <c r="U8" s="217"/>
      <c r="V8" s="261"/>
      <c r="W8" s="217"/>
      <c r="X8" s="34" t="s">
        <v>136</v>
      </c>
      <c r="Y8" s="10">
        <v>0.16</v>
      </c>
      <c r="Z8" s="39" t="s">
        <v>62</v>
      </c>
      <c r="AA8" s="10">
        <v>0.75</v>
      </c>
      <c r="AB8" s="208"/>
      <c r="AC8" s="24">
        <v>44805</v>
      </c>
      <c r="AD8" s="24">
        <v>44926</v>
      </c>
      <c r="AE8" s="258"/>
      <c r="AF8" s="258"/>
      <c r="AG8" s="208"/>
      <c r="AH8" s="257"/>
      <c r="AI8" s="216"/>
      <c r="AJ8" s="262" t="s">
        <v>63</v>
      </c>
      <c r="AK8" s="266"/>
      <c r="AL8" s="264" t="s">
        <v>64</v>
      </c>
      <c r="AM8" s="216"/>
      <c r="AN8" s="27"/>
      <c r="AO8" s="27"/>
      <c r="AP8" s="216"/>
      <c r="AQ8" s="52"/>
      <c r="AR8" s="52"/>
      <c r="AS8" s="216"/>
      <c r="AT8" s="216"/>
      <c r="AU8" s="240"/>
      <c r="AV8" s="235"/>
      <c r="AZ8" s="46"/>
    </row>
    <row r="9" spans="1:52" ht="41.25" customHeight="1" x14ac:dyDescent="0.25">
      <c r="A9" s="192"/>
      <c r="B9" s="192"/>
      <c r="C9" s="273" t="s">
        <v>65</v>
      </c>
      <c r="D9" s="251">
        <v>0.05</v>
      </c>
      <c r="E9" s="251">
        <v>0.1</v>
      </c>
      <c r="F9" s="192"/>
      <c r="G9" s="215" t="s">
        <v>66</v>
      </c>
      <c r="H9" s="215" t="s">
        <v>44</v>
      </c>
      <c r="I9" s="203">
        <v>6</v>
      </c>
      <c r="J9" s="215" t="s">
        <v>67</v>
      </c>
      <c r="K9" s="277">
        <f>12-6</f>
        <v>6</v>
      </c>
      <c r="L9" s="203" t="s">
        <v>250</v>
      </c>
      <c r="M9" s="203">
        <v>6</v>
      </c>
      <c r="N9" s="203">
        <v>0</v>
      </c>
      <c r="O9" s="203"/>
      <c r="P9" s="47"/>
      <c r="Q9" s="203">
        <v>0.22600000000000001</v>
      </c>
      <c r="R9" s="203">
        <f>SUM(N9:Q17)</f>
        <v>0.22600000000000001</v>
      </c>
      <c r="S9" s="206">
        <f>+R9/4</f>
        <v>5.6500000000000002E-2</v>
      </c>
      <c r="T9" s="206">
        <f>+R9/K9</f>
        <v>3.7666666666666668E-2</v>
      </c>
      <c r="U9" s="215" t="s">
        <v>46</v>
      </c>
      <c r="V9" s="259" t="s">
        <v>47</v>
      </c>
      <c r="W9" s="215" t="s">
        <v>48</v>
      </c>
      <c r="X9" s="32" t="s">
        <v>68</v>
      </c>
      <c r="Y9" s="7">
        <v>0.11</v>
      </c>
      <c r="Z9" s="37" t="s">
        <v>69</v>
      </c>
      <c r="AA9" s="7">
        <v>1</v>
      </c>
      <c r="AB9" s="230">
        <f>AVERAGE(AA9:AA17)</f>
        <v>0.89999999999999991</v>
      </c>
      <c r="AC9" s="22">
        <v>44793</v>
      </c>
      <c r="AD9" s="22">
        <v>44812</v>
      </c>
      <c r="AE9" s="256" t="s">
        <v>126</v>
      </c>
      <c r="AF9" s="256" t="s">
        <v>126</v>
      </c>
      <c r="AG9" s="206">
        <f>+AB9</f>
        <v>0.89999999999999991</v>
      </c>
      <c r="AH9" s="257"/>
      <c r="AI9" s="216"/>
      <c r="AJ9" s="263"/>
      <c r="AK9" s="266"/>
      <c r="AL9" s="264"/>
      <c r="AM9" s="216"/>
      <c r="AN9" s="27"/>
      <c r="AO9" s="27"/>
      <c r="AP9" s="216"/>
      <c r="AQ9" s="52"/>
      <c r="AR9" s="52"/>
      <c r="AS9" s="216"/>
      <c r="AT9" s="216"/>
      <c r="AU9" s="240"/>
      <c r="AV9" s="234" t="s">
        <v>132</v>
      </c>
      <c r="AZ9" s="46"/>
    </row>
    <row r="10" spans="1:52" ht="115.5" customHeight="1" x14ac:dyDescent="0.25">
      <c r="A10" s="192"/>
      <c r="B10" s="192"/>
      <c r="C10" s="274"/>
      <c r="D10" s="276"/>
      <c r="E10" s="276"/>
      <c r="F10" s="192"/>
      <c r="G10" s="216"/>
      <c r="H10" s="216"/>
      <c r="I10" s="204"/>
      <c r="J10" s="216"/>
      <c r="K10" s="278"/>
      <c r="L10" s="204"/>
      <c r="M10" s="204"/>
      <c r="N10" s="204"/>
      <c r="O10" s="204"/>
      <c r="P10" s="48"/>
      <c r="Q10" s="204"/>
      <c r="R10" s="204"/>
      <c r="S10" s="207"/>
      <c r="T10" s="207"/>
      <c r="U10" s="216"/>
      <c r="V10" s="260"/>
      <c r="W10" s="216"/>
      <c r="X10" s="33" t="s">
        <v>70</v>
      </c>
      <c r="Y10" s="11">
        <v>0.11</v>
      </c>
      <c r="Z10" s="41" t="s">
        <v>122</v>
      </c>
      <c r="AA10" s="11">
        <v>1</v>
      </c>
      <c r="AB10" s="231"/>
      <c r="AC10" s="23">
        <v>44696</v>
      </c>
      <c r="AD10" s="23">
        <v>44727</v>
      </c>
      <c r="AE10" s="257"/>
      <c r="AF10" s="257"/>
      <c r="AG10" s="207"/>
      <c r="AH10" s="257"/>
      <c r="AI10" s="216"/>
      <c r="AJ10" s="263"/>
      <c r="AK10" s="266"/>
      <c r="AL10" s="264"/>
      <c r="AM10" s="216"/>
      <c r="AN10" s="27"/>
      <c r="AO10" s="27"/>
      <c r="AP10" s="216"/>
      <c r="AQ10" s="52"/>
      <c r="AR10" s="52"/>
      <c r="AS10" s="216"/>
      <c r="AT10" s="216"/>
      <c r="AU10" s="240"/>
      <c r="AV10" s="234"/>
      <c r="AZ10" s="46"/>
    </row>
    <row r="11" spans="1:52" ht="31.5" x14ac:dyDescent="0.25">
      <c r="A11" s="192"/>
      <c r="B11" s="192"/>
      <c r="C11" s="274"/>
      <c r="D11" s="276"/>
      <c r="E11" s="276"/>
      <c r="F11" s="192"/>
      <c r="G11" s="216"/>
      <c r="H11" s="216"/>
      <c r="I11" s="204"/>
      <c r="J11" s="216"/>
      <c r="K11" s="278"/>
      <c r="L11" s="204"/>
      <c r="M11" s="204"/>
      <c r="N11" s="204"/>
      <c r="O11" s="204"/>
      <c r="P11" s="48"/>
      <c r="Q11" s="204"/>
      <c r="R11" s="204"/>
      <c r="S11" s="207"/>
      <c r="T11" s="207"/>
      <c r="U11" s="216"/>
      <c r="V11" s="260"/>
      <c r="W11" s="216"/>
      <c r="X11" s="33" t="s">
        <v>71</v>
      </c>
      <c r="Y11" s="11">
        <v>0.11</v>
      </c>
      <c r="Z11" s="41" t="s">
        <v>72</v>
      </c>
      <c r="AA11" s="11">
        <v>1</v>
      </c>
      <c r="AB11" s="231"/>
      <c r="AC11" s="23">
        <v>44696</v>
      </c>
      <c r="AD11" s="23">
        <v>44727</v>
      </c>
      <c r="AE11" s="257"/>
      <c r="AF11" s="257"/>
      <c r="AG11" s="207"/>
      <c r="AH11" s="257"/>
      <c r="AI11" s="216"/>
      <c r="AJ11" s="263"/>
      <c r="AK11" s="266"/>
      <c r="AL11" s="264"/>
      <c r="AM11" s="216"/>
      <c r="AN11" s="27"/>
      <c r="AO11" s="27"/>
      <c r="AP11" s="216"/>
      <c r="AQ11" s="52"/>
      <c r="AR11" s="52"/>
      <c r="AS11" s="216"/>
      <c r="AT11" s="216"/>
      <c r="AU11" s="240"/>
      <c r="AV11" s="234"/>
      <c r="AZ11" s="46"/>
    </row>
    <row r="12" spans="1:52" ht="51.75" customHeight="1" x14ac:dyDescent="0.25">
      <c r="A12" s="192"/>
      <c r="B12" s="192"/>
      <c r="C12" s="274"/>
      <c r="D12" s="276"/>
      <c r="E12" s="276"/>
      <c r="F12" s="192"/>
      <c r="G12" s="216"/>
      <c r="H12" s="216"/>
      <c r="I12" s="204"/>
      <c r="J12" s="216"/>
      <c r="K12" s="278"/>
      <c r="L12" s="204"/>
      <c r="M12" s="204"/>
      <c r="N12" s="204"/>
      <c r="O12" s="204"/>
      <c r="P12" s="48"/>
      <c r="Q12" s="204"/>
      <c r="R12" s="204"/>
      <c r="S12" s="207"/>
      <c r="T12" s="207"/>
      <c r="U12" s="216"/>
      <c r="V12" s="260"/>
      <c r="W12" s="216"/>
      <c r="X12" s="33" t="s">
        <v>73</v>
      </c>
      <c r="Y12" s="11">
        <v>0.11</v>
      </c>
      <c r="Z12" s="41" t="s">
        <v>74</v>
      </c>
      <c r="AA12" s="11">
        <v>1</v>
      </c>
      <c r="AB12" s="231"/>
      <c r="AC12" s="23">
        <v>44788</v>
      </c>
      <c r="AD12" s="23">
        <v>44880</v>
      </c>
      <c r="AE12" s="257"/>
      <c r="AF12" s="257"/>
      <c r="AG12" s="207"/>
      <c r="AH12" s="257"/>
      <c r="AI12" s="216"/>
      <c r="AJ12" s="263"/>
      <c r="AK12" s="266"/>
      <c r="AL12" s="264"/>
      <c r="AM12" s="216"/>
      <c r="AN12" s="27"/>
      <c r="AO12" s="27"/>
      <c r="AP12" s="216"/>
      <c r="AQ12" s="52"/>
      <c r="AR12" s="52"/>
      <c r="AS12" s="216"/>
      <c r="AT12" s="216"/>
      <c r="AU12" s="240"/>
      <c r="AV12" s="234"/>
    </row>
    <row r="13" spans="1:52" ht="47.25" customHeight="1" x14ac:dyDescent="0.25">
      <c r="A13" s="192"/>
      <c r="B13" s="192"/>
      <c r="C13" s="274"/>
      <c r="D13" s="276"/>
      <c r="E13" s="276"/>
      <c r="F13" s="192"/>
      <c r="G13" s="216"/>
      <c r="H13" s="216"/>
      <c r="I13" s="204"/>
      <c r="J13" s="216"/>
      <c r="K13" s="278"/>
      <c r="L13" s="204"/>
      <c r="M13" s="204"/>
      <c r="N13" s="204"/>
      <c r="O13" s="204"/>
      <c r="P13" s="48"/>
      <c r="Q13" s="204"/>
      <c r="R13" s="204"/>
      <c r="S13" s="207"/>
      <c r="T13" s="207"/>
      <c r="U13" s="216"/>
      <c r="V13" s="260"/>
      <c r="W13" s="216"/>
      <c r="X13" s="33" t="s">
        <v>75</v>
      </c>
      <c r="Y13" s="11">
        <v>0.11</v>
      </c>
      <c r="Z13" s="41" t="s">
        <v>76</v>
      </c>
      <c r="AA13" s="11">
        <v>1</v>
      </c>
      <c r="AB13" s="231"/>
      <c r="AC13" s="23">
        <v>44788</v>
      </c>
      <c r="AD13" s="23">
        <v>44819</v>
      </c>
      <c r="AE13" s="257"/>
      <c r="AF13" s="257"/>
      <c r="AG13" s="207"/>
      <c r="AH13" s="257"/>
      <c r="AI13" s="216"/>
      <c r="AJ13" s="216" t="s">
        <v>77</v>
      </c>
      <c r="AK13" s="266"/>
      <c r="AL13" s="216" t="s">
        <v>78</v>
      </c>
      <c r="AM13" s="216"/>
      <c r="AN13" s="27"/>
      <c r="AO13" s="27"/>
      <c r="AP13" s="216"/>
      <c r="AQ13" s="52"/>
      <c r="AR13" s="52"/>
      <c r="AS13" s="216"/>
      <c r="AT13" s="216"/>
      <c r="AU13" s="240"/>
      <c r="AV13" s="234"/>
    </row>
    <row r="14" spans="1:52" ht="31.5" x14ac:dyDescent="0.25">
      <c r="A14" s="192"/>
      <c r="B14" s="192"/>
      <c r="C14" s="274"/>
      <c r="D14" s="276"/>
      <c r="E14" s="276"/>
      <c r="F14" s="192"/>
      <c r="G14" s="216"/>
      <c r="H14" s="216"/>
      <c r="I14" s="204"/>
      <c r="J14" s="216"/>
      <c r="K14" s="278"/>
      <c r="L14" s="204"/>
      <c r="M14" s="204"/>
      <c r="N14" s="204"/>
      <c r="O14" s="204"/>
      <c r="P14" s="48"/>
      <c r="Q14" s="204"/>
      <c r="R14" s="204"/>
      <c r="S14" s="207"/>
      <c r="T14" s="207"/>
      <c r="U14" s="216"/>
      <c r="V14" s="260"/>
      <c r="W14" s="216"/>
      <c r="X14" s="33" t="s">
        <v>79</v>
      </c>
      <c r="Y14" s="11">
        <v>0.11</v>
      </c>
      <c r="Z14" s="41" t="s">
        <v>123</v>
      </c>
      <c r="AA14" s="11">
        <v>1</v>
      </c>
      <c r="AB14" s="231"/>
      <c r="AC14" s="23">
        <v>44788</v>
      </c>
      <c r="AD14" s="23">
        <v>44819</v>
      </c>
      <c r="AE14" s="257"/>
      <c r="AF14" s="257"/>
      <c r="AG14" s="207"/>
      <c r="AH14" s="257"/>
      <c r="AI14" s="216"/>
      <c r="AJ14" s="216"/>
      <c r="AK14" s="266"/>
      <c r="AL14" s="216"/>
      <c r="AM14" s="216"/>
      <c r="AN14" s="27"/>
      <c r="AO14" s="27"/>
      <c r="AP14" s="216"/>
      <c r="AQ14" s="52"/>
      <c r="AR14" s="52"/>
      <c r="AS14" s="216"/>
      <c r="AT14" s="216"/>
      <c r="AU14" s="240"/>
      <c r="AV14" s="234"/>
    </row>
    <row r="15" spans="1:52" ht="31.5" x14ac:dyDescent="0.25">
      <c r="A15" s="192"/>
      <c r="B15" s="192"/>
      <c r="C15" s="274"/>
      <c r="D15" s="276"/>
      <c r="E15" s="276"/>
      <c r="F15" s="192"/>
      <c r="G15" s="216"/>
      <c r="H15" s="216"/>
      <c r="I15" s="204"/>
      <c r="J15" s="216"/>
      <c r="K15" s="278"/>
      <c r="L15" s="204"/>
      <c r="M15" s="204"/>
      <c r="N15" s="204"/>
      <c r="O15" s="204"/>
      <c r="P15" s="48"/>
      <c r="Q15" s="204"/>
      <c r="R15" s="204"/>
      <c r="S15" s="207"/>
      <c r="T15" s="207"/>
      <c r="U15" s="216"/>
      <c r="V15" s="260"/>
      <c r="W15" s="216"/>
      <c r="X15" s="33" t="s">
        <v>80</v>
      </c>
      <c r="Y15" s="11">
        <v>0.11</v>
      </c>
      <c r="Z15" s="41" t="s">
        <v>124</v>
      </c>
      <c r="AA15" s="11">
        <v>1</v>
      </c>
      <c r="AB15" s="231"/>
      <c r="AC15" s="23">
        <v>44788</v>
      </c>
      <c r="AD15" s="23">
        <v>44819</v>
      </c>
      <c r="AE15" s="257"/>
      <c r="AF15" s="257"/>
      <c r="AG15" s="207"/>
      <c r="AH15" s="257"/>
      <c r="AI15" s="216"/>
      <c r="AJ15" s="216"/>
      <c r="AK15" s="266"/>
      <c r="AL15" s="216"/>
      <c r="AM15" s="216"/>
      <c r="AN15" s="27"/>
      <c r="AO15" s="27"/>
      <c r="AP15" s="216"/>
      <c r="AQ15" s="52"/>
      <c r="AR15" s="52"/>
      <c r="AS15" s="216"/>
      <c r="AT15" s="216"/>
      <c r="AU15" s="240"/>
      <c r="AV15" s="234"/>
    </row>
    <row r="16" spans="1:52" ht="31.5" x14ac:dyDescent="0.25">
      <c r="A16" s="192"/>
      <c r="B16" s="192"/>
      <c r="C16" s="274"/>
      <c r="D16" s="276"/>
      <c r="E16" s="276"/>
      <c r="F16" s="192"/>
      <c r="G16" s="216"/>
      <c r="H16" s="216"/>
      <c r="I16" s="204"/>
      <c r="J16" s="216"/>
      <c r="K16" s="278"/>
      <c r="L16" s="204"/>
      <c r="M16" s="204"/>
      <c r="N16" s="204"/>
      <c r="O16" s="204"/>
      <c r="P16" s="48"/>
      <c r="Q16" s="204"/>
      <c r="R16" s="204"/>
      <c r="S16" s="207"/>
      <c r="T16" s="207"/>
      <c r="U16" s="216"/>
      <c r="V16" s="260"/>
      <c r="W16" s="216"/>
      <c r="X16" s="33" t="s">
        <v>81</v>
      </c>
      <c r="Y16" s="11">
        <v>0.11</v>
      </c>
      <c r="Z16" s="41" t="s">
        <v>125</v>
      </c>
      <c r="AA16" s="11">
        <v>1</v>
      </c>
      <c r="AB16" s="231"/>
      <c r="AC16" s="23">
        <v>44788</v>
      </c>
      <c r="AD16" s="23">
        <v>44880</v>
      </c>
      <c r="AE16" s="257"/>
      <c r="AF16" s="257"/>
      <c r="AG16" s="207"/>
      <c r="AH16" s="257"/>
      <c r="AI16" s="216"/>
      <c r="AJ16" s="216"/>
      <c r="AK16" s="266"/>
      <c r="AL16" s="216"/>
      <c r="AM16" s="216"/>
      <c r="AN16" s="27"/>
      <c r="AO16" s="27"/>
      <c r="AP16" s="216"/>
      <c r="AQ16" s="52"/>
      <c r="AR16" s="52"/>
      <c r="AS16" s="216"/>
      <c r="AT16" s="216"/>
      <c r="AU16" s="240"/>
      <c r="AV16" s="234"/>
    </row>
    <row r="17" spans="1:48" ht="31.5" x14ac:dyDescent="0.25">
      <c r="A17" s="192"/>
      <c r="B17" s="192"/>
      <c r="C17" s="275"/>
      <c r="D17" s="252"/>
      <c r="E17" s="252"/>
      <c r="F17" s="192"/>
      <c r="G17" s="217"/>
      <c r="H17" s="217"/>
      <c r="I17" s="205"/>
      <c r="J17" s="217"/>
      <c r="K17" s="279"/>
      <c r="L17" s="205"/>
      <c r="M17" s="205"/>
      <c r="N17" s="205"/>
      <c r="O17" s="205"/>
      <c r="P17" s="49"/>
      <c r="Q17" s="205"/>
      <c r="R17" s="205"/>
      <c r="S17" s="208"/>
      <c r="T17" s="208"/>
      <c r="U17" s="217"/>
      <c r="V17" s="261"/>
      <c r="W17" s="217"/>
      <c r="X17" s="34" t="s">
        <v>82</v>
      </c>
      <c r="Y17" s="12">
        <v>0.12</v>
      </c>
      <c r="Z17" s="42" t="s">
        <v>128</v>
      </c>
      <c r="AA17" s="12">
        <v>0.1</v>
      </c>
      <c r="AB17" s="232"/>
      <c r="AC17" s="24">
        <v>44880</v>
      </c>
      <c r="AD17" s="24">
        <v>45279</v>
      </c>
      <c r="AE17" s="258"/>
      <c r="AF17" s="258"/>
      <c r="AG17" s="208"/>
      <c r="AH17" s="257"/>
      <c r="AI17" s="216"/>
      <c r="AJ17" s="13"/>
      <c r="AK17" s="50"/>
      <c r="AL17" s="13"/>
      <c r="AM17" s="217"/>
      <c r="AN17" s="28"/>
      <c r="AO17" s="28"/>
      <c r="AP17" s="217"/>
      <c r="AQ17" s="53"/>
      <c r="AR17" s="53"/>
      <c r="AS17" s="217"/>
      <c r="AT17" s="217"/>
      <c r="AU17" s="241"/>
      <c r="AV17" s="235"/>
    </row>
    <row r="18" spans="1:48" ht="167.25" customHeight="1" x14ac:dyDescent="0.25">
      <c r="A18" s="192"/>
      <c r="B18" s="192"/>
      <c r="C18" s="161"/>
      <c r="D18" s="58"/>
      <c r="E18" s="58"/>
      <c r="F18" s="192"/>
      <c r="G18" s="283" t="s">
        <v>140</v>
      </c>
      <c r="H18" s="283"/>
      <c r="I18" s="283"/>
      <c r="J18" s="283"/>
      <c r="K18" s="283"/>
      <c r="L18" s="283"/>
      <c r="M18" s="283"/>
      <c r="N18" s="283"/>
      <c r="O18" s="283"/>
      <c r="P18" s="283"/>
      <c r="Q18" s="283"/>
      <c r="R18" s="283"/>
      <c r="S18" s="60">
        <f>AVERAGE(S3:S17)</f>
        <v>6.354411764705882E-2</v>
      </c>
      <c r="T18" s="60">
        <f>AVERAGE(T3:T17)</f>
        <v>4.4547619047619044E-2</v>
      </c>
      <c r="U18" s="193" t="s">
        <v>153</v>
      </c>
      <c r="V18" s="194"/>
      <c r="W18" s="194"/>
      <c r="X18" s="194"/>
      <c r="Y18" s="194"/>
      <c r="Z18" s="195"/>
      <c r="AA18" s="11"/>
      <c r="AB18" s="76">
        <f>AVERAGE(AA3:AA17)</f>
        <v>0.92333333333333334</v>
      </c>
      <c r="AC18" s="23"/>
      <c r="AD18" s="23"/>
      <c r="AE18" s="51"/>
      <c r="AF18" s="51"/>
      <c r="AG18" s="6"/>
      <c r="AH18" s="257"/>
      <c r="AI18" s="216"/>
      <c r="AJ18" s="64" t="s">
        <v>149</v>
      </c>
      <c r="AK18" s="65">
        <f>SUM(AK3:AK17)</f>
        <v>2003129039</v>
      </c>
      <c r="AL18" s="64"/>
      <c r="AM18" s="64"/>
      <c r="AN18" s="65">
        <f>SUM(AN3:AN17)</f>
        <v>691043335</v>
      </c>
      <c r="AO18" s="65">
        <f>SUM(AO3:AO17)</f>
        <v>548043335</v>
      </c>
      <c r="AP18" s="64"/>
      <c r="AQ18" s="66">
        <f>+AN18/AK18</f>
        <v>0.34498193653314613</v>
      </c>
      <c r="AR18" s="66">
        <f>+AO18/AK18</f>
        <v>0.2735936249387077</v>
      </c>
      <c r="AS18" s="52"/>
      <c r="AT18" s="52"/>
      <c r="AU18" s="23"/>
      <c r="AV18" s="59"/>
    </row>
    <row r="19" spans="1:48" ht="51.75" customHeight="1" x14ac:dyDescent="0.25">
      <c r="A19" s="192"/>
      <c r="B19" s="192"/>
      <c r="C19" s="273" t="s">
        <v>83</v>
      </c>
      <c r="D19" s="251">
        <v>0.02</v>
      </c>
      <c r="E19" s="251">
        <v>0.12</v>
      </c>
      <c r="F19" s="215" t="s">
        <v>84</v>
      </c>
      <c r="G19" s="215" t="s">
        <v>85</v>
      </c>
      <c r="H19" s="215" t="s">
        <v>44</v>
      </c>
      <c r="I19" s="280">
        <v>1</v>
      </c>
      <c r="J19" s="215" t="s">
        <v>86</v>
      </c>
      <c r="K19" s="284">
        <f>8-1</f>
        <v>7</v>
      </c>
      <c r="L19" s="280">
        <v>6</v>
      </c>
      <c r="M19" s="280">
        <v>2.04</v>
      </c>
      <c r="N19" s="215">
        <v>1.452</v>
      </c>
      <c r="O19" s="215">
        <v>0.254</v>
      </c>
      <c r="P19" s="215">
        <v>0</v>
      </c>
      <c r="Q19" s="209">
        <v>0.63200000000000001</v>
      </c>
      <c r="R19" s="215">
        <f>SUM(N19:Q27)</f>
        <v>2.3380000000000001</v>
      </c>
      <c r="S19" s="212">
        <f>+R19/L19</f>
        <v>0.38966666666666666</v>
      </c>
      <c r="T19" s="206">
        <f>+(R19+M19)/K19</f>
        <v>0.62542857142857144</v>
      </c>
      <c r="U19" s="215" t="s">
        <v>87</v>
      </c>
      <c r="V19" s="245" t="s">
        <v>88</v>
      </c>
      <c r="W19" s="215" t="s">
        <v>89</v>
      </c>
      <c r="X19" s="32" t="s">
        <v>68</v>
      </c>
      <c r="Y19" s="7">
        <v>0.11</v>
      </c>
      <c r="Z19" s="37" t="s">
        <v>90</v>
      </c>
      <c r="AA19" s="7">
        <v>1</v>
      </c>
      <c r="AB19" s="230">
        <f>AVERAGE(AA19:AA27)</f>
        <v>1</v>
      </c>
      <c r="AC19" s="22">
        <v>44762</v>
      </c>
      <c r="AD19" s="22">
        <v>44812</v>
      </c>
      <c r="AE19" s="215" t="s">
        <v>126</v>
      </c>
      <c r="AF19" s="215" t="s">
        <v>126</v>
      </c>
      <c r="AG19" s="230">
        <f>+AB19</f>
        <v>1</v>
      </c>
      <c r="AH19" s="257"/>
      <c r="AI19" s="216"/>
      <c r="AJ19" s="215" t="s">
        <v>53</v>
      </c>
      <c r="AK19" s="270">
        <v>1689634633</v>
      </c>
      <c r="AL19" s="267" t="s">
        <v>54</v>
      </c>
      <c r="AM19" s="215" t="s">
        <v>91</v>
      </c>
      <c r="AN19" s="270">
        <v>538273070</v>
      </c>
      <c r="AO19" s="270">
        <v>38107000</v>
      </c>
      <c r="AP19" s="215" t="s">
        <v>91</v>
      </c>
      <c r="AQ19" s="296">
        <f>+AN19/AK19</f>
        <v>0.31857364869722105</v>
      </c>
      <c r="AR19" s="296">
        <f>+AO19/AK19</f>
        <v>2.2553396607608481E-2</v>
      </c>
      <c r="AS19" s="215"/>
      <c r="AT19" s="215"/>
      <c r="AU19" s="239"/>
      <c r="AV19" s="233" t="s">
        <v>131</v>
      </c>
    </row>
    <row r="20" spans="1:48" ht="31.5" x14ac:dyDescent="0.25">
      <c r="A20" s="192"/>
      <c r="B20" s="192"/>
      <c r="C20" s="274"/>
      <c r="D20" s="276"/>
      <c r="E20" s="276"/>
      <c r="F20" s="216"/>
      <c r="G20" s="216"/>
      <c r="H20" s="216"/>
      <c r="I20" s="281"/>
      <c r="J20" s="216"/>
      <c r="K20" s="285"/>
      <c r="L20" s="281"/>
      <c r="M20" s="281"/>
      <c r="N20" s="216"/>
      <c r="O20" s="216"/>
      <c r="P20" s="216"/>
      <c r="Q20" s="210"/>
      <c r="R20" s="216"/>
      <c r="S20" s="213"/>
      <c r="T20" s="207"/>
      <c r="U20" s="216"/>
      <c r="V20" s="248"/>
      <c r="W20" s="216"/>
      <c r="X20" s="33" t="s">
        <v>92</v>
      </c>
      <c r="Y20" s="11">
        <v>0.11</v>
      </c>
      <c r="Z20" s="41" t="s">
        <v>93</v>
      </c>
      <c r="AA20" s="11">
        <v>1</v>
      </c>
      <c r="AB20" s="231"/>
      <c r="AC20" s="23">
        <v>44562</v>
      </c>
      <c r="AD20" s="23">
        <v>44742</v>
      </c>
      <c r="AE20" s="219"/>
      <c r="AF20" s="219"/>
      <c r="AG20" s="216"/>
      <c r="AH20" s="257"/>
      <c r="AI20" s="216"/>
      <c r="AJ20" s="216"/>
      <c r="AK20" s="271"/>
      <c r="AL20" s="268"/>
      <c r="AM20" s="216"/>
      <c r="AN20" s="271"/>
      <c r="AO20" s="271"/>
      <c r="AP20" s="216"/>
      <c r="AQ20" s="296"/>
      <c r="AR20" s="296"/>
      <c r="AS20" s="216"/>
      <c r="AT20" s="216"/>
      <c r="AU20" s="240"/>
      <c r="AV20" s="234"/>
    </row>
    <row r="21" spans="1:48" ht="31.5" x14ac:dyDescent="0.25">
      <c r="A21" s="192"/>
      <c r="B21" s="192"/>
      <c r="C21" s="274"/>
      <c r="D21" s="276"/>
      <c r="E21" s="276"/>
      <c r="F21" s="216"/>
      <c r="G21" s="216"/>
      <c r="H21" s="216"/>
      <c r="I21" s="281"/>
      <c r="J21" s="216"/>
      <c r="K21" s="285"/>
      <c r="L21" s="281"/>
      <c r="M21" s="281"/>
      <c r="N21" s="216"/>
      <c r="O21" s="216"/>
      <c r="P21" s="216"/>
      <c r="Q21" s="210"/>
      <c r="R21" s="216"/>
      <c r="S21" s="213"/>
      <c r="T21" s="207"/>
      <c r="U21" s="216"/>
      <c r="V21" s="248"/>
      <c r="W21" s="216"/>
      <c r="X21" s="33" t="s">
        <v>71</v>
      </c>
      <c r="Y21" s="11">
        <v>0.11</v>
      </c>
      <c r="Z21" s="41" t="s">
        <v>94</v>
      </c>
      <c r="AA21" s="11">
        <v>1</v>
      </c>
      <c r="AB21" s="231"/>
      <c r="AC21" s="23">
        <v>44562</v>
      </c>
      <c r="AD21" s="23">
        <v>44803</v>
      </c>
      <c r="AE21" s="219"/>
      <c r="AF21" s="219"/>
      <c r="AG21" s="216"/>
      <c r="AH21" s="257"/>
      <c r="AI21" s="216"/>
      <c r="AJ21" s="216"/>
      <c r="AK21" s="271"/>
      <c r="AL21" s="268"/>
      <c r="AM21" s="216"/>
      <c r="AN21" s="271"/>
      <c r="AO21" s="271"/>
      <c r="AP21" s="216"/>
      <c r="AQ21" s="296"/>
      <c r="AR21" s="296"/>
      <c r="AS21" s="216"/>
      <c r="AT21" s="216"/>
      <c r="AU21" s="240"/>
      <c r="AV21" s="234"/>
    </row>
    <row r="22" spans="1:48" ht="50.25" customHeight="1" x14ac:dyDescent="0.25">
      <c r="A22" s="192"/>
      <c r="B22" s="192"/>
      <c r="C22" s="274"/>
      <c r="D22" s="276"/>
      <c r="E22" s="276"/>
      <c r="F22" s="216"/>
      <c r="G22" s="216"/>
      <c r="H22" s="216"/>
      <c r="I22" s="281"/>
      <c r="J22" s="216"/>
      <c r="K22" s="285"/>
      <c r="L22" s="281"/>
      <c r="M22" s="281"/>
      <c r="N22" s="216"/>
      <c r="O22" s="216"/>
      <c r="P22" s="216"/>
      <c r="Q22" s="210"/>
      <c r="R22" s="216"/>
      <c r="S22" s="213"/>
      <c r="T22" s="207"/>
      <c r="U22" s="216"/>
      <c r="V22" s="248"/>
      <c r="W22" s="216"/>
      <c r="X22" s="33" t="s">
        <v>73</v>
      </c>
      <c r="Y22" s="11">
        <v>0.11</v>
      </c>
      <c r="Z22" s="41" t="s">
        <v>95</v>
      </c>
      <c r="AA22" s="11">
        <v>1</v>
      </c>
      <c r="AB22" s="231"/>
      <c r="AC22" s="23">
        <v>44562</v>
      </c>
      <c r="AD22" s="23">
        <v>44803</v>
      </c>
      <c r="AE22" s="219"/>
      <c r="AF22" s="219"/>
      <c r="AG22" s="216"/>
      <c r="AH22" s="257"/>
      <c r="AI22" s="216"/>
      <c r="AJ22" s="216"/>
      <c r="AK22" s="271"/>
      <c r="AL22" s="268"/>
      <c r="AM22" s="216"/>
      <c r="AN22" s="271"/>
      <c r="AO22" s="271"/>
      <c r="AP22" s="216"/>
      <c r="AQ22" s="296"/>
      <c r="AR22" s="296"/>
      <c r="AS22" s="216"/>
      <c r="AT22" s="216"/>
      <c r="AU22" s="240"/>
      <c r="AV22" s="234"/>
    </row>
    <row r="23" spans="1:48" ht="47.25" x14ac:dyDescent="0.25">
      <c r="A23" s="192"/>
      <c r="B23" s="192"/>
      <c r="C23" s="274"/>
      <c r="D23" s="276"/>
      <c r="E23" s="276"/>
      <c r="F23" s="216"/>
      <c r="G23" s="216"/>
      <c r="H23" s="216"/>
      <c r="I23" s="281"/>
      <c r="J23" s="216"/>
      <c r="K23" s="285"/>
      <c r="L23" s="281"/>
      <c r="M23" s="281"/>
      <c r="N23" s="216"/>
      <c r="O23" s="216"/>
      <c r="P23" s="216"/>
      <c r="Q23" s="210"/>
      <c r="R23" s="216"/>
      <c r="S23" s="213"/>
      <c r="T23" s="207"/>
      <c r="U23" s="216"/>
      <c r="V23" s="248"/>
      <c r="W23" s="216"/>
      <c r="X23" s="33" t="s">
        <v>75</v>
      </c>
      <c r="Y23" s="11">
        <v>0.11</v>
      </c>
      <c r="Z23" s="41" t="s">
        <v>96</v>
      </c>
      <c r="AA23" s="11">
        <v>1</v>
      </c>
      <c r="AB23" s="231"/>
      <c r="AC23" s="23">
        <v>44562</v>
      </c>
      <c r="AD23" s="23" t="s">
        <v>97</v>
      </c>
      <c r="AE23" s="219"/>
      <c r="AF23" s="219"/>
      <c r="AG23" s="216"/>
      <c r="AH23" s="257"/>
      <c r="AI23" s="216"/>
      <c r="AJ23" s="216"/>
      <c r="AK23" s="271"/>
      <c r="AL23" s="268"/>
      <c r="AM23" s="216"/>
      <c r="AN23" s="271"/>
      <c r="AO23" s="271"/>
      <c r="AP23" s="216"/>
      <c r="AQ23" s="296"/>
      <c r="AR23" s="296"/>
      <c r="AS23" s="216"/>
      <c r="AT23" s="216"/>
      <c r="AU23" s="240"/>
      <c r="AV23" s="234"/>
    </row>
    <row r="24" spans="1:48" ht="31.5" x14ac:dyDescent="0.25">
      <c r="A24" s="192"/>
      <c r="B24" s="192"/>
      <c r="C24" s="274"/>
      <c r="D24" s="276"/>
      <c r="E24" s="276"/>
      <c r="F24" s="216"/>
      <c r="G24" s="216"/>
      <c r="H24" s="216"/>
      <c r="I24" s="281"/>
      <c r="J24" s="216"/>
      <c r="K24" s="285"/>
      <c r="L24" s="281"/>
      <c r="M24" s="281"/>
      <c r="N24" s="216"/>
      <c r="O24" s="216"/>
      <c r="P24" s="216"/>
      <c r="Q24" s="210"/>
      <c r="R24" s="216"/>
      <c r="S24" s="213"/>
      <c r="T24" s="207"/>
      <c r="U24" s="216"/>
      <c r="V24" s="248"/>
      <c r="W24" s="216"/>
      <c r="X24" s="33" t="s">
        <v>79</v>
      </c>
      <c r="Y24" s="11">
        <v>0.11</v>
      </c>
      <c r="Z24" s="41" t="s">
        <v>98</v>
      </c>
      <c r="AA24" s="11">
        <v>1</v>
      </c>
      <c r="AB24" s="231"/>
      <c r="AC24" s="23">
        <v>44713</v>
      </c>
      <c r="AD24" s="23">
        <v>44926</v>
      </c>
      <c r="AE24" s="219"/>
      <c r="AF24" s="219"/>
      <c r="AG24" s="216"/>
      <c r="AH24" s="257"/>
      <c r="AI24" s="216"/>
      <c r="AJ24" s="216"/>
      <c r="AK24" s="271"/>
      <c r="AL24" s="268"/>
      <c r="AM24" s="216"/>
      <c r="AN24" s="271"/>
      <c r="AO24" s="271"/>
      <c r="AP24" s="216"/>
      <c r="AQ24" s="296"/>
      <c r="AR24" s="296"/>
      <c r="AS24" s="216"/>
      <c r="AT24" s="216"/>
      <c r="AU24" s="240"/>
      <c r="AV24" s="234"/>
    </row>
    <row r="25" spans="1:48" ht="31.5" x14ac:dyDescent="0.25">
      <c r="A25" s="192"/>
      <c r="B25" s="192"/>
      <c r="C25" s="274"/>
      <c r="D25" s="276"/>
      <c r="E25" s="276"/>
      <c r="F25" s="216"/>
      <c r="G25" s="216"/>
      <c r="H25" s="216"/>
      <c r="I25" s="281"/>
      <c r="J25" s="216"/>
      <c r="K25" s="285"/>
      <c r="L25" s="281"/>
      <c r="M25" s="281"/>
      <c r="N25" s="216"/>
      <c r="O25" s="216"/>
      <c r="P25" s="216"/>
      <c r="Q25" s="210"/>
      <c r="R25" s="216"/>
      <c r="S25" s="213"/>
      <c r="T25" s="207"/>
      <c r="U25" s="216"/>
      <c r="V25" s="248"/>
      <c r="W25" s="216"/>
      <c r="X25" s="33" t="s">
        <v>80</v>
      </c>
      <c r="Y25" s="11">
        <v>0.11</v>
      </c>
      <c r="Z25" s="41" t="s">
        <v>99</v>
      </c>
      <c r="AA25" s="11">
        <v>1</v>
      </c>
      <c r="AB25" s="231"/>
      <c r="AC25" s="23">
        <v>44713</v>
      </c>
      <c r="AD25" s="23">
        <v>44926</v>
      </c>
      <c r="AE25" s="219"/>
      <c r="AF25" s="219"/>
      <c r="AG25" s="216"/>
      <c r="AH25" s="257"/>
      <c r="AI25" s="216"/>
      <c r="AJ25" s="216"/>
      <c r="AK25" s="271"/>
      <c r="AL25" s="268"/>
      <c r="AM25" s="216"/>
      <c r="AN25" s="271"/>
      <c r="AO25" s="271"/>
      <c r="AP25" s="216"/>
      <c r="AQ25" s="296"/>
      <c r="AR25" s="296"/>
      <c r="AS25" s="216"/>
      <c r="AT25" s="216"/>
      <c r="AU25" s="240"/>
      <c r="AV25" s="234"/>
    </row>
    <row r="26" spans="1:48" ht="31.5" x14ac:dyDescent="0.25">
      <c r="A26" s="192"/>
      <c r="B26" s="192"/>
      <c r="C26" s="274"/>
      <c r="D26" s="276"/>
      <c r="E26" s="276"/>
      <c r="F26" s="216"/>
      <c r="G26" s="216"/>
      <c r="H26" s="216"/>
      <c r="I26" s="281"/>
      <c r="J26" s="216"/>
      <c r="K26" s="285"/>
      <c r="L26" s="281"/>
      <c r="M26" s="281"/>
      <c r="N26" s="216"/>
      <c r="O26" s="216"/>
      <c r="P26" s="216"/>
      <c r="Q26" s="210"/>
      <c r="R26" s="216"/>
      <c r="S26" s="213"/>
      <c r="T26" s="207"/>
      <c r="U26" s="216"/>
      <c r="V26" s="248"/>
      <c r="W26" s="216"/>
      <c r="X26" s="33" t="s">
        <v>81</v>
      </c>
      <c r="Y26" s="11">
        <v>0.11</v>
      </c>
      <c r="Z26" s="41" t="s">
        <v>100</v>
      </c>
      <c r="AA26" s="11">
        <v>1</v>
      </c>
      <c r="AB26" s="231"/>
      <c r="AC26" s="23">
        <v>44562</v>
      </c>
      <c r="AD26" s="23">
        <v>44742</v>
      </c>
      <c r="AE26" s="219"/>
      <c r="AF26" s="219"/>
      <c r="AG26" s="216"/>
      <c r="AH26" s="257"/>
      <c r="AI26" s="216"/>
      <c r="AJ26" s="216"/>
      <c r="AK26" s="271"/>
      <c r="AL26" s="268"/>
      <c r="AM26" s="216"/>
      <c r="AN26" s="271"/>
      <c r="AO26" s="271"/>
      <c r="AP26" s="216"/>
      <c r="AQ26" s="296"/>
      <c r="AR26" s="296"/>
      <c r="AS26" s="216"/>
      <c r="AT26" s="216"/>
      <c r="AU26" s="240"/>
      <c r="AV26" s="234"/>
    </row>
    <row r="27" spans="1:48" ht="47.25" x14ac:dyDescent="0.25">
      <c r="A27" s="192"/>
      <c r="B27" s="192"/>
      <c r="C27" s="275"/>
      <c r="D27" s="252"/>
      <c r="E27" s="252"/>
      <c r="F27" s="216"/>
      <c r="G27" s="217"/>
      <c r="H27" s="217"/>
      <c r="I27" s="282"/>
      <c r="J27" s="217"/>
      <c r="K27" s="286"/>
      <c r="L27" s="282"/>
      <c r="M27" s="282"/>
      <c r="N27" s="217"/>
      <c r="O27" s="217"/>
      <c r="P27" s="217"/>
      <c r="Q27" s="211"/>
      <c r="R27" s="217"/>
      <c r="S27" s="214"/>
      <c r="T27" s="208"/>
      <c r="U27" s="217"/>
      <c r="V27" s="249"/>
      <c r="W27" s="217"/>
      <c r="X27" s="34" t="s">
        <v>82</v>
      </c>
      <c r="Y27" s="12">
        <v>0.12</v>
      </c>
      <c r="Z27" s="42" t="s">
        <v>101</v>
      </c>
      <c r="AA27" s="10">
        <v>1</v>
      </c>
      <c r="AB27" s="232"/>
      <c r="AC27" s="24">
        <v>44562</v>
      </c>
      <c r="AD27" s="24">
        <v>45168</v>
      </c>
      <c r="AE27" s="220"/>
      <c r="AF27" s="220"/>
      <c r="AG27" s="217"/>
      <c r="AH27" s="257"/>
      <c r="AI27" s="216"/>
      <c r="AJ27" s="217"/>
      <c r="AK27" s="272"/>
      <c r="AL27" s="269"/>
      <c r="AM27" s="217"/>
      <c r="AN27" s="272"/>
      <c r="AO27" s="272"/>
      <c r="AP27" s="217"/>
      <c r="AQ27" s="296"/>
      <c r="AR27" s="296"/>
      <c r="AS27" s="217"/>
      <c r="AT27" s="217"/>
      <c r="AU27" s="241"/>
      <c r="AV27" s="235"/>
    </row>
    <row r="28" spans="1:48" ht="104.25" customHeight="1" x14ac:dyDescent="0.25">
      <c r="A28" s="192"/>
      <c r="B28" s="192"/>
      <c r="C28" s="161"/>
      <c r="D28" s="58"/>
      <c r="E28" s="58"/>
      <c r="F28" s="52"/>
      <c r="G28" s="223" t="s">
        <v>141</v>
      </c>
      <c r="H28" s="224"/>
      <c r="I28" s="224"/>
      <c r="J28" s="224"/>
      <c r="K28" s="224"/>
      <c r="L28" s="224"/>
      <c r="M28" s="224"/>
      <c r="N28" s="224"/>
      <c r="O28" s="224"/>
      <c r="P28" s="224"/>
      <c r="Q28" s="224"/>
      <c r="R28" s="225"/>
      <c r="S28" s="164">
        <f>SUM(S19)</f>
        <v>0.38966666666666666</v>
      </c>
      <c r="T28" s="61">
        <f>SUM(T19)</f>
        <v>0.62542857142857144</v>
      </c>
      <c r="U28" s="196" t="s">
        <v>154</v>
      </c>
      <c r="V28" s="197"/>
      <c r="W28" s="197"/>
      <c r="X28" s="197"/>
      <c r="Y28" s="197"/>
      <c r="Z28" s="197"/>
      <c r="AA28" s="198"/>
      <c r="AB28" s="11">
        <f>AVERAGE(AB18:AB27)</f>
        <v>0.96166666666666667</v>
      </c>
      <c r="AC28" s="23"/>
      <c r="AD28" s="23"/>
      <c r="AE28" s="56"/>
      <c r="AF28" s="56"/>
      <c r="AG28" s="52"/>
      <c r="AH28" s="257"/>
      <c r="AI28" s="216"/>
      <c r="AJ28" s="67" t="s">
        <v>150</v>
      </c>
      <c r="AK28" s="68">
        <f>SUM(AK19)</f>
        <v>1689634633</v>
      </c>
      <c r="AL28" s="54"/>
      <c r="AM28" s="52"/>
      <c r="AN28" s="68">
        <f>SUM(AN19)</f>
        <v>538273070</v>
      </c>
      <c r="AO28" s="68">
        <f>SUM(AO19)</f>
        <v>38107000</v>
      </c>
      <c r="AP28" s="52"/>
      <c r="AQ28" s="69">
        <f>+AN28/AK28</f>
        <v>0.31857364869722105</v>
      </c>
      <c r="AR28" s="69">
        <f>+AO28/AK28</f>
        <v>2.2553396607608481E-2</v>
      </c>
      <c r="AS28" s="52"/>
      <c r="AT28" s="52"/>
      <c r="AU28" s="23"/>
      <c r="AV28" s="59"/>
    </row>
    <row r="29" spans="1:48" x14ac:dyDescent="0.25">
      <c r="A29" s="192"/>
      <c r="B29" s="192"/>
      <c r="C29" s="273" t="s">
        <v>102</v>
      </c>
      <c r="D29" s="236">
        <v>4</v>
      </c>
      <c r="E29" s="236">
        <v>7</v>
      </c>
      <c r="F29" s="215" t="s">
        <v>103</v>
      </c>
      <c r="G29" s="215" t="s">
        <v>104</v>
      </c>
      <c r="H29" s="215" t="s">
        <v>105</v>
      </c>
      <c r="I29" s="302">
        <v>4</v>
      </c>
      <c r="J29" s="215" t="s">
        <v>106</v>
      </c>
      <c r="K29" s="253">
        <v>7</v>
      </c>
      <c r="L29" s="302">
        <v>3</v>
      </c>
      <c r="M29" s="242">
        <v>4</v>
      </c>
      <c r="N29" s="218">
        <v>0</v>
      </c>
      <c r="O29" s="218"/>
      <c r="P29" s="218">
        <v>0</v>
      </c>
      <c r="Q29" s="218">
        <v>0</v>
      </c>
      <c r="R29" s="218">
        <f>SUM(N29:Q37)</f>
        <v>0</v>
      </c>
      <c r="S29" s="200">
        <v>0</v>
      </c>
      <c r="T29" s="200">
        <v>0</v>
      </c>
      <c r="U29" s="215" t="s">
        <v>107</v>
      </c>
      <c r="V29" s="245" t="s">
        <v>108</v>
      </c>
      <c r="W29" s="215" t="s">
        <v>109</v>
      </c>
      <c r="X29" s="227" t="s">
        <v>110</v>
      </c>
      <c r="Y29" s="230"/>
      <c r="Z29" s="40"/>
      <c r="AA29" s="40"/>
      <c r="AB29" s="40"/>
      <c r="AC29" s="239">
        <v>44562</v>
      </c>
      <c r="AD29" s="239">
        <v>44926</v>
      </c>
      <c r="AE29" s="215"/>
      <c r="AF29" s="293"/>
      <c r="AG29" s="257"/>
      <c r="AH29" s="257"/>
      <c r="AI29" s="216"/>
      <c r="AJ29" s="215" t="s">
        <v>53</v>
      </c>
      <c r="AK29" s="270">
        <v>3</v>
      </c>
      <c r="AL29" s="267" t="s">
        <v>54</v>
      </c>
      <c r="AM29" s="218" t="s">
        <v>111</v>
      </c>
      <c r="AN29" s="29"/>
      <c r="AO29" s="29"/>
      <c r="AP29" s="218" t="s">
        <v>111</v>
      </c>
      <c r="AQ29" s="55"/>
      <c r="AR29" s="55"/>
      <c r="AS29" s="215"/>
      <c r="AT29" s="215"/>
      <c r="AU29" s="239"/>
      <c r="AV29" s="215" t="s">
        <v>130</v>
      </c>
    </row>
    <row r="30" spans="1:48" x14ac:dyDescent="0.25">
      <c r="A30" s="192"/>
      <c r="B30" s="192"/>
      <c r="C30" s="274"/>
      <c r="D30" s="237"/>
      <c r="E30" s="237"/>
      <c r="F30" s="216"/>
      <c r="G30" s="216"/>
      <c r="H30" s="216"/>
      <c r="I30" s="303"/>
      <c r="J30" s="216"/>
      <c r="K30" s="254"/>
      <c r="L30" s="303"/>
      <c r="M30" s="243"/>
      <c r="N30" s="219"/>
      <c r="O30" s="219"/>
      <c r="P30" s="219"/>
      <c r="Q30" s="219"/>
      <c r="R30" s="219"/>
      <c r="S30" s="201"/>
      <c r="T30" s="201"/>
      <c r="U30" s="216"/>
      <c r="V30" s="246"/>
      <c r="W30" s="216"/>
      <c r="X30" s="229"/>
      <c r="Y30" s="231"/>
      <c r="Z30" s="41"/>
      <c r="AA30" s="41"/>
      <c r="AB30" s="41"/>
      <c r="AC30" s="240"/>
      <c r="AD30" s="240"/>
      <c r="AE30" s="216"/>
      <c r="AF30" s="294"/>
      <c r="AG30" s="257"/>
      <c r="AH30" s="257"/>
      <c r="AI30" s="216"/>
      <c r="AJ30" s="216"/>
      <c r="AK30" s="271"/>
      <c r="AL30" s="268"/>
      <c r="AM30" s="219"/>
      <c r="AN30" s="30"/>
      <c r="AO30" s="30"/>
      <c r="AP30" s="219"/>
      <c r="AQ30" s="56"/>
      <c r="AR30" s="56"/>
      <c r="AS30" s="216"/>
      <c r="AT30" s="216"/>
      <c r="AU30" s="240"/>
      <c r="AV30" s="219"/>
    </row>
    <row r="31" spans="1:48" x14ac:dyDescent="0.25">
      <c r="A31" s="192"/>
      <c r="B31" s="192"/>
      <c r="C31" s="274"/>
      <c r="D31" s="237"/>
      <c r="E31" s="237"/>
      <c r="F31" s="216"/>
      <c r="G31" s="216"/>
      <c r="H31" s="216"/>
      <c r="I31" s="303"/>
      <c r="J31" s="216"/>
      <c r="K31" s="254"/>
      <c r="L31" s="303"/>
      <c r="M31" s="243"/>
      <c r="N31" s="219"/>
      <c r="O31" s="219"/>
      <c r="P31" s="219"/>
      <c r="Q31" s="219"/>
      <c r="R31" s="219"/>
      <c r="S31" s="201"/>
      <c r="T31" s="201"/>
      <c r="U31" s="216"/>
      <c r="V31" s="246"/>
      <c r="W31" s="216"/>
      <c r="X31" s="229"/>
      <c r="Y31" s="231"/>
      <c r="Z31" s="41"/>
      <c r="AA31" s="41"/>
      <c r="AB31" s="41"/>
      <c r="AC31" s="240"/>
      <c r="AD31" s="240"/>
      <c r="AE31" s="216"/>
      <c r="AF31" s="294"/>
      <c r="AG31" s="257"/>
      <c r="AH31" s="257"/>
      <c r="AI31" s="216"/>
      <c r="AJ31" s="216"/>
      <c r="AK31" s="271"/>
      <c r="AL31" s="268"/>
      <c r="AM31" s="219"/>
      <c r="AN31" s="30"/>
      <c r="AO31" s="30"/>
      <c r="AP31" s="219"/>
      <c r="AQ31" s="56"/>
      <c r="AR31" s="56"/>
      <c r="AS31" s="216"/>
      <c r="AT31" s="216"/>
      <c r="AU31" s="240"/>
      <c r="AV31" s="219"/>
    </row>
    <row r="32" spans="1:48" x14ac:dyDescent="0.25">
      <c r="A32" s="192"/>
      <c r="B32" s="192"/>
      <c r="C32" s="274"/>
      <c r="D32" s="237"/>
      <c r="E32" s="237"/>
      <c r="F32" s="216"/>
      <c r="G32" s="216"/>
      <c r="H32" s="216"/>
      <c r="I32" s="303"/>
      <c r="J32" s="216"/>
      <c r="K32" s="254"/>
      <c r="L32" s="303"/>
      <c r="M32" s="243"/>
      <c r="N32" s="219"/>
      <c r="O32" s="219"/>
      <c r="P32" s="219"/>
      <c r="Q32" s="219"/>
      <c r="R32" s="219"/>
      <c r="S32" s="201"/>
      <c r="T32" s="201"/>
      <c r="U32" s="216"/>
      <c r="V32" s="246"/>
      <c r="W32" s="216"/>
      <c r="X32" s="229"/>
      <c r="Y32" s="231"/>
      <c r="Z32" s="41"/>
      <c r="AA32" s="41"/>
      <c r="AB32" s="41"/>
      <c r="AC32" s="240"/>
      <c r="AD32" s="240"/>
      <c r="AE32" s="216"/>
      <c r="AF32" s="294"/>
      <c r="AG32" s="257"/>
      <c r="AH32" s="257"/>
      <c r="AI32" s="216"/>
      <c r="AJ32" s="216"/>
      <c r="AK32" s="271"/>
      <c r="AL32" s="268"/>
      <c r="AM32" s="219"/>
      <c r="AN32" s="30"/>
      <c r="AO32" s="30"/>
      <c r="AP32" s="219"/>
      <c r="AQ32" s="56"/>
      <c r="AR32" s="56"/>
      <c r="AS32" s="216"/>
      <c r="AT32" s="216"/>
      <c r="AU32" s="240"/>
      <c r="AV32" s="219"/>
    </row>
    <row r="33" spans="1:48" x14ac:dyDescent="0.25">
      <c r="A33" s="192"/>
      <c r="B33" s="192"/>
      <c r="C33" s="274"/>
      <c r="D33" s="237"/>
      <c r="E33" s="237"/>
      <c r="F33" s="216"/>
      <c r="G33" s="216"/>
      <c r="H33" s="216"/>
      <c r="I33" s="303"/>
      <c r="J33" s="216"/>
      <c r="K33" s="254"/>
      <c r="L33" s="303"/>
      <c r="M33" s="243"/>
      <c r="N33" s="219"/>
      <c r="O33" s="219"/>
      <c r="P33" s="219"/>
      <c r="Q33" s="219"/>
      <c r="R33" s="219"/>
      <c r="S33" s="201"/>
      <c r="T33" s="201"/>
      <c r="U33" s="216"/>
      <c r="V33" s="246"/>
      <c r="W33" s="216"/>
      <c r="X33" s="229"/>
      <c r="Y33" s="231"/>
      <c r="Z33" s="41"/>
      <c r="AA33" s="41"/>
      <c r="AB33" s="41"/>
      <c r="AC33" s="240"/>
      <c r="AD33" s="240"/>
      <c r="AE33" s="216"/>
      <c r="AF33" s="294"/>
      <c r="AG33" s="257"/>
      <c r="AH33" s="257"/>
      <c r="AI33" s="216"/>
      <c r="AJ33" s="216"/>
      <c r="AK33" s="271"/>
      <c r="AL33" s="268"/>
      <c r="AM33" s="219"/>
      <c r="AN33" s="30"/>
      <c r="AO33" s="30"/>
      <c r="AP33" s="219"/>
      <c r="AQ33" s="56"/>
      <c r="AR33" s="56"/>
      <c r="AS33" s="216"/>
      <c r="AT33" s="216"/>
      <c r="AU33" s="240"/>
      <c r="AV33" s="219"/>
    </row>
    <row r="34" spans="1:48" x14ac:dyDescent="0.25">
      <c r="A34" s="192"/>
      <c r="B34" s="192"/>
      <c r="C34" s="274"/>
      <c r="D34" s="237"/>
      <c r="E34" s="237"/>
      <c r="F34" s="216"/>
      <c r="G34" s="216"/>
      <c r="H34" s="216"/>
      <c r="I34" s="303"/>
      <c r="J34" s="216"/>
      <c r="K34" s="254"/>
      <c r="L34" s="303"/>
      <c r="M34" s="243"/>
      <c r="N34" s="219"/>
      <c r="O34" s="219"/>
      <c r="P34" s="219"/>
      <c r="Q34" s="219"/>
      <c r="R34" s="219"/>
      <c r="S34" s="201"/>
      <c r="T34" s="201"/>
      <c r="U34" s="216"/>
      <c r="V34" s="246"/>
      <c r="W34" s="216"/>
      <c r="X34" s="229"/>
      <c r="Y34" s="231"/>
      <c r="Z34" s="41"/>
      <c r="AA34" s="41"/>
      <c r="AB34" s="41"/>
      <c r="AC34" s="240"/>
      <c r="AD34" s="240"/>
      <c r="AE34" s="216"/>
      <c r="AF34" s="294"/>
      <c r="AG34" s="257"/>
      <c r="AH34" s="257"/>
      <c r="AI34" s="216"/>
      <c r="AJ34" s="216"/>
      <c r="AK34" s="271"/>
      <c r="AL34" s="268"/>
      <c r="AM34" s="219"/>
      <c r="AN34" s="30"/>
      <c r="AO34" s="30"/>
      <c r="AP34" s="219"/>
      <c r="AQ34" s="56"/>
      <c r="AR34" s="56"/>
      <c r="AS34" s="216"/>
      <c r="AT34" s="216"/>
      <c r="AU34" s="240"/>
      <c r="AV34" s="219"/>
    </row>
    <row r="35" spans="1:48" x14ac:dyDescent="0.25">
      <c r="A35" s="192"/>
      <c r="B35" s="192"/>
      <c r="C35" s="274"/>
      <c r="D35" s="237"/>
      <c r="E35" s="237"/>
      <c r="F35" s="216"/>
      <c r="G35" s="216"/>
      <c r="H35" s="216"/>
      <c r="I35" s="303"/>
      <c r="J35" s="216"/>
      <c r="K35" s="254"/>
      <c r="L35" s="303"/>
      <c r="M35" s="243"/>
      <c r="N35" s="219"/>
      <c r="O35" s="219"/>
      <c r="P35" s="219"/>
      <c r="Q35" s="219"/>
      <c r="R35" s="219"/>
      <c r="S35" s="201"/>
      <c r="T35" s="201"/>
      <c r="U35" s="216"/>
      <c r="V35" s="246"/>
      <c r="W35" s="216"/>
      <c r="X35" s="229"/>
      <c r="Y35" s="231"/>
      <c r="Z35" s="41"/>
      <c r="AA35" s="41"/>
      <c r="AB35" s="41"/>
      <c r="AC35" s="240"/>
      <c r="AD35" s="240"/>
      <c r="AE35" s="216"/>
      <c r="AF35" s="294"/>
      <c r="AG35" s="257"/>
      <c r="AH35" s="257"/>
      <c r="AI35" s="216"/>
      <c r="AJ35" s="216"/>
      <c r="AK35" s="271"/>
      <c r="AL35" s="268"/>
      <c r="AM35" s="219"/>
      <c r="AN35" s="30"/>
      <c r="AO35" s="30"/>
      <c r="AP35" s="219"/>
      <c r="AQ35" s="56"/>
      <c r="AR35" s="56"/>
      <c r="AS35" s="216"/>
      <c r="AT35" s="216"/>
      <c r="AU35" s="240"/>
      <c r="AV35" s="219"/>
    </row>
    <row r="36" spans="1:48" x14ac:dyDescent="0.25">
      <c r="A36" s="192"/>
      <c r="B36" s="192"/>
      <c r="C36" s="274"/>
      <c r="D36" s="237"/>
      <c r="E36" s="237"/>
      <c r="F36" s="216"/>
      <c r="G36" s="216"/>
      <c r="H36" s="216"/>
      <c r="I36" s="303"/>
      <c r="J36" s="216"/>
      <c r="K36" s="254"/>
      <c r="L36" s="303"/>
      <c r="M36" s="243"/>
      <c r="N36" s="219"/>
      <c r="O36" s="219"/>
      <c r="P36" s="219"/>
      <c r="Q36" s="219"/>
      <c r="R36" s="219"/>
      <c r="S36" s="201"/>
      <c r="T36" s="201"/>
      <c r="U36" s="216"/>
      <c r="V36" s="246"/>
      <c r="W36" s="216"/>
      <c r="X36" s="229"/>
      <c r="Y36" s="231"/>
      <c r="Z36" s="41"/>
      <c r="AA36" s="41"/>
      <c r="AB36" s="41"/>
      <c r="AC36" s="240"/>
      <c r="AD36" s="240"/>
      <c r="AE36" s="216"/>
      <c r="AF36" s="294"/>
      <c r="AG36" s="257"/>
      <c r="AH36" s="257"/>
      <c r="AI36" s="216"/>
      <c r="AJ36" s="216"/>
      <c r="AK36" s="271"/>
      <c r="AL36" s="268"/>
      <c r="AM36" s="219"/>
      <c r="AN36" s="30"/>
      <c r="AO36" s="30"/>
      <c r="AP36" s="219"/>
      <c r="AQ36" s="56"/>
      <c r="AR36" s="56"/>
      <c r="AS36" s="216"/>
      <c r="AT36" s="216"/>
      <c r="AU36" s="240"/>
      <c r="AV36" s="219"/>
    </row>
    <row r="37" spans="1:48" ht="15.75" customHeight="1" x14ac:dyDescent="0.25">
      <c r="A37" s="192"/>
      <c r="B37" s="192"/>
      <c r="C37" s="275"/>
      <c r="D37" s="238"/>
      <c r="E37" s="238"/>
      <c r="F37" s="216"/>
      <c r="G37" s="217"/>
      <c r="H37" s="217"/>
      <c r="I37" s="304"/>
      <c r="J37" s="217"/>
      <c r="K37" s="255"/>
      <c r="L37" s="304"/>
      <c r="M37" s="244"/>
      <c r="N37" s="220"/>
      <c r="O37" s="220"/>
      <c r="P37" s="220"/>
      <c r="Q37" s="220"/>
      <c r="R37" s="220"/>
      <c r="S37" s="202"/>
      <c r="T37" s="202"/>
      <c r="U37" s="217"/>
      <c r="V37" s="247"/>
      <c r="W37" s="217"/>
      <c r="X37" s="228"/>
      <c r="Y37" s="232"/>
      <c r="Z37" s="41"/>
      <c r="AA37" s="41"/>
      <c r="AB37" s="41"/>
      <c r="AC37" s="240"/>
      <c r="AD37" s="240"/>
      <c r="AE37" s="216"/>
      <c r="AF37" s="294"/>
      <c r="AG37" s="257"/>
      <c r="AH37" s="257"/>
      <c r="AI37" s="216"/>
      <c r="AJ37" s="216"/>
      <c r="AK37" s="271"/>
      <c r="AL37" s="268"/>
      <c r="AM37" s="219"/>
      <c r="AN37" s="30"/>
      <c r="AO37" s="30"/>
      <c r="AP37" s="219"/>
      <c r="AQ37" s="56"/>
      <c r="AR37" s="56"/>
      <c r="AS37" s="216"/>
      <c r="AT37" s="216"/>
      <c r="AU37" s="240"/>
      <c r="AV37" s="219"/>
    </row>
    <row r="38" spans="1:48" ht="15" customHeight="1" x14ac:dyDescent="0.25">
      <c r="A38" s="192"/>
      <c r="B38" s="192"/>
      <c r="C38" s="273" t="s">
        <v>112</v>
      </c>
      <c r="D38" s="251">
        <v>0.4</v>
      </c>
      <c r="E38" s="251">
        <v>0.5</v>
      </c>
      <c r="F38" s="216"/>
      <c r="G38" s="215" t="s">
        <v>113</v>
      </c>
      <c r="H38" s="215" t="s">
        <v>44</v>
      </c>
      <c r="I38" s="221">
        <v>41</v>
      </c>
      <c r="J38" s="215" t="s">
        <v>114</v>
      </c>
      <c r="K38" s="300">
        <f>46-41</f>
        <v>5</v>
      </c>
      <c r="L38" s="218">
        <v>44.5</v>
      </c>
      <c r="M38" s="221">
        <v>41</v>
      </c>
      <c r="N38" s="221">
        <v>0</v>
      </c>
      <c r="O38" s="221">
        <v>0</v>
      </c>
      <c r="P38" s="221">
        <v>0</v>
      </c>
      <c r="Q38" s="221">
        <v>0</v>
      </c>
      <c r="R38" s="221">
        <v>0</v>
      </c>
      <c r="S38" s="200">
        <v>0</v>
      </c>
      <c r="T38" s="200">
        <v>0</v>
      </c>
      <c r="U38" s="215" t="s">
        <v>107</v>
      </c>
      <c r="V38" s="245" t="s">
        <v>108</v>
      </c>
      <c r="W38" s="215" t="s">
        <v>109</v>
      </c>
      <c r="X38" s="227" t="s">
        <v>110</v>
      </c>
      <c r="Y38" s="230"/>
      <c r="Z38" s="41"/>
      <c r="AA38" s="41"/>
      <c r="AB38" s="41"/>
      <c r="AC38" s="240"/>
      <c r="AD38" s="240"/>
      <c r="AE38" s="216"/>
      <c r="AF38" s="294"/>
      <c r="AG38" s="257"/>
      <c r="AH38" s="257"/>
      <c r="AI38" s="216"/>
      <c r="AJ38" s="216"/>
      <c r="AK38" s="271"/>
      <c r="AL38" s="268"/>
      <c r="AM38" s="219"/>
      <c r="AN38" s="30"/>
      <c r="AO38" s="30"/>
      <c r="AP38" s="219"/>
      <c r="AQ38" s="56"/>
      <c r="AR38" s="56"/>
      <c r="AS38" s="216"/>
      <c r="AT38" s="216"/>
      <c r="AU38" s="240"/>
      <c r="AV38" s="219"/>
    </row>
    <row r="39" spans="1:48" ht="151.5" customHeight="1" x14ac:dyDescent="0.25">
      <c r="A39" s="192"/>
      <c r="B39" s="192"/>
      <c r="C39" s="275"/>
      <c r="D39" s="252"/>
      <c r="E39" s="252"/>
      <c r="F39" s="216"/>
      <c r="G39" s="217"/>
      <c r="H39" s="217"/>
      <c r="I39" s="250"/>
      <c r="J39" s="217"/>
      <c r="K39" s="301"/>
      <c r="L39" s="220"/>
      <c r="M39" s="250"/>
      <c r="N39" s="250"/>
      <c r="O39" s="250"/>
      <c r="P39" s="250"/>
      <c r="Q39" s="250"/>
      <c r="R39" s="222"/>
      <c r="S39" s="202"/>
      <c r="T39" s="202"/>
      <c r="U39" s="217"/>
      <c r="V39" s="247"/>
      <c r="W39" s="217"/>
      <c r="X39" s="228"/>
      <c r="Y39" s="232"/>
      <c r="Z39" s="41"/>
      <c r="AA39" s="41"/>
      <c r="AB39" s="41"/>
      <c r="AC39" s="240"/>
      <c r="AD39" s="240"/>
      <c r="AE39" s="216"/>
      <c r="AF39" s="294"/>
      <c r="AG39" s="257"/>
      <c r="AH39" s="257"/>
      <c r="AI39" s="216"/>
      <c r="AJ39" s="216"/>
      <c r="AK39" s="271"/>
      <c r="AL39" s="268"/>
      <c r="AM39" s="219"/>
      <c r="AN39" s="30"/>
      <c r="AO39" s="30"/>
      <c r="AP39" s="219"/>
      <c r="AQ39" s="56"/>
      <c r="AR39" s="56"/>
      <c r="AS39" s="216"/>
      <c r="AT39" s="216"/>
      <c r="AU39" s="240"/>
      <c r="AV39" s="219"/>
    </row>
    <row r="40" spans="1:48" ht="133.5" customHeight="1" x14ac:dyDescent="0.25">
      <c r="A40" s="192"/>
      <c r="B40" s="192"/>
      <c r="C40" s="162" t="s">
        <v>115</v>
      </c>
      <c r="D40" s="1">
        <v>4.8000000000000001E-2</v>
      </c>
      <c r="E40" s="2">
        <v>7.0000000000000007E-2</v>
      </c>
      <c r="F40" s="216"/>
      <c r="G40" s="8" t="s">
        <v>116</v>
      </c>
      <c r="H40" s="8" t="s">
        <v>44</v>
      </c>
      <c r="I40" s="8">
        <v>4.8</v>
      </c>
      <c r="J40" s="8" t="s">
        <v>117</v>
      </c>
      <c r="K40" s="3">
        <f>7-4.8</f>
        <v>2.2000000000000002</v>
      </c>
      <c r="L40" s="18">
        <v>6</v>
      </c>
      <c r="M40" s="9">
        <v>4.8</v>
      </c>
      <c r="N40" s="19">
        <v>0</v>
      </c>
      <c r="O40" s="19">
        <v>0</v>
      </c>
      <c r="P40" s="19">
        <v>0</v>
      </c>
      <c r="Q40" s="19">
        <v>0</v>
      </c>
      <c r="R40" s="19">
        <f>SUM(N41:Q41)</f>
        <v>0</v>
      </c>
      <c r="S40" s="45">
        <v>0</v>
      </c>
      <c r="T40" s="45">
        <v>0</v>
      </c>
      <c r="U40" s="8" t="s">
        <v>107</v>
      </c>
      <c r="V40" s="43" t="s">
        <v>108</v>
      </c>
      <c r="W40" s="8" t="s">
        <v>109</v>
      </c>
      <c r="X40" s="35" t="s">
        <v>110</v>
      </c>
      <c r="Y40" s="14"/>
      <c r="Z40" s="41"/>
      <c r="AA40" s="41"/>
      <c r="AB40" s="41"/>
      <c r="AC40" s="240"/>
      <c r="AD40" s="240"/>
      <c r="AE40" s="216"/>
      <c r="AF40" s="294"/>
      <c r="AG40" s="257"/>
      <c r="AH40" s="257"/>
      <c r="AI40" s="216"/>
      <c r="AJ40" s="216"/>
      <c r="AK40" s="271"/>
      <c r="AL40" s="268"/>
      <c r="AM40" s="219"/>
      <c r="AN40" s="30"/>
      <c r="AO40" s="30"/>
      <c r="AP40" s="219"/>
      <c r="AQ40" s="56"/>
      <c r="AR40" s="56"/>
      <c r="AS40" s="216"/>
      <c r="AT40" s="216"/>
      <c r="AU40" s="240"/>
      <c r="AV40" s="219"/>
    </row>
    <row r="41" spans="1:48" ht="110.25" x14ac:dyDescent="0.25">
      <c r="A41" s="192"/>
      <c r="B41" s="192"/>
      <c r="C41" s="162" t="s">
        <v>118</v>
      </c>
      <c r="D41" s="2">
        <v>1</v>
      </c>
      <c r="E41" s="2">
        <v>1.75</v>
      </c>
      <c r="F41" s="217"/>
      <c r="G41" s="8" t="s">
        <v>119</v>
      </c>
      <c r="H41" s="8" t="s">
        <v>120</v>
      </c>
      <c r="I41" s="8">
        <v>6890</v>
      </c>
      <c r="J41" s="8" t="s">
        <v>121</v>
      </c>
      <c r="K41" s="4">
        <f>12000-6890</f>
        <v>5110</v>
      </c>
      <c r="L41" s="8">
        <v>10300</v>
      </c>
      <c r="M41" s="9">
        <v>6890</v>
      </c>
      <c r="N41" s="19">
        <v>0</v>
      </c>
      <c r="O41" s="19">
        <v>0</v>
      </c>
      <c r="P41" s="19">
        <v>0</v>
      </c>
      <c r="Q41" s="19">
        <v>0</v>
      </c>
      <c r="R41" s="19">
        <f>SUM(N41:Q41)</f>
        <v>0</v>
      </c>
      <c r="S41" s="45">
        <v>0</v>
      </c>
      <c r="T41" s="45">
        <v>0</v>
      </c>
      <c r="U41" s="8" t="s">
        <v>107</v>
      </c>
      <c r="V41" s="43" t="s">
        <v>108</v>
      </c>
      <c r="W41" s="8" t="s">
        <v>109</v>
      </c>
      <c r="X41" s="35" t="s">
        <v>110</v>
      </c>
      <c r="Y41" s="8"/>
      <c r="Z41" s="35"/>
      <c r="AA41" s="35"/>
      <c r="AB41" s="14">
        <v>0</v>
      </c>
      <c r="AC41" s="241"/>
      <c r="AD41" s="241"/>
      <c r="AE41" s="217"/>
      <c r="AF41" s="295"/>
      <c r="AG41" s="258"/>
      <c r="AH41" s="258"/>
      <c r="AI41" s="217"/>
      <c r="AJ41" s="217"/>
      <c r="AK41" s="272"/>
      <c r="AL41" s="269"/>
      <c r="AM41" s="220"/>
      <c r="AN41" s="31"/>
      <c r="AO41" s="31"/>
      <c r="AP41" s="220"/>
      <c r="AQ41" s="57"/>
      <c r="AR41" s="57"/>
      <c r="AS41" s="217"/>
      <c r="AT41" s="217"/>
      <c r="AU41" s="241"/>
      <c r="AV41" s="220"/>
    </row>
    <row r="42" spans="1:48" ht="32.25" customHeight="1" x14ac:dyDescent="0.25">
      <c r="A42" s="192"/>
      <c r="B42" s="192"/>
      <c r="G42" s="226" t="s">
        <v>142</v>
      </c>
      <c r="H42" s="226"/>
      <c r="I42" s="226"/>
      <c r="J42" s="226"/>
      <c r="K42" s="226"/>
      <c r="L42" s="226"/>
      <c r="M42" s="226"/>
      <c r="N42" s="226"/>
      <c r="O42" s="226"/>
      <c r="P42" s="226"/>
      <c r="Q42" s="226"/>
      <c r="R42" s="226"/>
      <c r="S42" s="62">
        <f>SUM(S40:S41)</f>
        <v>0</v>
      </c>
      <c r="T42" s="62">
        <f>SUM(T40:T41)</f>
        <v>0</v>
      </c>
      <c r="U42" s="199" t="s">
        <v>155</v>
      </c>
      <c r="V42" s="199"/>
      <c r="W42" s="199"/>
      <c r="X42" s="199"/>
      <c r="Y42" s="199"/>
      <c r="Z42" s="199"/>
      <c r="AA42" s="199"/>
      <c r="AB42" s="62">
        <v>0</v>
      </c>
      <c r="AJ42" s="70" t="s">
        <v>151</v>
      </c>
      <c r="AK42" s="71">
        <f>SUM(AK29)</f>
        <v>3</v>
      </c>
      <c r="AL42" s="72"/>
      <c r="AM42" s="72"/>
      <c r="AN42" s="71">
        <f t="shared" ref="AN42:AO42" si="0">SUM(AN29)</f>
        <v>0</v>
      </c>
      <c r="AO42" s="71">
        <f t="shared" si="0"/>
        <v>0</v>
      </c>
      <c r="AP42" s="72"/>
      <c r="AQ42" s="73">
        <v>0</v>
      </c>
      <c r="AR42" s="73">
        <v>0</v>
      </c>
    </row>
    <row r="43" spans="1:48" ht="80.25" customHeight="1" x14ac:dyDescent="0.25">
      <c r="A43" s="192"/>
      <c r="B43" s="192"/>
      <c r="C43" s="188" t="s">
        <v>249</v>
      </c>
      <c r="D43" s="188"/>
      <c r="E43" s="188"/>
      <c r="F43" s="188"/>
      <c r="G43" s="188"/>
      <c r="H43" s="188"/>
      <c r="I43" s="188"/>
      <c r="J43" s="188"/>
      <c r="K43" s="188"/>
      <c r="L43" s="188"/>
      <c r="M43" s="188"/>
      <c r="N43" s="188"/>
      <c r="O43" s="188"/>
      <c r="P43" s="188"/>
      <c r="Q43" s="188"/>
      <c r="R43" s="188"/>
      <c r="S43" s="163">
        <f>AVERAGE(S18,S28,S42)</f>
        <v>0.1510702614379085</v>
      </c>
      <c r="T43" s="163">
        <f>AVERAGE(T18,T28,T42)</f>
        <v>0.22332539682539684</v>
      </c>
      <c r="W43" s="189" t="s">
        <v>258</v>
      </c>
      <c r="X43" s="190"/>
      <c r="Y43" s="190"/>
      <c r="Z43" s="191"/>
      <c r="AA43" s="73"/>
      <c r="AB43" s="187">
        <f>AVERAGE(AB18,AB28)</f>
        <v>0.9425</v>
      </c>
      <c r="AJ43" s="70" t="s">
        <v>152</v>
      </c>
      <c r="AK43" s="74">
        <f>+AK18+AK28</f>
        <v>3692763672</v>
      </c>
      <c r="AL43" s="71"/>
      <c r="AM43" s="72"/>
      <c r="AN43" s="74">
        <f t="shared" ref="AN43:AO43" si="1">+AN18+AN28</f>
        <v>1229316405</v>
      </c>
      <c r="AO43" s="74">
        <f t="shared" si="1"/>
        <v>586150335</v>
      </c>
      <c r="AP43" s="72"/>
      <c r="AQ43" s="75">
        <f>+AN43/AK43</f>
        <v>0.33289874852300055</v>
      </c>
      <c r="AR43" s="75">
        <f>+AO43/AK43</f>
        <v>0.15872944684882612</v>
      </c>
    </row>
    <row r="44" spans="1:48" ht="63" customHeight="1" x14ac:dyDescent="0.25">
      <c r="A44" s="192"/>
      <c r="B44" s="188" t="s">
        <v>256</v>
      </c>
      <c r="C44" s="188"/>
      <c r="D44" s="188"/>
      <c r="E44" s="188"/>
      <c r="F44" s="188"/>
      <c r="G44" s="188"/>
      <c r="H44" s="188"/>
      <c r="I44" s="188"/>
      <c r="J44" s="188"/>
      <c r="K44" s="188"/>
      <c r="L44" s="188"/>
      <c r="M44" s="188"/>
      <c r="N44" s="188"/>
      <c r="O44" s="188"/>
      <c r="P44" s="188"/>
      <c r="Q44" s="188"/>
      <c r="R44" s="188"/>
      <c r="S44" s="163">
        <f>+S43</f>
        <v>0.1510702614379085</v>
      </c>
      <c r="T44" s="163">
        <f>+T43</f>
        <v>0.22332539682539684</v>
      </c>
    </row>
    <row r="45" spans="1:48" ht="71.25" customHeight="1" x14ac:dyDescent="0.25">
      <c r="B45" s="188" t="s">
        <v>257</v>
      </c>
      <c r="C45" s="188"/>
      <c r="D45" s="188"/>
      <c r="E45" s="188"/>
      <c r="F45" s="188"/>
      <c r="G45" s="188"/>
      <c r="H45" s="188"/>
      <c r="I45" s="188"/>
      <c r="J45" s="188"/>
      <c r="K45" s="188"/>
      <c r="L45" s="188"/>
      <c r="M45" s="188"/>
      <c r="N45" s="188"/>
      <c r="O45" s="188"/>
      <c r="P45" s="188"/>
      <c r="Q45" s="188"/>
      <c r="R45" s="188"/>
      <c r="S45" s="163">
        <f>+S44</f>
        <v>0.1510702614379085</v>
      </c>
      <c r="T45" s="163">
        <f>+T44</f>
        <v>0.22332539682539684</v>
      </c>
    </row>
  </sheetData>
  <mergeCells count="180">
    <mergeCell ref="F29:F41"/>
    <mergeCell ref="Q3:Q8"/>
    <mergeCell ref="H38:H39"/>
    <mergeCell ref="I38:I39"/>
    <mergeCell ref="J38:J39"/>
    <mergeCell ref="K38:K39"/>
    <mergeCell ref="L29:L37"/>
    <mergeCell ref="N29:N37"/>
    <mergeCell ref="N38:N39"/>
    <mergeCell ref="M38:M39"/>
    <mergeCell ref="H3:H8"/>
    <mergeCell ref="J29:J37"/>
    <mergeCell ref="I29:I37"/>
    <mergeCell ref="H29:H37"/>
    <mergeCell ref="G29:G37"/>
    <mergeCell ref="AS29:AS41"/>
    <mergeCell ref="AS3:AS17"/>
    <mergeCell ref="AM3:AM17"/>
    <mergeCell ref="AP3:AP17"/>
    <mergeCell ref="AE29:AE41"/>
    <mergeCell ref="AF29:AF41"/>
    <mergeCell ref="AJ29:AJ41"/>
    <mergeCell ref="AK29:AK41"/>
    <mergeCell ref="AL29:AL41"/>
    <mergeCell ref="AK13:AK16"/>
    <mergeCell ref="AL13:AL16"/>
    <mergeCell ref="AJ13:AJ16"/>
    <mergeCell ref="AM29:AM41"/>
    <mergeCell ref="AP29:AP41"/>
    <mergeCell ref="AN3:AN7"/>
    <mergeCell ref="AO3:AO7"/>
    <mergeCell ref="AQ3:AQ7"/>
    <mergeCell ref="AR3:AR7"/>
    <mergeCell ref="AO19:AO27"/>
    <mergeCell ref="AQ19:AQ27"/>
    <mergeCell ref="AR19:AR27"/>
    <mergeCell ref="AF3:AF8"/>
    <mergeCell ref="AE9:AE17"/>
    <mergeCell ref="AF9:AF17"/>
    <mergeCell ref="L38:L39"/>
    <mergeCell ref="M9:M17"/>
    <mergeCell ref="AB3:AB8"/>
    <mergeCell ref="U19:U27"/>
    <mergeCell ref="AE19:AE27"/>
    <mergeCell ref="U9:U17"/>
    <mergeCell ref="AB9:AB17"/>
    <mergeCell ref="AB19:AB27"/>
    <mergeCell ref="O3:O8"/>
    <mergeCell ref="O9:O17"/>
    <mergeCell ref="O29:O37"/>
    <mergeCell ref="AE3:AE8"/>
    <mergeCell ref="O19:O27"/>
    <mergeCell ref="Q29:Q37"/>
    <mergeCell ref="S29:S37"/>
    <mergeCell ref="T29:T37"/>
    <mergeCell ref="C29:C37"/>
    <mergeCell ref="C38:C39"/>
    <mergeCell ref="D38:D39"/>
    <mergeCell ref="AU29:AU41"/>
    <mergeCell ref="AV29:AV41"/>
    <mergeCell ref="A1:AV1"/>
    <mergeCell ref="G3:G8"/>
    <mergeCell ref="I3:I8"/>
    <mergeCell ref="J3:J8"/>
    <mergeCell ref="C3:C8"/>
    <mergeCell ref="D3:D8"/>
    <mergeCell ref="E3:E8"/>
    <mergeCell ref="K3:K8"/>
    <mergeCell ref="L3:L8"/>
    <mergeCell ref="M3:M8"/>
    <mergeCell ref="AI3:AI41"/>
    <mergeCell ref="U3:U8"/>
    <mergeCell ref="V3:V8"/>
    <mergeCell ref="W3:W8"/>
    <mergeCell ref="AT29:AT41"/>
    <mergeCell ref="AT3:AT17"/>
    <mergeCell ref="C19:C27"/>
    <mergeCell ref="E29:E37"/>
    <mergeCell ref="H19:H27"/>
    <mergeCell ref="C9:C17"/>
    <mergeCell ref="D9:D17"/>
    <mergeCell ref="E9:E17"/>
    <mergeCell ref="G9:G17"/>
    <mergeCell ref="I9:I17"/>
    <mergeCell ref="J9:J17"/>
    <mergeCell ref="K9:K17"/>
    <mergeCell ref="L9:L17"/>
    <mergeCell ref="F19:F27"/>
    <mergeCell ref="I19:I27"/>
    <mergeCell ref="D19:D27"/>
    <mergeCell ref="E19:E27"/>
    <mergeCell ref="H9:H17"/>
    <mergeCell ref="F3:F18"/>
    <mergeCell ref="G18:R18"/>
    <mergeCell ref="J19:J27"/>
    <mergeCell ref="K19:K27"/>
    <mergeCell ref="L19:L27"/>
    <mergeCell ref="M19:M27"/>
    <mergeCell ref="P3:P8"/>
    <mergeCell ref="P19:P27"/>
    <mergeCell ref="R3:R8"/>
    <mergeCell ref="R9:R17"/>
    <mergeCell ref="G19:G27"/>
    <mergeCell ref="AU3:AU17"/>
    <mergeCell ref="AS19:AS27"/>
    <mergeCell ref="AT19:AT27"/>
    <mergeCell ref="AM19:AM27"/>
    <mergeCell ref="AP19:AP27"/>
    <mergeCell ref="AJ8:AJ12"/>
    <mergeCell ref="AL3:AL7"/>
    <mergeCell ref="AL8:AL12"/>
    <mergeCell ref="AK3:AK7"/>
    <mergeCell ref="AK8:AK12"/>
    <mergeCell ref="AL19:AL27"/>
    <mergeCell ref="AK19:AK27"/>
    <mergeCell ref="AJ19:AJ27"/>
    <mergeCell ref="AN19:AN27"/>
    <mergeCell ref="O38:O39"/>
    <mergeCell ref="P38:P39"/>
    <mergeCell ref="AH3:AH41"/>
    <mergeCell ref="V9:V17"/>
    <mergeCell ref="W9:W17"/>
    <mergeCell ref="AG19:AG27"/>
    <mergeCell ref="AG29:AG41"/>
    <mergeCell ref="AF19:AF27"/>
    <mergeCell ref="U38:U39"/>
    <mergeCell ref="V38:V39"/>
    <mergeCell ref="W38:W39"/>
    <mergeCell ref="W29:W37"/>
    <mergeCell ref="AG3:AG8"/>
    <mergeCell ref="AG9:AG17"/>
    <mergeCell ref="Y38:Y39"/>
    <mergeCell ref="X29:X37"/>
    <mergeCell ref="Y29:Y37"/>
    <mergeCell ref="AV3:AV8"/>
    <mergeCell ref="AV9:AV17"/>
    <mergeCell ref="D29:D37"/>
    <mergeCell ref="AU19:AU27"/>
    <mergeCell ref="AJ3:AJ7"/>
    <mergeCell ref="M29:M37"/>
    <mergeCell ref="U29:U37"/>
    <mergeCell ref="V29:V37"/>
    <mergeCell ref="AV19:AV27"/>
    <mergeCell ref="V19:V27"/>
    <mergeCell ref="W19:W27"/>
    <mergeCell ref="N3:N8"/>
    <mergeCell ref="N9:N17"/>
    <mergeCell ref="N19:N27"/>
    <mergeCell ref="AC29:AC41"/>
    <mergeCell ref="AD29:AD41"/>
    <mergeCell ref="E38:E39"/>
    <mergeCell ref="K29:K37"/>
    <mergeCell ref="Q38:Q39"/>
    <mergeCell ref="S38:S39"/>
    <mergeCell ref="T38:T39"/>
    <mergeCell ref="P29:P37"/>
    <mergeCell ref="B45:R45"/>
    <mergeCell ref="W43:Z43"/>
    <mergeCell ref="A3:A44"/>
    <mergeCell ref="B3:B43"/>
    <mergeCell ref="C43:R43"/>
    <mergeCell ref="B44:R44"/>
    <mergeCell ref="U18:Z18"/>
    <mergeCell ref="U28:AA28"/>
    <mergeCell ref="U42:AA42"/>
    <mergeCell ref="S3:S8"/>
    <mergeCell ref="T3:T8"/>
    <mergeCell ref="Q9:Q17"/>
    <mergeCell ref="S9:S17"/>
    <mergeCell ref="T9:T17"/>
    <mergeCell ref="Q19:Q27"/>
    <mergeCell ref="S19:S27"/>
    <mergeCell ref="T19:T27"/>
    <mergeCell ref="R19:R27"/>
    <mergeCell ref="R29:R37"/>
    <mergeCell ref="R38:R39"/>
    <mergeCell ref="G28:R28"/>
    <mergeCell ref="G42:R42"/>
    <mergeCell ref="G38:G39"/>
    <mergeCell ref="X38:X39"/>
  </mergeCells>
  <pageMargins left="0.7" right="0.7" top="0.75" bottom="0.75" header="0.3" footer="0.3"/>
  <pageSetup paperSize="9" scale="10" orientation="portrait" r:id="rId1"/>
  <colBreaks count="1" manualBreakCount="1">
    <brk id="48"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37"/>
  <sheetViews>
    <sheetView topLeftCell="AO7" zoomScale="69" zoomScaleNormal="69" workbookViewId="0">
      <pane xSplit="4" ySplit="2" topLeftCell="BA9" activePane="bottomRight" state="frozen"/>
      <selection activeCell="AO7" sqref="AO7"/>
      <selection pane="topRight" activeCell="AS7" sqref="AS7"/>
      <selection pane="bottomLeft" activeCell="AO9" sqref="AO9"/>
      <selection pane="bottomRight" activeCell="BA24" sqref="BA24"/>
    </sheetView>
  </sheetViews>
  <sheetFormatPr baseColWidth="10" defaultRowHeight="15" x14ac:dyDescent="0.25"/>
  <cols>
    <col min="1" max="1" width="21.28515625" customWidth="1"/>
    <col min="2" max="2" width="16.85546875" customWidth="1"/>
    <col min="3" max="3" width="19.7109375" customWidth="1"/>
    <col min="4" max="4" width="25.7109375" customWidth="1"/>
    <col min="5" max="5" width="22.42578125" customWidth="1"/>
    <col min="6" max="6" width="25.28515625" customWidth="1"/>
    <col min="7" max="7" width="28.140625" customWidth="1"/>
    <col min="8" max="8" width="28.5703125" customWidth="1"/>
    <col min="9" max="9" width="29" customWidth="1"/>
    <col min="10" max="10" width="28.5703125" customWidth="1"/>
    <col min="11" max="11" width="25" customWidth="1"/>
    <col min="12" max="12" width="44.28515625" customWidth="1"/>
    <col min="13" max="13" width="17.42578125" customWidth="1"/>
    <col min="14" max="14" width="20.85546875" customWidth="1"/>
    <col min="15" max="15" width="12.5703125" customWidth="1"/>
    <col min="16" max="16" width="15.28515625" customWidth="1"/>
    <col min="17" max="17" width="14.7109375" customWidth="1"/>
    <col min="18" max="18" width="22.7109375" customWidth="1"/>
    <col min="19" max="19" width="17.42578125" customWidth="1"/>
    <col min="20" max="20" width="17.85546875" customWidth="1"/>
    <col min="21" max="21" width="23.140625" customWidth="1"/>
    <col min="22" max="22" width="29.7109375" customWidth="1"/>
    <col min="23" max="23" width="29.28515625" customWidth="1"/>
    <col min="24" max="24" width="25.85546875" customWidth="1"/>
    <col min="25" max="25" width="20.28515625" customWidth="1"/>
    <col min="26" max="26" width="17.7109375" customWidth="1"/>
    <col min="27" max="27" width="25.140625" customWidth="1"/>
    <col min="28" max="28" width="20.28515625" customWidth="1"/>
    <col min="29" max="29" width="19.42578125" customWidth="1"/>
    <col min="30" max="30" width="16.7109375" customWidth="1"/>
    <col min="31" max="31" width="20.42578125" customWidth="1"/>
    <col min="32" max="32" width="21.140625" customWidth="1"/>
    <col min="33" max="33" width="20.42578125" customWidth="1"/>
    <col min="34" max="34" width="17" customWidth="1"/>
    <col min="35" max="35" width="16.42578125" customWidth="1"/>
    <col min="36" max="36" width="17.5703125" customWidth="1"/>
    <col min="37" max="37" width="26" customWidth="1"/>
    <col min="38" max="38" width="26.42578125" customWidth="1"/>
    <col min="39" max="39" width="27.7109375" customWidth="1"/>
    <col min="40" max="40" width="20.140625" customWidth="1"/>
    <col min="41" max="41" width="29.7109375" customWidth="1"/>
    <col min="42" max="42" width="57.5703125" customWidth="1"/>
    <col min="43" max="43" width="22" customWidth="1"/>
    <col min="44" max="44" width="22.28515625" customWidth="1"/>
    <col min="45" max="45" width="22" customWidth="1"/>
    <col min="46" max="47" width="22.42578125" customWidth="1"/>
    <col min="48" max="48" width="26.42578125" customWidth="1"/>
    <col min="49" max="49" width="24.42578125" customWidth="1"/>
    <col min="50" max="50" width="22.42578125" customWidth="1"/>
    <col min="51" max="51" width="27" customWidth="1"/>
    <col min="52" max="52" width="20.140625" customWidth="1"/>
    <col min="53" max="53" width="24.5703125" customWidth="1"/>
    <col min="54" max="54" width="21.42578125" customWidth="1"/>
    <col min="55" max="55" width="21.28515625" customWidth="1"/>
    <col min="56" max="56" width="20.5703125" customWidth="1"/>
    <col min="57" max="57" width="27.42578125" customWidth="1"/>
    <col min="58" max="58" width="20.5703125" customWidth="1"/>
    <col min="59" max="59" width="29.28515625" customWidth="1"/>
    <col min="60" max="60" width="27.85546875" customWidth="1"/>
    <col min="61" max="61" width="50.85546875" customWidth="1"/>
    <col min="62" max="62" width="65.42578125" customWidth="1"/>
    <col min="16382" max="16382" width="11.42578125" customWidth="1"/>
    <col min="16383" max="16383" width="11.42578125" hidden="1" customWidth="1"/>
    <col min="16384" max="16384" width="7.85546875" hidden="1" customWidth="1"/>
  </cols>
  <sheetData>
    <row r="1" spans="1:62 16383:16383" x14ac:dyDescent="0.25">
      <c r="A1" s="394"/>
      <c r="B1" s="397" t="s">
        <v>156</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398"/>
      <c r="AK1" s="398"/>
      <c r="AL1" s="398"/>
      <c r="AM1" s="398"/>
      <c r="AN1" s="398"/>
      <c r="AO1" s="398"/>
      <c r="AP1" s="398"/>
      <c r="AQ1" s="398"/>
      <c r="AR1" s="398"/>
      <c r="AS1" s="398"/>
      <c r="AT1" s="398"/>
      <c r="AU1" s="398"/>
      <c r="AV1" s="398"/>
      <c r="AW1" s="398"/>
      <c r="AX1" s="398"/>
      <c r="AY1" s="398"/>
      <c r="AZ1" s="398"/>
      <c r="BA1" s="398"/>
      <c r="BB1" s="398"/>
      <c r="BC1" s="398"/>
      <c r="BD1" s="398"/>
      <c r="BE1" s="398"/>
      <c r="BF1" s="398"/>
      <c r="BG1" s="398"/>
      <c r="BH1" s="398"/>
      <c r="BI1" s="399"/>
      <c r="BJ1" s="77" t="s">
        <v>157</v>
      </c>
    </row>
    <row r="2" spans="1:62 16383:16383" ht="15" customHeight="1" x14ac:dyDescent="0.25">
      <c r="A2" s="395"/>
      <c r="B2" s="397" t="s">
        <v>158</v>
      </c>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c r="AN2" s="398"/>
      <c r="AO2" s="398"/>
      <c r="AP2" s="398"/>
      <c r="AQ2" s="398"/>
      <c r="AR2" s="398"/>
      <c r="AS2" s="398"/>
      <c r="AT2" s="398"/>
      <c r="AU2" s="398"/>
      <c r="AV2" s="398"/>
      <c r="AW2" s="398"/>
      <c r="AX2" s="398"/>
      <c r="AY2" s="398"/>
      <c r="AZ2" s="398"/>
      <c r="BA2" s="398"/>
      <c r="BB2" s="398"/>
      <c r="BC2" s="398"/>
      <c r="BD2" s="398"/>
      <c r="BE2" s="398"/>
      <c r="BF2" s="398"/>
      <c r="BG2" s="398"/>
      <c r="BH2" s="398"/>
      <c r="BI2" s="399"/>
      <c r="BJ2" s="78" t="s">
        <v>159</v>
      </c>
    </row>
    <row r="3" spans="1:62 16383:16383" ht="2.25" customHeight="1" x14ac:dyDescent="0.25">
      <c r="A3" s="395"/>
      <c r="B3" s="400" t="s">
        <v>160</v>
      </c>
      <c r="C3" s="401"/>
      <c r="D3" s="401"/>
      <c r="E3" s="401"/>
      <c r="F3" s="401"/>
      <c r="G3" s="401"/>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401"/>
      <c r="AJ3" s="401"/>
      <c r="AK3" s="401"/>
      <c r="AL3" s="401"/>
      <c r="AM3" s="401"/>
      <c r="AN3" s="401"/>
      <c r="AO3" s="401"/>
      <c r="AP3" s="401"/>
      <c r="AQ3" s="401"/>
      <c r="AR3" s="401"/>
      <c r="AS3" s="401"/>
      <c r="AT3" s="401"/>
      <c r="AU3" s="401"/>
      <c r="AV3" s="401"/>
      <c r="AW3" s="401"/>
      <c r="AX3" s="401"/>
      <c r="AY3" s="401"/>
      <c r="AZ3" s="401"/>
      <c r="BA3" s="401"/>
      <c r="BB3" s="401"/>
      <c r="BC3" s="401"/>
      <c r="BD3" s="401"/>
      <c r="BE3" s="401"/>
      <c r="BF3" s="401"/>
      <c r="BG3" s="401"/>
      <c r="BH3" s="401"/>
      <c r="BI3" s="402"/>
      <c r="BJ3" s="78" t="s">
        <v>161</v>
      </c>
    </row>
    <row r="4" spans="1:62 16383:16383" ht="27" customHeight="1" thickBot="1" x14ac:dyDescent="0.3">
      <c r="A4" s="396"/>
      <c r="B4" s="403" t="s">
        <v>162</v>
      </c>
      <c r="C4" s="404"/>
      <c r="D4" s="404"/>
      <c r="E4" s="404"/>
      <c r="F4" s="404"/>
      <c r="G4" s="404"/>
      <c r="H4" s="404"/>
      <c r="I4" s="404"/>
      <c r="J4" s="404"/>
      <c r="K4" s="404"/>
      <c r="L4" s="404"/>
      <c r="M4" s="404"/>
      <c r="N4" s="404"/>
      <c r="O4" s="404"/>
      <c r="P4" s="404"/>
      <c r="Q4" s="404"/>
      <c r="R4" s="404"/>
      <c r="S4" s="404"/>
      <c r="T4" s="404"/>
      <c r="U4" s="404"/>
      <c r="V4" s="404"/>
      <c r="W4" s="404"/>
      <c r="X4" s="404"/>
      <c r="Y4" s="404"/>
      <c r="Z4" s="404"/>
      <c r="AA4" s="404"/>
      <c r="AB4" s="404"/>
      <c r="AC4" s="404"/>
      <c r="AD4" s="404"/>
      <c r="AE4" s="404"/>
      <c r="AF4" s="404"/>
      <c r="AG4" s="404"/>
      <c r="AH4" s="404"/>
      <c r="AI4" s="404"/>
      <c r="AJ4" s="404"/>
      <c r="AK4" s="404"/>
      <c r="AL4" s="404"/>
      <c r="AM4" s="404"/>
      <c r="AN4" s="404"/>
      <c r="AO4" s="404"/>
      <c r="AP4" s="404"/>
      <c r="AQ4" s="404"/>
      <c r="AR4" s="404"/>
      <c r="AS4" s="404"/>
      <c r="AT4" s="404"/>
      <c r="AU4" s="404"/>
      <c r="AV4" s="404"/>
      <c r="AW4" s="404"/>
      <c r="AX4" s="404"/>
      <c r="AY4" s="404"/>
      <c r="AZ4" s="404"/>
      <c r="BA4" s="404"/>
      <c r="BB4" s="404"/>
      <c r="BC4" s="404"/>
      <c r="BD4" s="404"/>
      <c r="BE4" s="404"/>
      <c r="BF4" s="404"/>
      <c r="BG4" s="404"/>
      <c r="BH4" s="404"/>
      <c r="BI4" s="405"/>
      <c r="BJ4" s="79" t="s">
        <v>163</v>
      </c>
    </row>
    <row r="5" spans="1:62 16383:16383" ht="49.5" customHeight="1" thickBot="1" x14ac:dyDescent="0.3">
      <c r="A5" s="406" t="s">
        <v>164</v>
      </c>
      <c r="B5" s="407"/>
      <c r="C5" s="407"/>
      <c r="D5" s="407"/>
      <c r="E5" s="407"/>
      <c r="F5" s="407"/>
      <c r="G5" s="407"/>
      <c r="H5" s="407"/>
      <c r="I5" s="407"/>
      <c r="J5" s="407"/>
      <c r="K5" s="407"/>
      <c r="L5" s="407"/>
      <c r="M5" s="407"/>
      <c r="N5" s="407"/>
      <c r="O5" s="408"/>
      <c r="P5" s="408"/>
      <c r="Q5" s="408"/>
      <c r="R5" s="409"/>
      <c r="S5" s="410" t="s">
        <v>165</v>
      </c>
      <c r="T5" s="411"/>
      <c r="U5" s="411"/>
      <c r="V5" s="411"/>
      <c r="W5" s="411"/>
      <c r="X5" s="411"/>
      <c r="Y5" s="411"/>
      <c r="Z5" s="411"/>
      <c r="AA5" s="411"/>
      <c r="AB5" s="411"/>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2"/>
    </row>
    <row r="6" spans="1:62 16383:16383" s="82" customFormat="1" ht="19.5" customHeight="1" thickBot="1" x14ac:dyDescent="0.3">
      <c r="A6" s="413" t="s">
        <v>166</v>
      </c>
      <c r="B6" s="360" t="s">
        <v>167</v>
      </c>
      <c r="C6" s="360" t="s">
        <v>168</v>
      </c>
      <c r="D6" s="360" t="s">
        <v>169</v>
      </c>
      <c r="E6" s="360" t="s">
        <v>170</v>
      </c>
      <c r="F6" s="360" t="s">
        <v>171</v>
      </c>
      <c r="G6" s="360" t="s">
        <v>172</v>
      </c>
      <c r="H6" s="360" t="s">
        <v>173</v>
      </c>
      <c r="I6" s="360" t="s">
        <v>174</v>
      </c>
      <c r="J6" s="360" t="s">
        <v>175</v>
      </c>
      <c r="K6" s="360" t="s">
        <v>176</v>
      </c>
      <c r="L6" s="360" t="s">
        <v>177</v>
      </c>
      <c r="M6" s="360" t="s">
        <v>178</v>
      </c>
      <c r="N6" s="360" t="s">
        <v>179</v>
      </c>
      <c r="O6" s="360" t="s">
        <v>180</v>
      </c>
      <c r="P6" s="360" t="s">
        <v>181</v>
      </c>
      <c r="Q6" s="360" t="s">
        <v>182</v>
      </c>
      <c r="R6" s="363" t="s">
        <v>183</v>
      </c>
      <c r="S6" s="373" t="s">
        <v>184</v>
      </c>
      <c r="T6" s="374"/>
      <c r="U6" s="374"/>
      <c r="V6" s="374"/>
      <c r="W6" s="374"/>
      <c r="X6" s="374"/>
      <c r="Y6" s="374"/>
      <c r="Z6" s="374"/>
      <c r="AA6" s="374"/>
      <c r="AB6" s="374"/>
      <c r="AC6" s="374"/>
      <c r="AD6" s="374"/>
      <c r="AE6" s="374"/>
      <c r="AF6" s="374"/>
      <c r="AG6" s="374"/>
      <c r="AH6" s="374"/>
      <c r="AI6" s="374"/>
      <c r="AJ6" s="374"/>
      <c r="AK6" s="375"/>
      <c r="AL6" s="375"/>
      <c r="AM6" s="375"/>
      <c r="AN6" s="375"/>
      <c r="AO6" s="376" t="s">
        <v>185</v>
      </c>
      <c r="AP6" s="377"/>
      <c r="AQ6" s="377"/>
      <c r="AR6" s="378"/>
      <c r="AS6" s="379" t="s">
        <v>186</v>
      </c>
      <c r="AT6" s="379"/>
      <c r="AU6" s="380"/>
      <c r="AV6" s="381" t="s">
        <v>187</v>
      </c>
      <c r="AW6" s="382"/>
      <c r="AX6" s="382"/>
      <c r="AY6" s="382"/>
      <c r="AZ6" s="382"/>
      <c r="BA6" s="382"/>
      <c r="BB6" s="382"/>
      <c r="BC6" s="382"/>
      <c r="BD6" s="382"/>
      <c r="BE6" s="382"/>
      <c r="BF6" s="382"/>
      <c r="BG6" s="383"/>
      <c r="BH6" s="384" t="s">
        <v>188</v>
      </c>
      <c r="BI6" s="385"/>
      <c r="BJ6" s="369" t="s">
        <v>189</v>
      </c>
      <c r="XFC6" s="81" t="s">
        <v>190</v>
      </c>
    </row>
    <row r="7" spans="1:62 16383:16383" s="82" customFormat="1" ht="46.5" customHeight="1" x14ac:dyDescent="0.25">
      <c r="A7" s="414"/>
      <c r="B7" s="361"/>
      <c r="C7" s="361"/>
      <c r="D7" s="361"/>
      <c r="E7" s="361"/>
      <c r="F7" s="361"/>
      <c r="G7" s="361"/>
      <c r="H7" s="361"/>
      <c r="I7" s="361"/>
      <c r="J7" s="361"/>
      <c r="K7" s="361"/>
      <c r="L7" s="361"/>
      <c r="M7" s="361"/>
      <c r="N7" s="361"/>
      <c r="O7" s="361"/>
      <c r="P7" s="361"/>
      <c r="Q7" s="361"/>
      <c r="R7" s="364"/>
      <c r="S7" s="371" t="s">
        <v>191</v>
      </c>
      <c r="T7" s="372"/>
      <c r="U7" s="372"/>
      <c r="V7" s="307" t="s">
        <v>192</v>
      </c>
      <c r="W7" s="307"/>
      <c r="X7" s="307"/>
      <c r="Y7" s="307" t="s">
        <v>193</v>
      </c>
      <c r="Z7" s="307"/>
      <c r="AA7" s="307"/>
      <c r="AB7" s="355" t="s">
        <v>194</v>
      </c>
      <c r="AC7" s="356"/>
      <c r="AD7" s="357"/>
      <c r="AE7" s="355" t="s">
        <v>195</v>
      </c>
      <c r="AF7" s="356"/>
      <c r="AG7" s="357"/>
      <c r="AH7" s="355" t="s">
        <v>196</v>
      </c>
      <c r="AI7" s="356"/>
      <c r="AJ7" s="357"/>
      <c r="AK7" s="351" t="s">
        <v>197</v>
      </c>
      <c r="AL7" s="351" t="s">
        <v>198</v>
      </c>
      <c r="AM7" s="351" t="s">
        <v>199</v>
      </c>
      <c r="AN7" s="352" t="s">
        <v>200</v>
      </c>
      <c r="AO7" s="387" t="s">
        <v>201</v>
      </c>
      <c r="AP7" s="353" t="s">
        <v>30</v>
      </c>
      <c r="AQ7" s="353" t="s">
        <v>202</v>
      </c>
      <c r="AR7" s="353" t="s">
        <v>203</v>
      </c>
      <c r="AS7" s="353" t="s">
        <v>204</v>
      </c>
      <c r="AT7" s="353" t="s">
        <v>205</v>
      </c>
      <c r="AU7" s="347" t="s">
        <v>206</v>
      </c>
      <c r="AV7" s="349" t="s">
        <v>207</v>
      </c>
      <c r="AW7" s="350"/>
      <c r="AX7" s="350"/>
      <c r="AY7" s="347" t="s">
        <v>208</v>
      </c>
      <c r="AZ7" s="350"/>
      <c r="BA7" s="350"/>
      <c r="BB7" s="347" t="s">
        <v>209</v>
      </c>
      <c r="BC7" s="350"/>
      <c r="BD7" s="350"/>
      <c r="BE7" s="347" t="s">
        <v>210</v>
      </c>
      <c r="BF7" s="350"/>
      <c r="BG7" s="350"/>
      <c r="BH7" s="349"/>
      <c r="BI7" s="386"/>
      <c r="BJ7" s="370"/>
    </row>
    <row r="8" spans="1:62 16383:16383" s="90" customFormat="1" ht="96" customHeight="1" x14ac:dyDescent="0.25">
      <c r="A8" s="414"/>
      <c r="B8" s="361"/>
      <c r="C8" s="361"/>
      <c r="D8" s="362"/>
      <c r="E8" s="362"/>
      <c r="F8" s="362"/>
      <c r="G8" s="362"/>
      <c r="H8" s="362"/>
      <c r="I8" s="362"/>
      <c r="J8" s="362"/>
      <c r="K8" s="362"/>
      <c r="L8" s="362"/>
      <c r="M8" s="362"/>
      <c r="N8" s="362"/>
      <c r="O8" s="362"/>
      <c r="P8" s="362"/>
      <c r="Q8" s="362"/>
      <c r="R8" s="365"/>
      <c r="S8" s="83" t="s">
        <v>211</v>
      </c>
      <c r="T8" s="83" t="s">
        <v>212</v>
      </c>
      <c r="U8" s="83" t="s">
        <v>213</v>
      </c>
      <c r="V8" s="84" t="s">
        <v>214</v>
      </c>
      <c r="W8" s="84" t="s">
        <v>215</v>
      </c>
      <c r="X8" s="84" t="s">
        <v>216</v>
      </c>
      <c r="Y8" s="84" t="s">
        <v>211</v>
      </c>
      <c r="Z8" s="83" t="s">
        <v>212</v>
      </c>
      <c r="AA8" s="83" t="s">
        <v>213</v>
      </c>
      <c r="AB8" s="83" t="s">
        <v>211</v>
      </c>
      <c r="AC8" s="83" t="s">
        <v>212</v>
      </c>
      <c r="AD8" s="83" t="s">
        <v>213</v>
      </c>
      <c r="AE8" s="83" t="s">
        <v>211</v>
      </c>
      <c r="AF8" s="83" t="s">
        <v>212</v>
      </c>
      <c r="AG8" s="83" t="s">
        <v>213</v>
      </c>
      <c r="AH8" s="83" t="s">
        <v>211</v>
      </c>
      <c r="AI8" s="83" t="s">
        <v>212</v>
      </c>
      <c r="AJ8" s="83" t="s">
        <v>213</v>
      </c>
      <c r="AK8" s="351"/>
      <c r="AL8" s="351"/>
      <c r="AM8" s="351"/>
      <c r="AN8" s="352"/>
      <c r="AO8" s="388"/>
      <c r="AP8" s="354"/>
      <c r="AQ8" s="354"/>
      <c r="AR8" s="354"/>
      <c r="AS8" s="354"/>
      <c r="AT8" s="354"/>
      <c r="AU8" s="348"/>
      <c r="AV8" s="87" t="s">
        <v>217</v>
      </c>
      <c r="AW8" s="88" t="s">
        <v>218</v>
      </c>
      <c r="AX8" s="88" t="s">
        <v>219</v>
      </c>
      <c r="AY8" s="88" t="s">
        <v>217</v>
      </c>
      <c r="AZ8" s="88" t="s">
        <v>218</v>
      </c>
      <c r="BA8" s="88" t="s">
        <v>219</v>
      </c>
      <c r="BB8" s="88" t="s">
        <v>217</v>
      </c>
      <c r="BC8" s="88" t="s">
        <v>218</v>
      </c>
      <c r="BD8" s="88" t="s">
        <v>219</v>
      </c>
      <c r="BE8" s="88" t="s">
        <v>217</v>
      </c>
      <c r="BF8" s="88" t="s">
        <v>218</v>
      </c>
      <c r="BG8" s="88" t="s">
        <v>219</v>
      </c>
      <c r="BH8" s="89" t="s">
        <v>220</v>
      </c>
      <c r="BI8" s="86" t="s">
        <v>221</v>
      </c>
      <c r="BJ8" s="370"/>
      <c r="XFC8" t="s">
        <v>222</v>
      </c>
    </row>
    <row r="9" spans="1:62 16383:16383" s="151" customFormat="1" ht="270" customHeight="1" x14ac:dyDescent="0.25">
      <c r="A9" s="366" t="s">
        <v>39</v>
      </c>
      <c r="B9" s="319" t="s">
        <v>40</v>
      </c>
      <c r="C9" s="319" t="s">
        <v>42</v>
      </c>
      <c r="D9" s="338" t="s">
        <v>223</v>
      </c>
      <c r="E9" s="343" t="s">
        <v>224</v>
      </c>
      <c r="F9" s="343">
        <v>0.36</v>
      </c>
      <c r="G9" s="344">
        <f>0.36/5.1</f>
        <v>7.0588235294117646E-2</v>
      </c>
      <c r="H9" s="345">
        <f>0.36/7.6</f>
        <v>4.736842105263158E-2</v>
      </c>
      <c r="I9" s="346" t="s">
        <v>46</v>
      </c>
      <c r="J9" s="358">
        <v>2020130010239</v>
      </c>
      <c r="K9" s="359" t="s">
        <v>48</v>
      </c>
      <c r="L9" s="35" t="s">
        <v>225</v>
      </c>
      <c r="M9" s="146">
        <v>44762</v>
      </c>
      <c r="N9" s="147">
        <v>44812</v>
      </c>
      <c r="O9" s="91">
        <v>19</v>
      </c>
      <c r="P9" s="91">
        <v>16</v>
      </c>
      <c r="Q9" s="91">
        <f>+P9/100%</f>
        <v>16</v>
      </c>
      <c r="R9" s="91">
        <v>100</v>
      </c>
      <c r="S9" s="145" t="s">
        <v>190</v>
      </c>
      <c r="T9" s="142"/>
      <c r="U9" s="142"/>
      <c r="V9" s="143" t="s">
        <v>241</v>
      </c>
      <c r="W9" s="152" t="s">
        <v>245</v>
      </c>
      <c r="X9" s="305" t="s">
        <v>252</v>
      </c>
      <c r="Y9" s="145" t="s">
        <v>190</v>
      </c>
      <c r="Z9" s="142"/>
      <c r="AA9" s="142"/>
      <c r="AB9" s="145" t="s">
        <v>190</v>
      </c>
      <c r="AC9" s="142"/>
      <c r="AD9" s="142"/>
      <c r="AE9" s="145" t="s">
        <v>190</v>
      </c>
      <c r="AF9" s="142"/>
      <c r="AG9" s="142"/>
      <c r="AH9" s="145" t="s">
        <v>190</v>
      </c>
      <c r="AI9" s="142"/>
      <c r="AJ9" s="142"/>
      <c r="AK9" s="142">
        <f>+R9</f>
        <v>100</v>
      </c>
      <c r="AL9" s="142"/>
      <c r="AM9" s="389">
        <f>+G9</f>
        <v>7.0588235294117646E-2</v>
      </c>
      <c r="AN9" s="144"/>
      <c r="AO9" s="158" t="s">
        <v>242</v>
      </c>
      <c r="AP9" s="148" t="s">
        <v>54</v>
      </c>
      <c r="AQ9" s="156">
        <v>2003129039.5899999</v>
      </c>
      <c r="AR9" s="157">
        <v>0.27</v>
      </c>
      <c r="AS9" s="156">
        <v>5255460723</v>
      </c>
      <c r="AT9" s="156">
        <v>2003129039</v>
      </c>
      <c r="AU9" s="159">
        <f>+AS9-AT9</f>
        <v>3252331684</v>
      </c>
      <c r="AV9" s="153">
        <v>2157341924</v>
      </c>
      <c r="AW9" s="153">
        <v>362600000</v>
      </c>
      <c r="AX9" s="153">
        <v>79600000</v>
      </c>
      <c r="AY9" s="153">
        <v>2157341924</v>
      </c>
      <c r="AZ9" s="153">
        <v>362600000</v>
      </c>
      <c r="BA9" s="153">
        <v>242800000</v>
      </c>
      <c r="BB9" s="153">
        <v>2003129039.5899999</v>
      </c>
      <c r="BC9" s="153">
        <v>688266666</v>
      </c>
      <c r="BD9" s="153">
        <v>0</v>
      </c>
      <c r="BE9" s="153">
        <v>2003129039.5899999</v>
      </c>
      <c r="BF9" s="153">
        <v>691043335</v>
      </c>
      <c r="BG9" s="153">
        <v>548043335</v>
      </c>
      <c r="BH9" s="148" t="s">
        <v>222</v>
      </c>
      <c r="BI9" s="148" t="s">
        <v>254</v>
      </c>
      <c r="BJ9" s="148"/>
      <c r="XFC9" s="150"/>
    </row>
    <row r="10" spans="1:62 16383:16383" s="90" customFormat="1" ht="96.75" customHeight="1" x14ac:dyDescent="0.25">
      <c r="A10" s="366"/>
      <c r="B10" s="319"/>
      <c r="C10" s="319"/>
      <c r="D10" s="338"/>
      <c r="E10" s="343"/>
      <c r="F10" s="343"/>
      <c r="G10" s="344"/>
      <c r="H10" s="345"/>
      <c r="I10" s="346"/>
      <c r="J10" s="358"/>
      <c r="K10" s="359"/>
      <c r="L10" s="33" t="s">
        <v>57</v>
      </c>
      <c r="M10" s="23">
        <v>44585</v>
      </c>
      <c r="N10" s="23">
        <v>44589</v>
      </c>
      <c r="O10" s="80">
        <v>5</v>
      </c>
      <c r="P10" s="80">
        <v>16</v>
      </c>
      <c r="Q10" s="80">
        <f t="shared" ref="Q10:Q16" si="0">+P10/100%</f>
        <v>16</v>
      </c>
      <c r="R10" s="80">
        <v>100</v>
      </c>
      <c r="S10" s="145" t="s">
        <v>190</v>
      </c>
      <c r="T10" s="142"/>
      <c r="U10" s="142"/>
      <c r="V10" s="143" t="s">
        <v>247</v>
      </c>
      <c r="W10" s="152" t="s">
        <v>246</v>
      </c>
      <c r="X10" s="306"/>
      <c r="Y10" s="145" t="s">
        <v>190</v>
      </c>
      <c r="Z10" s="85"/>
      <c r="AA10" s="85"/>
      <c r="AB10" s="169" t="s">
        <v>190</v>
      </c>
      <c r="AC10" s="85"/>
      <c r="AD10" s="85"/>
      <c r="AE10" s="169" t="s">
        <v>190</v>
      </c>
      <c r="AF10" s="85"/>
      <c r="AG10" s="85"/>
      <c r="AH10" s="169" t="s">
        <v>190</v>
      </c>
      <c r="AI10" s="85"/>
      <c r="AJ10" s="85"/>
      <c r="AK10" s="142">
        <f t="shared" ref="AK10:AK32" si="1">+R10</f>
        <v>100</v>
      </c>
      <c r="AL10" s="85"/>
      <c r="AM10" s="390"/>
      <c r="AN10" s="144"/>
      <c r="AO10" s="148"/>
      <c r="AP10" s="148"/>
      <c r="AQ10" s="148"/>
      <c r="AR10" s="148"/>
      <c r="AS10" s="148"/>
      <c r="AT10" s="148"/>
      <c r="AU10" s="184"/>
      <c r="AV10" s="149"/>
      <c r="AW10" s="149"/>
      <c r="AX10" s="149"/>
      <c r="AY10" s="149"/>
      <c r="AZ10" s="149"/>
      <c r="BA10" s="149"/>
      <c r="BB10" s="149"/>
      <c r="BC10" s="149"/>
      <c r="BD10" s="149"/>
      <c r="BE10" s="149"/>
      <c r="BF10" s="149"/>
      <c r="BG10" s="149"/>
      <c r="BH10" s="148"/>
      <c r="BI10" s="148"/>
      <c r="BJ10" s="148"/>
      <c r="XFC10"/>
    </row>
    <row r="11" spans="1:62 16383:16383" s="90" customFormat="1" ht="87" customHeight="1" x14ac:dyDescent="0.25">
      <c r="A11" s="366"/>
      <c r="B11" s="319"/>
      <c r="C11" s="319"/>
      <c r="D11" s="338"/>
      <c r="E11" s="343"/>
      <c r="F11" s="343"/>
      <c r="G11" s="344"/>
      <c r="H11" s="345"/>
      <c r="I11" s="346"/>
      <c r="J11" s="358"/>
      <c r="K11" s="359"/>
      <c r="L11" s="33" t="s">
        <v>59</v>
      </c>
      <c r="M11" s="23">
        <v>44564</v>
      </c>
      <c r="N11" s="23">
        <v>44589</v>
      </c>
      <c r="O11" s="91">
        <v>25</v>
      </c>
      <c r="P11" s="91">
        <v>20</v>
      </c>
      <c r="Q11" s="91">
        <f t="shared" si="0"/>
        <v>20</v>
      </c>
      <c r="R11" s="91">
        <v>100</v>
      </c>
      <c r="S11" s="145" t="s">
        <v>190</v>
      </c>
      <c r="T11" s="85"/>
      <c r="U11" s="85"/>
      <c r="V11" s="143" t="s">
        <v>247</v>
      </c>
      <c r="W11" s="152" t="s">
        <v>59</v>
      </c>
      <c r="X11" s="306"/>
      <c r="Y11" s="145" t="s">
        <v>190</v>
      </c>
      <c r="Z11" s="85"/>
      <c r="AA11" s="85"/>
      <c r="AB11" s="145" t="s">
        <v>190</v>
      </c>
      <c r="AC11" s="85"/>
      <c r="AD11" s="85"/>
      <c r="AE11" s="145" t="s">
        <v>190</v>
      </c>
      <c r="AF11" s="85"/>
      <c r="AG11" s="85"/>
      <c r="AH11" s="145" t="s">
        <v>190</v>
      </c>
      <c r="AI11" s="85"/>
      <c r="AJ11" s="85"/>
      <c r="AK11" s="142">
        <f t="shared" si="1"/>
        <v>100</v>
      </c>
      <c r="AL11" s="85"/>
      <c r="AM11" s="390"/>
      <c r="AN11" s="144"/>
      <c r="AO11" s="148"/>
      <c r="AP11" s="148"/>
      <c r="AQ11" s="148"/>
      <c r="AR11" s="148"/>
      <c r="AS11" s="148"/>
      <c r="AT11" s="148"/>
      <c r="AU11" s="167"/>
      <c r="AV11" s="149"/>
      <c r="AW11" s="149"/>
      <c r="AX11" s="149"/>
      <c r="AY11" s="149"/>
      <c r="AZ11" s="149"/>
      <c r="BA11" s="149"/>
      <c r="BB11" s="149"/>
      <c r="BC11" s="149"/>
      <c r="BD11" s="149"/>
      <c r="BE11" s="149"/>
      <c r="BF11" s="149"/>
      <c r="BG11" s="149"/>
      <c r="BH11" s="148"/>
      <c r="BI11" s="148"/>
      <c r="BJ11" s="148"/>
      <c r="XFC11"/>
    </row>
    <row r="12" spans="1:62 16383:16383" s="90" customFormat="1" ht="72" customHeight="1" x14ac:dyDescent="0.25">
      <c r="A12" s="366"/>
      <c r="B12" s="319"/>
      <c r="C12" s="319"/>
      <c r="D12" s="338"/>
      <c r="E12" s="343"/>
      <c r="F12" s="343"/>
      <c r="G12" s="344"/>
      <c r="H12" s="345"/>
      <c r="I12" s="346"/>
      <c r="J12" s="358"/>
      <c r="K12" s="359"/>
      <c r="L12" s="33" t="s">
        <v>226</v>
      </c>
      <c r="M12" s="23">
        <v>44607</v>
      </c>
      <c r="N12" s="23">
        <v>44725</v>
      </c>
      <c r="O12" s="91">
        <v>118</v>
      </c>
      <c r="P12" s="91">
        <v>16</v>
      </c>
      <c r="Q12" s="91">
        <f t="shared" si="0"/>
        <v>16</v>
      </c>
      <c r="R12" s="91">
        <v>100</v>
      </c>
      <c r="S12" s="145" t="s">
        <v>190</v>
      </c>
      <c r="T12" s="85"/>
      <c r="U12" s="85"/>
      <c r="V12" s="143" t="s">
        <v>247</v>
      </c>
      <c r="W12" s="152" t="s">
        <v>134</v>
      </c>
      <c r="X12" s="306"/>
      <c r="Y12" s="145" t="s">
        <v>190</v>
      </c>
      <c r="Z12" s="85"/>
      <c r="AA12" s="85"/>
      <c r="AB12" s="169" t="s">
        <v>190</v>
      </c>
      <c r="AC12" s="85"/>
      <c r="AD12" s="85"/>
      <c r="AE12" s="169" t="s">
        <v>190</v>
      </c>
      <c r="AF12" s="85"/>
      <c r="AG12" s="85"/>
      <c r="AH12" s="169" t="s">
        <v>190</v>
      </c>
      <c r="AI12" s="85"/>
      <c r="AJ12" s="85"/>
      <c r="AK12" s="142">
        <f t="shared" si="1"/>
        <v>100</v>
      </c>
      <c r="AL12" s="85"/>
      <c r="AM12" s="390"/>
      <c r="AN12" s="144"/>
      <c r="AO12" s="148"/>
      <c r="AP12" s="148"/>
      <c r="AQ12" s="86"/>
      <c r="AR12" s="93"/>
      <c r="AS12" s="93"/>
      <c r="AT12" s="93"/>
      <c r="AU12" s="184"/>
      <c r="AV12" s="149"/>
      <c r="AW12" s="149"/>
      <c r="AX12" s="149"/>
      <c r="AY12" s="149"/>
      <c r="AZ12" s="149"/>
      <c r="BA12" s="149"/>
      <c r="BB12" s="149"/>
      <c r="BC12" s="149"/>
      <c r="BD12" s="149"/>
      <c r="BE12" s="149"/>
      <c r="BF12" s="149"/>
      <c r="BG12" s="149"/>
      <c r="BH12" s="148"/>
      <c r="BI12" s="148"/>
      <c r="BJ12" s="148"/>
      <c r="XFC12"/>
    </row>
    <row r="13" spans="1:62 16383:16383" s="90" customFormat="1" ht="72.75" customHeight="1" x14ac:dyDescent="0.25">
      <c r="A13" s="366"/>
      <c r="B13" s="319"/>
      <c r="C13" s="319"/>
      <c r="D13" s="338"/>
      <c r="E13" s="343"/>
      <c r="F13" s="343"/>
      <c r="G13" s="344"/>
      <c r="H13" s="345"/>
      <c r="I13" s="346"/>
      <c r="J13" s="358"/>
      <c r="K13" s="359"/>
      <c r="L13" s="33" t="s">
        <v>227</v>
      </c>
      <c r="M13" s="23">
        <v>44662</v>
      </c>
      <c r="N13" s="23">
        <v>44764</v>
      </c>
      <c r="O13" s="91">
        <v>100</v>
      </c>
      <c r="P13" s="91">
        <v>16</v>
      </c>
      <c r="Q13" s="91">
        <f t="shared" si="0"/>
        <v>16</v>
      </c>
      <c r="R13" s="91">
        <v>100</v>
      </c>
      <c r="S13" s="145" t="s">
        <v>190</v>
      </c>
      <c r="T13" s="85"/>
      <c r="U13" s="85"/>
      <c r="V13" s="143" t="s">
        <v>247</v>
      </c>
      <c r="W13" s="152" t="s">
        <v>135</v>
      </c>
      <c r="X13" s="306"/>
      <c r="Y13" s="145" t="s">
        <v>190</v>
      </c>
      <c r="Z13" s="85"/>
      <c r="AA13" s="85"/>
      <c r="AB13" s="145" t="s">
        <v>190</v>
      </c>
      <c r="AC13" s="85"/>
      <c r="AD13" s="85"/>
      <c r="AE13" s="145" t="s">
        <v>190</v>
      </c>
      <c r="AF13" s="85"/>
      <c r="AG13" s="85"/>
      <c r="AH13" s="145" t="s">
        <v>190</v>
      </c>
      <c r="AI13" s="85"/>
      <c r="AJ13" s="85"/>
      <c r="AK13" s="142">
        <f t="shared" si="1"/>
        <v>100</v>
      </c>
      <c r="AL13" s="85"/>
      <c r="AM13" s="390"/>
      <c r="AN13" s="144"/>
      <c r="AO13" s="148"/>
      <c r="AP13" s="148"/>
      <c r="AQ13" s="148"/>
      <c r="AR13" s="148"/>
      <c r="AS13" s="148"/>
      <c r="AT13" s="148"/>
      <c r="AU13" s="184"/>
      <c r="AV13" s="149"/>
      <c r="AW13" s="149"/>
      <c r="AX13" s="149"/>
      <c r="AY13" s="149"/>
      <c r="AZ13" s="149"/>
      <c r="BA13" s="149"/>
      <c r="BB13" s="149"/>
      <c r="BC13" s="149"/>
      <c r="BD13" s="149"/>
      <c r="BE13" s="149"/>
      <c r="BF13" s="149"/>
      <c r="BG13" s="149"/>
      <c r="BH13" s="148"/>
      <c r="BI13" s="148"/>
      <c r="BJ13" s="148"/>
      <c r="XFC13"/>
    </row>
    <row r="14" spans="1:62 16383:16383" s="90" customFormat="1" ht="81.75" customHeight="1" thickBot="1" x14ac:dyDescent="0.3">
      <c r="A14" s="366"/>
      <c r="B14" s="319"/>
      <c r="C14" s="319"/>
      <c r="D14" s="338"/>
      <c r="E14" s="343"/>
      <c r="F14" s="343"/>
      <c r="G14" s="344"/>
      <c r="H14" s="345"/>
      <c r="I14" s="346"/>
      <c r="J14" s="358"/>
      <c r="K14" s="359"/>
      <c r="L14" s="34" t="s">
        <v>228</v>
      </c>
      <c r="M14" s="24">
        <v>44805</v>
      </c>
      <c r="N14" s="24">
        <v>44926</v>
      </c>
      <c r="O14" s="91">
        <v>120</v>
      </c>
      <c r="P14" s="91">
        <v>16</v>
      </c>
      <c r="Q14" s="91">
        <f t="shared" si="0"/>
        <v>16</v>
      </c>
      <c r="R14" s="91">
        <v>100</v>
      </c>
      <c r="S14" s="141" t="s">
        <v>190</v>
      </c>
      <c r="T14" s="154"/>
      <c r="U14" s="154"/>
      <c r="V14" s="182" t="s">
        <v>247</v>
      </c>
      <c r="W14" s="181" t="s">
        <v>136</v>
      </c>
      <c r="X14" s="307"/>
      <c r="Y14" s="145" t="s">
        <v>190</v>
      </c>
      <c r="Z14" s="154"/>
      <c r="AA14" s="154"/>
      <c r="AB14" s="145" t="s">
        <v>190</v>
      </c>
      <c r="AC14" s="154"/>
      <c r="AD14" s="154"/>
      <c r="AE14" s="145" t="s">
        <v>190</v>
      </c>
      <c r="AF14" s="154"/>
      <c r="AG14" s="154"/>
      <c r="AH14" s="145" t="s">
        <v>190</v>
      </c>
      <c r="AI14" s="154"/>
      <c r="AJ14" s="154"/>
      <c r="AK14" s="142">
        <f t="shared" si="1"/>
        <v>100</v>
      </c>
      <c r="AL14" s="154"/>
      <c r="AM14" s="372"/>
      <c r="AN14" s="144"/>
      <c r="AO14" s="148"/>
      <c r="AP14" s="148"/>
      <c r="AQ14" s="148"/>
      <c r="AR14" s="148"/>
      <c r="AS14" s="148"/>
      <c r="AT14" s="148"/>
      <c r="AU14" s="184"/>
      <c r="AV14" s="149"/>
      <c r="AW14" s="149"/>
      <c r="AX14" s="149"/>
      <c r="AY14" s="149"/>
      <c r="AZ14" s="149"/>
      <c r="BA14" s="149"/>
      <c r="BB14" s="149"/>
      <c r="BC14" s="149"/>
      <c r="BD14" s="149"/>
      <c r="BE14" s="149"/>
      <c r="BF14" s="149"/>
      <c r="BG14" s="149"/>
      <c r="BH14" s="148"/>
      <c r="BI14" s="148"/>
      <c r="BJ14" s="148"/>
      <c r="XFC14"/>
    </row>
    <row r="15" spans="1:62 16383:16383" s="90" customFormat="1" ht="81.75" customHeight="1" thickBot="1" x14ac:dyDescent="0.3">
      <c r="A15" s="366"/>
      <c r="B15" s="319"/>
      <c r="C15" s="319"/>
      <c r="D15" s="338" t="s">
        <v>67</v>
      </c>
      <c r="E15" s="325" t="s">
        <v>229</v>
      </c>
      <c r="F15" s="325">
        <v>0.22600000000000001</v>
      </c>
      <c r="G15" s="328">
        <f>0.226/4</f>
        <v>5.6500000000000002E-2</v>
      </c>
      <c r="H15" s="331">
        <f>0.226/6</f>
        <v>3.7666666666666668E-2</v>
      </c>
      <c r="I15" s="334" t="s">
        <v>46</v>
      </c>
      <c r="J15" s="314">
        <v>2020130010239</v>
      </c>
      <c r="K15" s="316" t="s">
        <v>48</v>
      </c>
      <c r="L15" s="32" t="s">
        <v>225</v>
      </c>
      <c r="M15" s="22">
        <v>44793</v>
      </c>
      <c r="N15" s="22">
        <v>44812</v>
      </c>
      <c r="O15" s="91">
        <v>19</v>
      </c>
      <c r="P15" s="91">
        <v>11</v>
      </c>
      <c r="Q15" s="91">
        <f t="shared" si="0"/>
        <v>11</v>
      </c>
      <c r="R15" s="91">
        <v>100</v>
      </c>
      <c r="S15" s="141" t="s">
        <v>190</v>
      </c>
      <c r="T15" s="85"/>
      <c r="U15" s="85"/>
      <c r="V15" s="155" t="s">
        <v>247</v>
      </c>
      <c r="W15" s="152" t="s">
        <v>68</v>
      </c>
      <c r="X15" s="305" t="s">
        <v>252</v>
      </c>
      <c r="Y15" s="170" t="s">
        <v>190</v>
      </c>
      <c r="Z15" s="85"/>
      <c r="AA15" s="85"/>
      <c r="AB15" s="170" t="s">
        <v>190</v>
      </c>
      <c r="AC15" s="85"/>
      <c r="AD15" s="85"/>
      <c r="AE15" s="170" t="s">
        <v>190</v>
      </c>
      <c r="AF15" s="85"/>
      <c r="AG15" s="85"/>
      <c r="AH15" s="170" t="s">
        <v>190</v>
      </c>
      <c r="AI15" s="85"/>
      <c r="AJ15" s="85"/>
      <c r="AK15" s="154">
        <f t="shared" si="1"/>
        <v>100</v>
      </c>
      <c r="AL15" s="85"/>
      <c r="AM15" s="391">
        <f>+G15</f>
        <v>5.6500000000000002E-2</v>
      </c>
      <c r="AN15" s="144"/>
      <c r="AO15" s="148"/>
      <c r="AP15" s="148"/>
      <c r="AQ15" s="148"/>
      <c r="AR15" s="148"/>
      <c r="AS15" s="148"/>
      <c r="AT15" s="148"/>
      <c r="AU15" s="94"/>
      <c r="AV15" s="149"/>
      <c r="AW15" s="149"/>
      <c r="AX15" s="149"/>
      <c r="AY15" s="149"/>
      <c r="AZ15" s="149"/>
      <c r="BA15" s="149"/>
      <c r="BB15" s="149"/>
      <c r="BC15" s="149"/>
      <c r="BD15" s="149"/>
      <c r="BE15" s="149"/>
      <c r="BF15" s="149"/>
      <c r="BG15" s="149"/>
      <c r="BH15" s="148"/>
      <c r="BI15" s="148"/>
      <c r="BJ15" s="148"/>
      <c r="XFC15"/>
    </row>
    <row r="16" spans="1:62 16383:16383" s="90" customFormat="1" ht="81.75" customHeight="1" thickBot="1" x14ac:dyDescent="0.3">
      <c r="A16" s="366"/>
      <c r="B16" s="319"/>
      <c r="C16" s="319"/>
      <c r="D16" s="338"/>
      <c r="E16" s="325"/>
      <c r="F16" s="325"/>
      <c r="G16" s="328"/>
      <c r="H16" s="331"/>
      <c r="I16" s="334"/>
      <c r="J16" s="314"/>
      <c r="K16" s="312"/>
      <c r="L16" s="33" t="s">
        <v>230</v>
      </c>
      <c r="M16" s="23">
        <v>44696</v>
      </c>
      <c r="N16" s="23">
        <v>44727</v>
      </c>
      <c r="O16" s="91">
        <v>30</v>
      </c>
      <c r="P16" s="91">
        <v>11</v>
      </c>
      <c r="Q16" s="91">
        <f t="shared" si="0"/>
        <v>11</v>
      </c>
      <c r="R16" s="91">
        <v>100</v>
      </c>
      <c r="S16" s="92" t="s">
        <v>190</v>
      </c>
      <c r="T16" s="85"/>
      <c r="U16" s="85"/>
      <c r="V16" s="143" t="s">
        <v>247</v>
      </c>
      <c r="W16" s="152" t="s">
        <v>70</v>
      </c>
      <c r="X16" s="306"/>
      <c r="Y16" s="145" t="s">
        <v>190</v>
      </c>
      <c r="Z16" s="85"/>
      <c r="AA16" s="85"/>
      <c r="AB16" s="145" t="s">
        <v>190</v>
      </c>
      <c r="AC16" s="85"/>
      <c r="AD16" s="85"/>
      <c r="AE16" s="145" t="s">
        <v>190</v>
      </c>
      <c r="AF16" s="85"/>
      <c r="AG16" s="85"/>
      <c r="AH16" s="145" t="s">
        <v>190</v>
      </c>
      <c r="AI16" s="85"/>
      <c r="AJ16" s="85"/>
      <c r="AK16" s="142">
        <f t="shared" si="1"/>
        <v>100</v>
      </c>
      <c r="AL16" s="85"/>
      <c r="AM16" s="392"/>
      <c r="AN16" s="144"/>
      <c r="AO16" s="148"/>
      <c r="AP16" s="148"/>
      <c r="AQ16" s="148"/>
      <c r="AR16" s="148"/>
      <c r="AS16" s="148"/>
      <c r="AT16" s="148"/>
      <c r="AU16" s="94"/>
      <c r="AV16" s="149"/>
      <c r="AW16" s="149"/>
      <c r="AX16" s="149"/>
      <c r="AY16" s="149"/>
      <c r="AZ16" s="149"/>
      <c r="BA16" s="149"/>
      <c r="BB16" s="149"/>
      <c r="BC16" s="149"/>
      <c r="BD16" s="149"/>
      <c r="BE16" s="149"/>
      <c r="BF16" s="149"/>
      <c r="BG16" s="149"/>
      <c r="BH16" s="148"/>
      <c r="BI16" s="148"/>
      <c r="BJ16" s="148"/>
      <c r="XFC16"/>
    </row>
    <row r="17" spans="1:62 16383:16383" s="90" customFormat="1" ht="81.75" customHeight="1" thickBot="1" x14ac:dyDescent="0.3">
      <c r="A17" s="366"/>
      <c r="B17" s="319"/>
      <c r="C17" s="319"/>
      <c r="D17" s="338"/>
      <c r="E17" s="325"/>
      <c r="F17" s="325"/>
      <c r="G17" s="328"/>
      <c r="H17" s="331"/>
      <c r="I17" s="334"/>
      <c r="J17" s="314"/>
      <c r="K17" s="312"/>
      <c r="L17" s="33" t="s">
        <v>231</v>
      </c>
      <c r="M17" s="23">
        <v>44696</v>
      </c>
      <c r="N17" s="23">
        <v>44727</v>
      </c>
      <c r="O17" s="91">
        <v>30</v>
      </c>
      <c r="P17" s="91">
        <v>11</v>
      </c>
      <c r="Q17" s="91">
        <v>11</v>
      </c>
      <c r="R17" s="91">
        <v>100</v>
      </c>
      <c r="S17" s="92" t="s">
        <v>190</v>
      </c>
      <c r="T17" s="85"/>
      <c r="U17" s="85"/>
      <c r="V17" s="143" t="s">
        <v>247</v>
      </c>
      <c r="W17" s="152" t="s">
        <v>71</v>
      </c>
      <c r="X17" s="306"/>
      <c r="Y17" s="145" t="s">
        <v>190</v>
      </c>
      <c r="Z17" s="85"/>
      <c r="AA17" s="85"/>
      <c r="AB17" s="145" t="s">
        <v>190</v>
      </c>
      <c r="AC17" s="85"/>
      <c r="AD17" s="85"/>
      <c r="AE17" s="145" t="s">
        <v>190</v>
      </c>
      <c r="AF17" s="85"/>
      <c r="AG17" s="85"/>
      <c r="AH17" s="145" t="s">
        <v>190</v>
      </c>
      <c r="AI17" s="85"/>
      <c r="AJ17" s="85"/>
      <c r="AK17" s="142">
        <f t="shared" si="1"/>
        <v>100</v>
      </c>
      <c r="AL17" s="85"/>
      <c r="AM17" s="392"/>
      <c r="AN17" s="144"/>
      <c r="AO17" s="148"/>
      <c r="AP17" s="148"/>
      <c r="AQ17" s="148"/>
      <c r="AR17" s="148"/>
      <c r="AS17" s="148"/>
      <c r="AT17" s="148"/>
      <c r="AU17" s="94"/>
      <c r="AV17" s="149"/>
      <c r="AW17" s="149"/>
      <c r="AX17" s="149"/>
      <c r="AY17" s="149"/>
      <c r="AZ17" s="149"/>
      <c r="BA17" s="149"/>
      <c r="BB17" s="149"/>
      <c r="BC17" s="149"/>
      <c r="BD17" s="149"/>
      <c r="BE17" s="149"/>
      <c r="BF17" s="149"/>
      <c r="BG17" s="149"/>
      <c r="BH17" s="148"/>
      <c r="BI17" s="148"/>
      <c r="BJ17" s="148"/>
      <c r="XFC17"/>
    </row>
    <row r="18" spans="1:62 16383:16383" s="90" customFormat="1" ht="81.75" customHeight="1" thickBot="1" x14ac:dyDescent="0.3">
      <c r="A18" s="366"/>
      <c r="B18" s="319"/>
      <c r="C18" s="319"/>
      <c r="D18" s="338"/>
      <c r="E18" s="325"/>
      <c r="F18" s="325"/>
      <c r="G18" s="328"/>
      <c r="H18" s="331"/>
      <c r="I18" s="334"/>
      <c r="J18" s="314"/>
      <c r="K18" s="312"/>
      <c r="L18" s="33" t="s">
        <v>232</v>
      </c>
      <c r="M18" s="23">
        <v>44788</v>
      </c>
      <c r="N18" s="23">
        <v>44880</v>
      </c>
      <c r="O18" s="91">
        <v>90</v>
      </c>
      <c r="P18" s="91">
        <v>11</v>
      </c>
      <c r="Q18" s="91">
        <v>11</v>
      </c>
      <c r="R18" s="91">
        <v>100</v>
      </c>
      <c r="S18" s="92" t="s">
        <v>190</v>
      </c>
      <c r="T18" s="85"/>
      <c r="U18" s="85"/>
      <c r="V18" s="143" t="s">
        <v>247</v>
      </c>
      <c r="W18" s="152" t="s">
        <v>73</v>
      </c>
      <c r="X18" s="306"/>
      <c r="Y18" s="145" t="s">
        <v>190</v>
      </c>
      <c r="Z18" s="85"/>
      <c r="AA18" s="85"/>
      <c r="AB18" s="145" t="s">
        <v>190</v>
      </c>
      <c r="AC18" s="85"/>
      <c r="AD18" s="85"/>
      <c r="AE18" s="145" t="s">
        <v>190</v>
      </c>
      <c r="AF18" s="85"/>
      <c r="AG18" s="85"/>
      <c r="AH18" s="145" t="s">
        <v>190</v>
      </c>
      <c r="AI18" s="85"/>
      <c r="AJ18" s="85"/>
      <c r="AK18" s="142">
        <f t="shared" si="1"/>
        <v>100</v>
      </c>
      <c r="AL18" s="85"/>
      <c r="AM18" s="392"/>
      <c r="AN18" s="144"/>
      <c r="AO18" s="148"/>
      <c r="AP18" s="148"/>
      <c r="AQ18" s="148"/>
      <c r="AR18" s="148"/>
      <c r="AS18" s="148"/>
      <c r="AT18" s="148"/>
      <c r="AU18" s="94"/>
      <c r="AV18" s="149"/>
      <c r="AW18" s="149"/>
      <c r="AX18" s="149"/>
      <c r="AY18" s="149"/>
      <c r="AZ18" s="149"/>
      <c r="BA18" s="149"/>
      <c r="BB18" s="149"/>
      <c r="BC18" s="149"/>
      <c r="BD18" s="149"/>
      <c r="BE18" s="149"/>
      <c r="BF18" s="149"/>
      <c r="BG18" s="149"/>
      <c r="BH18" s="148"/>
      <c r="BI18" s="148"/>
      <c r="BJ18" s="148"/>
      <c r="XFC18"/>
    </row>
    <row r="19" spans="1:62 16383:16383" s="90" customFormat="1" ht="81.75" customHeight="1" thickBot="1" x14ac:dyDescent="0.3">
      <c r="A19" s="366"/>
      <c r="B19" s="319"/>
      <c r="C19" s="319"/>
      <c r="D19" s="338"/>
      <c r="E19" s="325"/>
      <c r="F19" s="325"/>
      <c r="G19" s="328"/>
      <c r="H19" s="331"/>
      <c r="I19" s="334"/>
      <c r="J19" s="314"/>
      <c r="K19" s="312"/>
      <c r="L19" s="33" t="s">
        <v>233</v>
      </c>
      <c r="M19" s="23">
        <v>44788</v>
      </c>
      <c r="N19" s="23">
        <v>44819</v>
      </c>
      <c r="O19" s="91">
        <v>30</v>
      </c>
      <c r="P19" s="91">
        <v>11</v>
      </c>
      <c r="Q19" s="91">
        <v>11</v>
      </c>
      <c r="R19" s="91">
        <v>100</v>
      </c>
      <c r="S19" s="92" t="s">
        <v>190</v>
      </c>
      <c r="T19" s="85"/>
      <c r="U19" s="85"/>
      <c r="V19" s="143" t="s">
        <v>247</v>
      </c>
      <c r="W19" s="152" t="s">
        <v>75</v>
      </c>
      <c r="X19" s="306"/>
      <c r="Y19" s="145" t="s">
        <v>190</v>
      </c>
      <c r="Z19" s="85"/>
      <c r="AA19" s="85"/>
      <c r="AB19" s="145" t="s">
        <v>190</v>
      </c>
      <c r="AC19" s="85"/>
      <c r="AD19" s="85"/>
      <c r="AE19" s="145" t="s">
        <v>190</v>
      </c>
      <c r="AF19" s="85"/>
      <c r="AG19" s="85"/>
      <c r="AH19" s="145" t="s">
        <v>190</v>
      </c>
      <c r="AI19" s="85"/>
      <c r="AJ19" s="85"/>
      <c r="AK19" s="142">
        <f t="shared" si="1"/>
        <v>100</v>
      </c>
      <c r="AL19" s="85"/>
      <c r="AM19" s="392"/>
      <c r="AN19" s="144"/>
      <c r="AO19" s="148"/>
      <c r="AP19" s="148"/>
      <c r="AQ19" s="148"/>
      <c r="AR19" s="148"/>
      <c r="AS19" s="148"/>
      <c r="AT19" s="148"/>
      <c r="AU19" s="94"/>
      <c r="AV19" s="88"/>
      <c r="AW19" s="88"/>
      <c r="AX19" s="88"/>
      <c r="AY19" s="88"/>
      <c r="AZ19" s="88"/>
      <c r="BA19" s="88"/>
      <c r="BB19" s="88"/>
      <c r="BC19" s="88"/>
      <c r="BD19" s="149"/>
      <c r="BE19" s="149"/>
      <c r="BF19" s="149"/>
      <c r="BG19" s="149"/>
      <c r="BH19" s="148"/>
      <c r="BI19" s="148"/>
      <c r="BJ19" s="148"/>
      <c r="XFC19"/>
    </row>
    <row r="20" spans="1:62 16383:16383" s="90" customFormat="1" ht="81.75" customHeight="1" thickBot="1" x14ac:dyDescent="0.3">
      <c r="A20" s="366"/>
      <c r="B20" s="319"/>
      <c r="C20" s="319"/>
      <c r="D20" s="338"/>
      <c r="E20" s="325"/>
      <c r="F20" s="325"/>
      <c r="G20" s="328"/>
      <c r="H20" s="331"/>
      <c r="I20" s="334"/>
      <c r="J20" s="314"/>
      <c r="K20" s="312"/>
      <c r="L20" s="33" t="s">
        <v>234</v>
      </c>
      <c r="M20" s="23">
        <v>44788</v>
      </c>
      <c r="N20" s="23">
        <v>44819</v>
      </c>
      <c r="O20" s="91">
        <v>30</v>
      </c>
      <c r="P20" s="91">
        <v>11</v>
      </c>
      <c r="Q20" s="91">
        <v>11</v>
      </c>
      <c r="R20" s="91">
        <v>100</v>
      </c>
      <c r="S20" s="92" t="s">
        <v>190</v>
      </c>
      <c r="T20" s="85"/>
      <c r="U20" s="85"/>
      <c r="V20" s="143" t="s">
        <v>247</v>
      </c>
      <c r="W20" s="152" t="s">
        <v>79</v>
      </c>
      <c r="X20" s="306"/>
      <c r="Y20" s="145" t="s">
        <v>190</v>
      </c>
      <c r="Z20" s="85"/>
      <c r="AA20" s="85"/>
      <c r="AB20" s="145" t="s">
        <v>190</v>
      </c>
      <c r="AC20" s="85"/>
      <c r="AD20" s="85"/>
      <c r="AE20" s="145" t="s">
        <v>190</v>
      </c>
      <c r="AF20" s="85"/>
      <c r="AG20" s="85"/>
      <c r="AH20" s="145" t="s">
        <v>190</v>
      </c>
      <c r="AI20" s="85"/>
      <c r="AJ20" s="85"/>
      <c r="AK20" s="142">
        <f t="shared" si="1"/>
        <v>100</v>
      </c>
      <c r="AL20" s="85"/>
      <c r="AM20" s="392"/>
      <c r="AN20" s="144"/>
      <c r="AO20" s="148"/>
      <c r="AP20" s="148"/>
      <c r="AQ20" s="148"/>
      <c r="AR20" s="148"/>
      <c r="AS20" s="148"/>
      <c r="AT20" s="148"/>
      <c r="AU20" s="149"/>
      <c r="AV20" s="149"/>
      <c r="AW20" s="149"/>
      <c r="AX20" s="149"/>
      <c r="AY20" s="149"/>
      <c r="AZ20" s="149"/>
      <c r="BA20" s="149"/>
      <c r="BB20" s="149"/>
      <c r="BC20" s="149"/>
      <c r="BD20" s="149"/>
      <c r="BE20" s="149"/>
      <c r="BF20" s="149"/>
      <c r="BG20" s="149"/>
      <c r="BH20" s="148"/>
      <c r="BI20" s="148"/>
      <c r="BJ20" s="148"/>
      <c r="XFC20"/>
    </row>
    <row r="21" spans="1:62 16383:16383" s="90" customFormat="1" ht="68.25" customHeight="1" thickBot="1" x14ac:dyDescent="0.3">
      <c r="A21" s="366"/>
      <c r="B21" s="319"/>
      <c r="C21" s="319"/>
      <c r="D21" s="338"/>
      <c r="E21" s="325"/>
      <c r="F21" s="325"/>
      <c r="G21" s="328"/>
      <c r="H21" s="331"/>
      <c r="I21" s="334"/>
      <c r="J21" s="314"/>
      <c r="K21" s="312"/>
      <c r="L21" s="33" t="s">
        <v>235</v>
      </c>
      <c r="M21" s="23">
        <v>44788</v>
      </c>
      <c r="N21" s="23">
        <v>44819</v>
      </c>
      <c r="O21" s="91">
        <v>30</v>
      </c>
      <c r="P21" s="91">
        <v>11</v>
      </c>
      <c r="Q21" s="91">
        <v>11</v>
      </c>
      <c r="R21" s="91">
        <v>100</v>
      </c>
      <c r="S21" s="92" t="s">
        <v>190</v>
      </c>
      <c r="T21" s="85"/>
      <c r="U21" s="85"/>
      <c r="V21" s="143" t="s">
        <v>247</v>
      </c>
      <c r="W21" s="152" t="s">
        <v>80</v>
      </c>
      <c r="X21" s="306"/>
      <c r="Y21" s="145" t="s">
        <v>190</v>
      </c>
      <c r="Z21" s="85"/>
      <c r="AA21" s="85"/>
      <c r="AB21" s="145" t="s">
        <v>190</v>
      </c>
      <c r="AC21" s="85"/>
      <c r="AD21" s="85"/>
      <c r="AE21" s="145" t="s">
        <v>190</v>
      </c>
      <c r="AF21" s="85"/>
      <c r="AG21" s="85"/>
      <c r="AH21" s="145" t="s">
        <v>190</v>
      </c>
      <c r="AI21" s="85"/>
      <c r="AJ21" s="85"/>
      <c r="AK21" s="142">
        <f t="shared" si="1"/>
        <v>100</v>
      </c>
      <c r="AL21" s="85"/>
      <c r="AM21" s="392"/>
      <c r="AN21" s="144"/>
      <c r="AO21" s="148"/>
      <c r="AP21" s="148"/>
      <c r="AQ21" s="148"/>
      <c r="AR21" s="148"/>
      <c r="AS21" s="148"/>
      <c r="AT21" s="148"/>
      <c r="AU21" s="149"/>
      <c r="AV21" s="149"/>
      <c r="AW21" s="149"/>
      <c r="AX21" s="149"/>
      <c r="AY21" s="149"/>
      <c r="AZ21" s="149"/>
      <c r="BA21" s="149"/>
      <c r="BB21" s="149"/>
      <c r="BC21" s="149"/>
      <c r="BD21" s="149"/>
      <c r="BE21" s="149"/>
      <c r="BF21" s="149"/>
      <c r="BG21" s="149"/>
      <c r="BH21" s="148"/>
      <c r="BI21" s="148"/>
      <c r="BJ21" s="148"/>
      <c r="XFC21"/>
    </row>
    <row r="22" spans="1:62 16383:16383" s="90" customFormat="1" ht="81.75" customHeight="1" thickBot="1" x14ac:dyDescent="0.3">
      <c r="A22" s="366"/>
      <c r="B22" s="319"/>
      <c r="C22" s="319"/>
      <c r="D22" s="338"/>
      <c r="E22" s="325"/>
      <c r="F22" s="325"/>
      <c r="G22" s="328"/>
      <c r="H22" s="331"/>
      <c r="I22" s="334"/>
      <c r="J22" s="314"/>
      <c r="K22" s="312"/>
      <c r="L22" s="33" t="s">
        <v>236</v>
      </c>
      <c r="M22" s="23">
        <v>44788</v>
      </c>
      <c r="N22" s="23">
        <v>44880</v>
      </c>
      <c r="O22" s="91">
        <v>90</v>
      </c>
      <c r="P22" s="91">
        <v>11</v>
      </c>
      <c r="Q22" s="91">
        <v>11</v>
      </c>
      <c r="R22" s="91">
        <v>100</v>
      </c>
      <c r="S22" s="172" t="s">
        <v>190</v>
      </c>
      <c r="T22" s="85"/>
      <c r="U22" s="173"/>
      <c r="V22" s="143" t="s">
        <v>247</v>
      </c>
      <c r="W22" s="152" t="s">
        <v>81</v>
      </c>
      <c r="X22" s="306"/>
      <c r="Y22" s="145" t="s">
        <v>190</v>
      </c>
      <c r="Z22" s="85"/>
      <c r="AA22" s="85"/>
      <c r="AB22" s="145" t="s">
        <v>190</v>
      </c>
      <c r="AC22" s="85"/>
      <c r="AD22" s="85"/>
      <c r="AE22" s="145" t="s">
        <v>190</v>
      </c>
      <c r="AF22" s="85"/>
      <c r="AG22" s="85"/>
      <c r="AH22" s="145" t="s">
        <v>190</v>
      </c>
      <c r="AI22" s="85"/>
      <c r="AJ22" s="85"/>
      <c r="AK22" s="142">
        <f t="shared" si="1"/>
        <v>100</v>
      </c>
      <c r="AL22" s="85"/>
      <c r="AM22" s="392"/>
      <c r="AN22" s="144"/>
      <c r="AO22" s="148"/>
      <c r="AP22" s="148"/>
      <c r="AQ22" s="148"/>
      <c r="AR22" s="148"/>
      <c r="AS22" s="148"/>
      <c r="AT22" s="148"/>
      <c r="AU22" s="149"/>
      <c r="AV22" s="149"/>
      <c r="AW22" s="149"/>
      <c r="AX22" s="149"/>
      <c r="AY22" s="149"/>
      <c r="AZ22" s="149"/>
      <c r="BA22" s="149"/>
      <c r="BB22" s="149"/>
      <c r="BC22" s="149"/>
      <c r="BD22" s="149"/>
      <c r="BE22" s="149"/>
      <c r="BF22" s="149"/>
      <c r="BG22" s="149"/>
      <c r="BH22" s="148"/>
      <c r="BI22" s="148"/>
      <c r="BJ22" s="148"/>
      <c r="XFC22"/>
    </row>
    <row r="23" spans="1:62 16383:16383" ht="58.5" customHeight="1" thickBot="1" x14ac:dyDescent="0.3">
      <c r="A23" s="366"/>
      <c r="B23" s="319"/>
      <c r="C23" s="320"/>
      <c r="D23" s="338"/>
      <c r="E23" s="339"/>
      <c r="F23" s="339"/>
      <c r="G23" s="340"/>
      <c r="H23" s="341"/>
      <c r="I23" s="342"/>
      <c r="J23" s="315"/>
      <c r="K23" s="317"/>
      <c r="L23" s="34" t="s">
        <v>237</v>
      </c>
      <c r="M23" s="24">
        <v>44880</v>
      </c>
      <c r="N23" s="24">
        <v>45279</v>
      </c>
      <c r="O23" s="91">
        <v>35</v>
      </c>
      <c r="P23" s="91">
        <v>12</v>
      </c>
      <c r="Q23" s="91">
        <v>12</v>
      </c>
      <c r="R23" s="91">
        <v>100</v>
      </c>
      <c r="S23" s="92" t="s">
        <v>190</v>
      </c>
      <c r="T23" s="141"/>
      <c r="U23" s="85"/>
      <c r="V23" s="143" t="s">
        <v>247</v>
      </c>
      <c r="W23" s="165" t="s">
        <v>82</v>
      </c>
      <c r="X23" s="307"/>
      <c r="Y23" s="141" t="s">
        <v>190</v>
      </c>
      <c r="Z23" s="154"/>
      <c r="AA23" s="154"/>
      <c r="AB23" s="141" t="s">
        <v>190</v>
      </c>
      <c r="AC23" s="154"/>
      <c r="AD23" s="154"/>
      <c r="AE23" s="141" t="s">
        <v>190</v>
      </c>
      <c r="AF23" s="154"/>
      <c r="AG23" s="154"/>
      <c r="AH23" s="141" t="s">
        <v>190</v>
      </c>
      <c r="AI23" s="154"/>
      <c r="AJ23" s="154"/>
      <c r="AK23" s="142">
        <f t="shared" si="1"/>
        <v>100</v>
      </c>
      <c r="AL23" s="154"/>
      <c r="AM23" s="392"/>
      <c r="AN23" s="142"/>
      <c r="AO23" s="142"/>
      <c r="AP23" s="110"/>
      <c r="AQ23" s="183">
        <v>0</v>
      </c>
      <c r="AR23" s="100">
        <v>0</v>
      </c>
      <c r="AS23" s="102">
        <v>0</v>
      </c>
      <c r="AT23" s="103">
        <f t="shared" ref="AT23:AT37" si="2">+AQ23</f>
        <v>0</v>
      </c>
      <c r="AU23" s="104">
        <f>+AT23-AS23</f>
        <v>0</v>
      </c>
      <c r="AV23" s="105">
        <v>0</v>
      </c>
      <c r="AW23" s="105">
        <v>0</v>
      </c>
      <c r="AX23" s="105">
        <v>0</v>
      </c>
      <c r="AY23" s="105">
        <v>0</v>
      </c>
      <c r="AZ23" s="102">
        <v>0</v>
      </c>
      <c r="BA23" s="102">
        <v>0</v>
      </c>
      <c r="BB23" s="106">
        <v>0</v>
      </c>
      <c r="BC23" s="102">
        <v>0</v>
      </c>
      <c r="BD23" s="102">
        <v>0</v>
      </c>
      <c r="BE23" s="106">
        <v>0</v>
      </c>
      <c r="BF23" s="102">
        <v>0</v>
      </c>
      <c r="BG23" s="102">
        <v>0</v>
      </c>
      <c r="BH23" s="97"/>
      <c r="BI23" s="107"/>
      <c r="BJ23" s="108"/>
    </row>
    <row r="24" spans="1:62 16383:16383" ht="169.5" customHeight="1" thickBot="1" x14ac:dyDescent="0.3">
      <c r="A24" s="366"/>
      <c r="B24" s="319"/>
      <c r="C24" s="318" t="s">
        <v>84</v>
      </c>
      <c r="D24" s="321" t="s">
        <v>86</v>
      </c>
      <c r="E24" s="324" t="s">
        <v>238</v>
      </c>
      <c r="F24" s="324">
        <v>2.3380000000000001</v>
      </c>
      <c r="G24" s="327">
        <f>+F24/3</f>
        <v>0.77933333333333332</v>
      </c>
      <c r="H24" s="330">
        <f>3.38/7</f>
        <v>0.48285714285714282</v>
      </c>
      <c r="I24" s="333" t="s">
        <v>87</v>
      </c>
      <c r="J24" s="336">
        <v>2020130010241</v>
      </c>
      <c r="K24" s="311" t="s">
        <v>89</v>
      </c>
      <c r="L24" s="32" t="s">
        <v>225</v>
      </c>
      <c r="M24" s="22">
        <v>44762</v>
      </c>
      <c r="N24" s="22">
        <v>44812</v>
      </c>
      <c r="O24" s="91">
        <v>48</v>
      </c>
      <c r="P24" s="91">
        <v>11</v>
      </c>
      <c r="Q24" s="91">
        <v>11</v>
      </c>
      <c r="R24" s="91">
        <v>100</v>
      </c>
      <c r="S24" s="92" t="s">
        <v>190</v>
      </c>
      <c r="T24" s="171"/>
      <c r="U24" s="174"/>
      <c r="V24" s="176" t="s">
        <v>251</v>
      </c>
      <c r="W24" s="177" t="s">
        <v>225</v>
      </c>
      <c r="X24" s="308" t="s">
        <v>253</v>
      </c>
      <c r="Y24" s="92" t="s">
        <v>190</v>
      </c>
      <c r="Z24" s="145"/>
      <c r="AA24" s="145"/>
      <c r="AB24" s="92" t="s">
        <v>190</v>
      </c>
      <c r="AC24" s="145"/>
      <c r="AD24" s="145"/>
      <c r="AE24" s="92" t="s">
        <v>190</v>
      </c>
      <c r="AF24" s="145"/>
      <c r="AG24" s="176"/>
      <c r="AH24" s="92" t="s">
        <v>190</v>
      </c>
      <c r="AI24" s="145"/>
      <c r="AJ24" s="176"/>
      <c r="AK24" s="142">
        <f t="shared" si="1"/>
        <v>100</v>
      </c>
      <c r="AL24" s="178">
        <v>0</v>
      </c>
      <c r="AM24" s="393">
        <f>+G24</f>
        <v>0.77933333333333332</v>
      </c>
      <c r="AN24" s="178"/>
      <c r="AO24" s="111" t="s">
        <v>243</v>
      </c>
      <c r="AP24" s="111" t="s">
        <v>244</v>
      </c>
      <c r="AQ24" s="160">
        <v>1689634633</v>
      </c>
      <c r="AR24" s="112">
        <v>0.02</v>
      </c>
      <c r="AS24" s="113">
        <v>4963648031</v>
      </c>
      <c r="AT24" s="114">
        <f t="shared" si="2"/>
        <v>1689634633</v>
      </c>
      <c r="AU24" s="115">
        <f>+AT24-AS24</f>
        <v>-3274013398</v>
      </c>
      <c r="AV24" s="115">
        <v>43311592</v>
      </c>
      <c r="AW24" s="116">
        <v>0</v>
      </c>
      <c r="AX24" s="116">
        <v>0</v>
      </c>
      <c r="AY24" s="113">
        <v>43311592</v>
      </c>
      <c r="AZ24" s="113">
        <v>0</v>
      </c>
      <c r="BA24" s="113">
        <v>0</v>
      </c>
      <c r="BB24" s="113">
        <v>1689634633</v>
      </c>
      <c r="BC24" s="113">
        <v>0</v>
      </c>
      <c r="BD24" s="113">
        <v>0</v>
      </c>
      <c r="BE24" s="113">
        <v>1689634633</v>
      </c>
      <c r="BF24" s="113">
        <v>538273070</v>
      </c>
      <c r="BG24" s="113">
        <v>38107000</v>
      </c>
      <c r="BH24" s="111"/>
      <c r="BI24" s="185" t="s">
        <v>255</v>
      </c>
      <c r="BJ24" s="186"/>
    </row>
    <row r="25" spans="1:62 16383:16383" ht="105.75" thickBot="1" x14ac:dyDescent="0.3">
      <c r="A25" s="366"/>
      <c r="B25" s="319"/>
      <c r="C25" s="319"/>
      <c r="D25" s="322"/>
      <c r="E25" s="325"/>
      <c r="F25" s="325"/>
      <c r="G25" s="328"/>
      <c r="H25" s="331"/>
      <c r="I25" s="334"/>
      <c r="J25" s="314"/>
      <c r="K25" s="312"/>
      <c r="L25" s="33" t="s">
        <v>92</v>
      </c>
      <c r="M25" s="23">
        <v>44562</v>
      </c>
      <c r="N25" s="23">
        <v>44742</v>
      </c>
      <c r="O25" s="91">
        <v>180</v>
      </c>
      <c r="P25" s="91">
        <v>11</v>
      </c>
      <c r="Q25" s="91">
        <v>11</v>
      </c>
      <c r="R25" s="91">
        <v>100</v>
      </c>
      <c r="S25" s="92" t="s">
        <v>190</v>
      </c>
      <c r="T25" s="175"/>
      <c r="U25" s="175"/>
      <c r="V25" s="176" t="s">
        <v>251</v>
      </c>
      <c r="W25" s="177" t="s">
        <v>92</v>
      </c>
      <c r="X25" s="309"/>
      <c r="Y25" s="92" t="s">
        <v>190</v>
      </c>
      <c r="Z25" s="168"/>
      <c r="AA25" s="168"/>
      <c r="AB25" s="92" t="s">
        <v>190</v>
      </c>
      <c r="AC25" s="168"/>
      <c r="AD25" s="168"/>
      <c r="AE25" s="92" t="s">
        <v>190</v>
      </c>
      <c r="AF25" s="168"/>
      <c r="AG25" s="179"/>
      <c r="AH25" s="92" t="s">
        <v>190</v>
      </c>
      <c r="AI25" s="168"/>
      <c r="AJ25" s="179"/>
      <c r="AK25" s="142">
        <f t="shared" si="1"/>
        <v>100</v>
      </c>
      <c r="AL25" s="180"/>
      <c r="AM25" s="393"/>
      <c r="AN25" s="178"/>
      <c r="AO25" s="111"/>
      <c r="AP25" s="110"/>
      <c r="AQ25" s="183"/>
      <c r="AR25" s="119"/>
      <c r="AS25" s="121"/>
      <c r="AT25" s="122"/>
      <c r="AU25" s="123"/>
      <c r="AV25" s="124"/>
      <c r="AW25" s="124"/>
      <c r="AX25" s="124"/>
      <c r="AY25" s="124"/>
      <c r="AZ25" s="121"/>
      <c r="BA25" s="121"/>
      <c r="BB25" s="125"/>
      <c r="BC25" s="121"/>
      <c r="BD25" s="121"/>
      <c r="BE25" s="125"/>
      <c r="BF25" s="121"/>
      <c r="BG25" s="121"/>
      <c r="BH25" s="118"/>
      <c r="BI25" s="126"/>
      <c r="BJ25" s="127"/>
    </row>
    <row r="26" spans="1:62 16383:16383" ht="105.75" thickBot="1" x14ac:dyDescent="0.3">
      <c r="A26" s="366"/>
      <c r="B26" s="319"/>
      <c r="C26" s="319"/>
      <c r="D26" s="322"/>
      <c r="E26" s="325"/>
      <c r="F26" s="325"/>
      <c r="G26" s="328"/>
      <c r="H26" s="331"/>
      <c r="I26" s="334"/>
      <c r="J26" s="314"/>
      <c r="K26" s="312"/>
      <c r="L26" s="33" t="s">
        <v>71</v>
      </c>
      <c r="M26" s="23">
        <v>44562</v>
      </c>
      <c r="N26" s="23">
        <v>44803</v>
      </c>
      <c r="O26" s="91">
        <v>240</v>
      </c>
      <c r="P26" s="91">
        <v>11</v>
      </c>
      <c r="Q26" s="91">
        <v>11</v>
      </c>
      <c r="R26" s="91">
        <v>100</v>
      </c>
      <c r="S26" s="92" t="s">
        <v>190</v>
      </c>
      <c r="T26" s="175"/>
      <c r="U26" s="175"/>
      <c r="V26" s="176" t="s">
        <v>251</v>
      </c>
      <c r="W26" s="177" t="s">
        <v>71</v>
      </c>
      <c r="X26" s="309"/>
      <c r="Y26" s="92" t="s">
        <v>190</v>
      </c>
      <c r="Z26" s="168"/>
      <c r="AA26" s="168"/>
      <c r="AB26" s="92" t="s">
        <v>190</v>
      </c>
      <c r="AC26" s="168"/>
      <c r="AD26" s="168"/>
      <c r="AE26" s="92" t="s">
        <v>190</v>
      </c>
      <c r="AF26" s="168"/>
      <c r="AG26" s="179"/>
      <c r="AH26" s="92" t="s">
        <v>190</v>
      </c>
      <c r="AI26" s="168"/>
      <c r="AJ26" s="179"/>
      <c r="AK26" s="142">
        <f t="shared" si="1"/>
        <v>100</v>
      </c>
      <c r="AL26" s="180"/>
      <c r="AM26" s="393"/>
      <c r="AN26" s="178"/>
      <c r="AO26" s="111"/>
      <c r="AP26" s="110"/>
      <c r="AQ26" s="183"/>
      <c r="AR26" s="119"/>
      <c r="AS26" s="121"/>
      <c r="AT26" s="122"/>
      <c r="AU26" s="123"/>
      <c r="AV26" s="124"/>
      <c r="AW26" s="124"/>
      <c r="AX26" s="124"/>
      <c r="AY26" s="124"/>
      <c r="AZ26" s="121"/>
      <c r="BA26" s="121"/>
      <c r="BB26" s="125"/>
      <c r="BC26" s="121"/>
      <c r="BD26" s="121"/>
      <c r="BE26" s="125"/>
      <c r="BF26" s="121"/>
      <c r="BG26" s="121"/>
      <c r="BH26" s="118"/>
      <c r="BI26" s="126"/>
      <c r="BJ26" s="127"/>
    </row>
    <row r="27" spans="1:62 16383:16383" ht="245.25" customHeight="1" thickBot="1" x14ac:dyDescent="0.3">
      <c r="A27" s="366"/>
      <c r="B27" s="319"/>
      <c r="C27" s="319"/>
      <c r="D27" s="322"/>
      <c r="E27" s="325"/>
      <c r="F27" s="325"/>
      <c r="G27" s="328"/>
      <c r="H27" s="331"/>
      <c r="I27" s="334"/>
      <c r="J27" s="314"/>
      <c r="K27" s="312"/>
      <c r="L27" s="33" t="s">
        <v>73</v>
      </c>
      <c r="M27" s="23">
        <v>44562</v>
      </c>
      <c r="N27" s="23">
        <v>44803</v>
      </c>
      <c r="O27" s="91">
        <v>240</v>
      </c>
      <c r="P27" s="91">
        <v>11</v>
      </c>
      <c r="Q27" s="91">
        <v>11</v>
      </c>
      <c r="R27" s="91">
        <v>100</v>
      </c>
      <c r="S27" s="92" t="s">
        <v>190</v>
      </c>
      <c r="T27" s="175"/>
      <c r="U27" s="175"/>
      <c r="V27" s="176" t="s">
        <v>251</v>
      </c>
      <c r="W27" s="177" t="s">
        <v>73</v>
      </c>
      <c r="X27" s="309"/>
      <c r="Y27" s="92" t="s">
        <v>190</v>
      </c>
      <c r="Z27" s="168"/>
      <c r="AA27" s="168"/>
      <c r="AB27" s="92" t="s">
        <v>190</v>
      </c>
      <c r="AC27" s="168"/>
      <c r="AD27" s="168"/>
      <c r="AE27" s="92" t="s">
        <v>190</v>
      </c>
      <c r="AF27" s="168"/>
      <c r="AG27" s="179"/>
      <c r="AH27" s="92" t="s">
        <v>190</v>
      </c>
      <c r="AI27" s="168"/>
      <c r="AJ27" s="179"/>
      <c r="AK27" s="142">
        <f t="shared" si="1"/>
        <v>100</v>
      </c>
      <c r="AL27" s="180"/>
      <c r="AM27" s="393"/>
      <c r="AN27" s="178"/>
      <c r="AO27" s="111"/>
      <c r="AP27" s="110"/>
      <c r="AQ27" s="183"/>
      <c r="AR27" s="119"/>
      <c r="AS27" s="121"/>
      <c r="AT27" s="122"/>
      <c r="AU27" s="123"/>
      <c r="AV27" s="124"/>
      <c r="AW27" s="124"/>
      <c r="AX27" s="124"/>
      <c r="AY27" s="124"/>
      <c r="AZ27" s="121"/>
      <c r="BA27" s="121"/>
      <c r="BB27" s="125"/>
      <c r="BC27" s="121"/>
      <c r="BD27" s="121"/>
      <c r="BE27" s="125"/>
      <c r="BF27" s="121"/>
      <c r="BG27" s="121"/>
      <c r="BH27" s="118"/>
      <c r="BI27" s="126"/>
      <c r="BJ27" s="127"/>
    </row>
    <row r="28" spans="1:62 16383:16383" ht="181.5" customHeight="1" thickBot="1" x14ac:dyDescent="0.3">
      <c r="A28" s="366"/>
      <c r="B28" s="319"/>
      <c r="C28" s="319"/>
      <c r="D28" s="322"/>
      <c r="E28" s="325"/>
      <c r="F28" s="325"/>
      <c r="G28" s="328"/>
      <c r="H28" s="331"/>
      <c r="I28" s="334"/>
      <c r="J28" s="314"/>
      <c r="K28" s="312"/>
      <c r="L28" s="33" t="s">
        <v>75</v>
      </c>
      <c r="M28" s="23">
        <v>44562</v>
      </c>
      <c r="N28" s="23" t="s">
        <v>97</v>
      </c>
      <c r="O28" s="91">
        <v>180</v>
      </c>
      <c r="P28" s="91">
        <v>11</v>
      </c>
      <c r="Q28" s="91">
        <v>11</v>
      </c>
      <c r="R28" s="91">
        <v>100</v>
      </c>
      <c r="S28" s="92" t="s">
        <v>190</v>
      </c>
      <c r="T28" s="175"/>
      <c r="U28" s="175"/>
      <c r="V28" s="176" t="s">
        <v>251</v>
      </c>
      <c r="W28" s="177" t="s">
        <v>75</v>
      </c>
      <c r="X28" s="309"/>
      <c r="Y28" s="92" t="s">
        <v>190</v>
      </c>
      <c r="Z28" s="168"/>
      <c r="AA28" s="168"/>
      <c r="AB28" s="92" t="s">
        <v>190</v>
      </c>
      <c r="AC28" s="168"/>
      <c r="AD28" s="168"/>
      <c r="AE28" s="92" t="s">
        <v>190</v>
      </c>
      <c r="AF28" s="168"/>
      <c r="AG28" s="179"/>
      <c r="AH28" s="92" t="s">
        <v>190</v>
      </c>
      <c r="AI28" s="168"/>
      <c r="AJ28" s="179"/>
      <c r="AK28" s="142">
        <f t="shared" si="1"/>
        <v>100</v>
      </c>
      <c r="AL28" s="180"/>
      <c r="AM28" s="393"/>
      <c r="AN28" s="178"/>
      <c r="AO28" s="111"/>
      <c r="AP28" s="110"/>
      <c r="AQ28" s="183"/>
      <c r="AR28" s="119"/>
      <c r="AS28" s="121"/>
      <c r="AT28" s="122"/>
      <c r="AU28" s="123"/>
      <c r="AV28" s="124"/>
      <c r="AW28" s="124"/>
      <c r="AX28" s="124"/>
      <c r="AY28" s="124"/>
      <c r="AZ28" s="121"/>
      <c r="BA28" s="121"/>
      <c r="BB28" s="125"/>
      <c r="BC28" s="121"/>
      <c r="BD28" s="121"/>
      <c r="BE28" s="125"/>
      <c r="BF28" s="121"/>
      <c r="BG28" s="121"/>
      <c r="BH28" s="118"/>
      <c r="BI28" s="126"/>
      <c r="BJ28" s="127"/>
    </row>
    <row r="29" spans="1:62 16383:16383" ht="177.75" customHeight="1" thickBot="1" x14ac:dyDescent="0.3">
      <c r="A29" s="366"/>
      <c r="B29" s="319"/>
      <c r="C29" s="319"/>
      <c r="D29" s="322"/>
      <c r="E29" s="325"/>
      <c r="F29" s="325"/>
      <c r="G29" s="328"/>
      <c r="H29" s="331"/>
      <c r="I29" s="334"/>
      <c r="J29" s="314"/>
      <c r="K29" s="312"/>
      <c r="L29" s="33" t="s">
        <v>79</v>
      </c>
      <c r="M29" s="23">
        <v>44713</v>
      </c>
      <c r="N29" s="23">
        <v>44926</v>
      </c>
      <c r="O29" s="91">
        <v>210</v>
      </c>
      <c r="P29" s="91">
        <v>11</v>
      </c>
      <c r="Q29" s="91">
        <v>11</v>
      </c>
      <c r="R29" s="91">
        <v>100</v>
      </c>
      <c r="S29" s="92" t="s">
        <v>190</v>
      </c>
      <c r="T29" s="175"/>
      <c r="U29" s="175"/>
      <c r="V29" s="176" t="s">
        <v>251</v>
      </c>
      <c r="W29" s="177" t="s">
        <v>79</v>
      </c>
      <c r="X29" s="309"/>
      <c r="Y29" s="92" t="s">
        <v>190</v>
      </c>
      <c r="Z29" s="168"/>
      <c r="AA29" s="168"/>
      <c r="AB29" s="92" t="s">
        <v>190</v>
      </c>
      <c r="AC29" s="168"/>
      <c r="AD29" s="168"/>
      <c r="AE29" s="92" t="s">
        <v>190</v>
      </c>
      <c r="AF29" s="168"/>
      <c r="AG29" s="179"/>
      <c r="AH29" s="92" t="s">
        <v>190</v>
      </c>
      <c r="AI29" s="168"/>
      <c r="AJ29" s="179"/>
      <c r="AK29" s="142">
        <f t="shared" si="1"/>
        <v>100</v>
      </c>
      <c r="AL29" s="180"/>
      <c r="AM29" s="393"/>
      <c r="AN29" s="178"/>
      <c r="AO29" s="111"/>
      <c r="AP29" s="110"/>
      <c r="AQ29" s="183"/>
      <c r="AR29" s="119"/>
      <c r="AS29" s="121"/>
      <c r="AT29" s="122"/>
      <c r="AU29" s="123"/>
      <c r="AV29" s="124"/>
      <c r="AW29" s="124"/>
      <c r="AX29" s="124"/>
      <c r="AY29" s="124"/>
      <c r="AZ29" s="121"/>
      <c r="BA29" s="121"/>
      <c r="BB29" s="125"/>
      <c r="BC29" s="121"/>
      <c r="BD29" s="121"/>
      <c r="BE29" s="125"/>
      <c r="BF29" s="121"/>
      <c r="BG29" s="121"/>
      <c r="BH29" s="118"/>
      <c r="BI29" s="126"/>
      <c r="BJ29" s="127"/>
    </row>
    <row r="30" spans="1:62 16383:16383" ht="214.5" customHeight="1" thickBot="1" x14ac:dyDescent="0.3">
      <c r="A30" s="366"/>
      <c r="B30" s="319"/>
      <c r="C30" s="319"/>
      <c r="D30" s="322"/>
      <c r="E30" s="325"/>
      <c r="F30" s="325"/>
      <c r="G30" s="328"/>
      <c r="H30" s="331"/>
      <c r="I30" s="334"/>
      <c r="J30" s="314"/>
      <c r="K30" s="312"/>
      <c r="L30" s="33" t="s">
        <v>80</v>
      </c>
      <c r="M30" s="23">
        <v>44713</v>
      </c>
      <c r="N30" s="23">
        <v>44926</v>
      </c>
      <c r="O30" s="91">
        <v>210</v>
      </c>
      <c r="P30" s="91">
        <v>11</v>
      </c>
      <c r="Q30" s="91">
        <v>11</v>
      </c>
      <c r="R30" s="91">
        <v>100</v>
      </c>
      <c r="S30" s="92" t="s">
        <v>190</v>
      </c>
      <c r="T30" s="175"/>
      <c r="U30" s="175"/>
      <c r="V30" s="176" t="s">
        <v>251</v>
      </c>
      <c r="W30" s="177" t="s">
        <v>80</v>
      </c>
      <c r="X30" s="309"/>
      <c r="Y30" s="92" t="s">
        <v>190</v>
      </c>
      <c r="Z30" s="168"/>
      <c r="AA30" s="168"/>
      <c r="AB30" s="92" t="s">
        <v>190</v>
      </c>
      <c r="AC30" s="168"/>
      <c r="AD30" s="168"/>
      <c r="AE30" s="92" t="s">
        <v>190</v>
      </c>
      <c r="AF30" s="168"/>
      <c r="AG30" s="179"/>
      <c r="AH30" s="92" t="s">
        <v>190</v>
      </c>
      <c r="AI30" s="168"/>
      <c r="AJ30" s="179"/>
      <c r="AK30" s="142">
        <f t="shared" si="1"/>
        <v>100</v>
      </c>
      <c r="AL30" s="180"/>
      <c r="AM30" s="393"/>
      <c r="AN30" s="178"/>
      <c r="AO30" s="111"/>
      <c r="AP30" s="110"/>
      <c r="AQ30" s="183"/>
      <c r="AR30" s="119"/>
      <c r="AS30" s="121"/>
      <c r="AT30" s="122"/>
      <c r="AU30" s="123"/>
      <c r="AV30" s="124"/>
      <c r="AW30" s="124"/>
      <c r="AX30" s="124"/>
      <c r="AY30" s="124"/>
      <c r="AZ30" s="121"/>
      <c r="BA30" s="121"/>
      <c r="BB30" s="125"/>
      <c r="BC30" s="121"/>
      <c r="BD30" s="121"/>
      <c r="BE30" s="125"/>
      <c r="BF30" s="121"/>
      <c r="BG30" s="121"/>
      <c r="BH30" s="118"/>
      <c r="BI30" s="126"/>
      <c r="BJ30" s="127"/>
    </row>
    <row r="31" spans="1:62 16383:16383" ht="186" customHeight="1" thickBot="1" x14ac:dyDescent="0.3">
      <c r="A31" s="366"/>
      <c r="B31" s="319"/>
      <c r="C31" s="319"/>
      <c r="D31" s="322"/>
      <c r="E31" s="325"/>
      <c r="F31" s="325"/>
      <c r="G31" s="328"/>
      <c r="H31" s="331"/>
      <c r="I31" s="334"/>
      <c r="J31" s="314"/>
      <c r="K31" s="312"/>
      <c r="L31" s="33" t="s">
        <v>81</v>
      </c>
      <c r="M31" s="23">
        <v>44562</v>
      </c>
      <c r="N31" s="23">
        <v>44742</v>
      </c>
      <c r="O31" s="91">
        <v>180</v>
      </c>
      <c r="P31" s="91">
        <v>11</v>
      </c>
      <c r="Q31" s="91">
        <v>11</v>
      </c>
      <c r="R31" s="91">
        <v>100</v>
      </c>
      <c r="S31" s="92" t="s">
        <v>190</v>
      </c>
      <c r="T31" s="175"/>
      <c r="U31" s="175"/>
      <c r="V31" s="176" t="s">
        <v>251</v>
      </c>
      <c r="W31" s="177" t="s">
        <v>81</v>
      </c>
      <c r="X31" s="309"/>
      <c r="Y31" s="92" t="s">
        <v>190</v>
      </c>
      <c r="Z31" s="168"/>
      <c r="AA31" s="168"/>
      <c r="AB31" s="92" t="s">
        <v>190</v>
      </c>
      <c r="AC31" s="168"/>
      <c r="AD31" s="168"/>
      <c r="AE31" s="92" t="s">
        <v>190</v>
      </c>
      <c r="AF31" s="168"/>
      <c r="AG31" s="179"/>
      <c r="AH31" s="92" t="s">
        <v>190</v>
      </c>
      <c r="AI31" s="168"/>
      <c r="AJ31" s="179"/>
      <c r="AK31" s="142">
        <f t="shared" si="1"/>
        <v>100</v>
      </c>
      <c r="AL31" s="180"/>
      <c r="AM31" s="393"/>
      <c r="AN31" s="178"/>
      <c r="AO31" s="111"/>
      <c r="AP31" s="110"/>
      <c r="AQ31" s="183"/>
      <c r="AR31" s="119"/>
      <c r="AS31" s="121"/>
      <c r="AT31" s="122"/>
      <c r="AU31" s="123"/>
      <c r="AV31" s="124"/>
      <c r="AW31" s="124"/>
      <c r="AX31" s="124"/>
      <c r="AY31" s="124"/>
      <c r="AZ31" s="121"/>
      <c r="BA31" s="121"/>
      <c r="BB31" s="125"/>
      <c r="BC31" s="121"/>
      <c r="BD31" s="121"/>
      <c r="BE31" s="125"/>
      <c r="BF31" s="121"/>
      <c r="BG31" s="121"/>
      <c r="BH31" s="118"/>
      <c r="BI31" s="126"/>
      <c r="BJ31" s="127"/>
    </row>
    <row r="32" spans="1:62 16383:16383" ht="198" customHeight="1" thickBot="1" x14ac:dyDescent="0.3">
      <c r="A32" s="366"/>
      <c r="B32" s="319"/>
      <c r="C32" s="320"/>
      <c r="D32" s="323"/>
      <c r="E32" s="326"/>
      <c r="F32" s="326"/>
      <c r="G32" s="329"/>
      <c r="H32" s="332"/>
      <c r="I32" s="335"/>
      <c r="J32" s="337"/>
      <c r="K32" s="313"/>
      <c r="L32" s="34" t="s">
        <v>82</v>
      </c>
      <c r="M32" s="24">
        <v>44562</v>
      </c>
      <c r="N32" s="24">
        <v>45168</v>
      </c>
      <c r="O32" s="91">
        <v>240</v>
      </c>
      <c r="P32" s="91">
        <v>12</v>
      </c>
      <c r="Q32" s="91">
        <v>12</v>
      </c>
      <c r="R32" s="91">
        <v>100</v>
      </c>
      <c r="S32" s="92" t="s">
        <v>190</v>
      </c>
      <c r="T32" s="175"/>
      <c r="U32" s="175"/>
      <c r="V32" s="176" t="s">
        <v>251</v>
      </c>
      <c r="W32" s="177" t="s">
        <v>82</v>
      </c>
      <c r="X32" s="310"/>
      <c r="Y32" s="92" t="s">
        <v>190</v>
      </c>
      <c r="Z32" s="168"/>
      <c r="AA32" s="168"/>
      <c r="AB32" s="92" t="s">
        <v>190</v>
      </c>
      <c r="AC32" s="168"/>
      <c r="AD32" s="168"/>
      <c r="AE32" s="92" t="s">
        <v>190</v>
      </c>
      <c r="AF32" s="168"/>
      <c r="AG32" s="179"/>
      <c r="AH32" s="92" t="s">
        <v>190</v>
      </c>
      <c r="AI32" s="168"/>
      <c r="AJ32" s="179"/>
      <c r="AK32" s="142">
        <f t="shared" si="1"/>
        <v>100</v>
      </c>
      <c r="AL32" s="180"/>
      <c r="AM32" s="393"/>
      <c r="AN32" s="180"/>
      <c r="AO32" s="118"/>
      <c r="AP32" s="117"/>
      <c r="AQ32" s="120"/>
      <c r="AR32" s="119"/>
      <c r="AS32" s="121"/>
      <c r="AT32" s="122"/>
      <c r="AU32" s="123"/>
      <c r="AV32" s="124"/>
      <c r="AW32" s="124"/>
      <c r="AX32" s="124"/>
      <c r="AY32" s="124"/>
      <c r="AZ32" s="121"/>
      <c r="BA32" s="121"/>
      <c r="BB32" s="125"/>
      <c r="BC32" s="121"/>
      <c r="BD32" s="121"/>
      <c r="BE32" s="125"/>
      <c r="BF32" s="121"/>
      <c r="BG32" s="121"/>
      <c r="BH32" s="118"/>
      <c r="BI32" s="126"/>
      <c r="BJ32" s="127"/>
    </row>
    <row r="33" spans="1:62" ht="151.5" customHeight="1" thickBot="1" x14ac:dyDescent="0.3">
      <c r="A33" s="366"/>
      <c r="B33" s="319"/>
      <c r="C33" s="128" t="s">
        <v>103</v>
      </c>
      <c r="D33" s="109" t="s">
        <v>106</v>
      </c>
      <c r="E33" s="129">
        <v>0</v>
      </c>
      <c r="F33" s="129">
        <v>0</v>
      </c>
      <c r="G33" s="130">
        <v>0</v>
      </c>
      <c r="H33" s="131">
        <v>0</v>
      </c>
      <c r="I33" s="132"/>
      <c r="J33" s="133"/>
      <c r="K33" s="134"/>
      <c r="L33" s="135" t="s">
        <v>110</v>
      </c>
      <c r="M33" s="136">
        <v>44562</v>
      </c>
      <c r="N33" s="136">
        <v>44926</v>
      </c>
      <c r="O33" s="137">
        <f t="shared" ref="O33:O37" si="3">(N33-M33)+1</f>
        <v>365</v>
      </c>
      <c r="P33" s="138">
        <v>0</v>
      </c>
      <c r="Q33" s="131">
        <v>0</v>
      </c>
      <c r="R33" s="139">
        <v>0</v>
      </c>
      <c r="S33" s="96"/>
      <c r="T33" s="95"/>
      <c r="U33" s="95"/>
      <c r="V33" s="110"/>
      <c r="W33" s="110"/>
      <c r="X33" s="96"/>
      <c r="Y33" s="96"/>
      <c r="Z33" s="96"/>
      <c r="AA33" s="96"/>
      <c r="AB33" s="96"/>
      <c r="AC33" s="96"/>
      <c r="AD33" s="96"/>
      <c r="AE33" s="96"/>
      <c r="AF33" s="96"/>
      <c r="AG33" s="97"/>
      <c r="AH33" s="96"/>
      <c r="AI33" s="96"/>
      <c r="AJ33" s="97"/>
      <c r="AK33" s="98">
        <v>0</v>
      </c>
      <c r="AL33" s="99">
        <v>0</v>
      </c>
      <c r="AM33" s="100">
        <v>0</v>
      </c>
      <c r="AN33" s="99">
        <f>F33-AM33</f>
        <v>0</v>
      </c>
      <c r="AO33" s="97" t="s">
        <v>248</v>
      </c>
      <c r="AP33" s="111" t="s">
        <v>54</v>
      </c>
      <c r="AQ33" s="101">
        <v>0</v>
      </c>
      <c r="AR33" s="100">
        <v>0</v>
      </c>
      <c r="AS33" s="102">
        <v>0</v>
      </c>
      <c r="AT33" s="103">
        <f t="shared" ref="AT33:AT36" si="4">+AQ33</f>
        <v>0</v>
      </c>
      <c r="AU33" s="104">
        <f>+AT33-AS33</f>
        <v>0</v>
      </c>
      <c r="AV33" s="105">
        <v>0</v>
      </c>
      <c r="AW33" s="105">
        <v>0</v>
      </c>
      <c r="AX33" s="105">
        <v>0</v>
      </c>
      <c r="AY33" s="105">
        <v>0</v>
      </c>
      <c r="AZ33" s="102">
        <v>0</v>
      </c>
      <c r="BA33" s="102">
        <v>0</v>
      </c>
      <c r="BB33" s="106">
        <v>0</v>
      </c>
      <c r="BC33" s="102">
        <v>0</v>
      </c>
      <c r="BD33" s="102">
        <v>0</v>
      </c>
      <c r="BE33" s="106">
        <v>0</v>
      </c>
      <c r="BF33" s="102">
        <v>0</v>
      </c>
      <c r="BG33" s="102">
        <v>0</v>
      </c>
      <c r="BH33" s="97"/>
      <c r="BI33" s="107" t="e">
        <f t="shared" ref="BI33:BI36" si="5">AL33-((BG33/BE33))</f>
        <v>#DIV/0!</v>
      </c>
      <c r="BJ33" s="108"/>
    </row>
    <row r="34" spans="1:62" ht="151.5" customHeight="1" thickBot="1" x14ac:dyDescent="0.3">
      <c r="A34" s="366"/>
      <c r="B34" s="319"/>
      <c r="C34" s="128" t="s">
        <v>103</v>
      </c>
      <c r="D34" s="109" t="s">
        <v>114</v>
      </c>
      <c r="E34" s="129">
        <v>38</v>
      </c>
      <c r="F34" s="129">
        <v>0</v>
      </c>
      <c r="G34" s="130">
        <v>0</v>
      </c>
      <c r="H34" s="131">
        <v>0</v>
      </c>
      <c r="I34" s="132"/>
      <c r="J34" s="133"/>
      <c r="K34" s="134"/>
      <c r="L34" s="135" t="s">
        <v>110</v>
      </c>
      <c r="M34" s="136">
        <v>44562</v>
      </c>
      <c r="N34" s="136">
        <v>44926</v>
      </c>
      <c r="O34" s="137">
        <f t="shared" si="3"/>
        <v>365</v>
      </c>
      <c r="P34" s="138">
        <v>0</v>
      </c>
      <c r="Q34" s="131">
        <v>0</v>
      </c>
      <c r="R34" s="139">
        <v>0</v>
      </c>
      <c r="S34" s="96"/>
      <c r="T34" s="95"/>
      <c r="U34" s="95"/>
      <c r="V34" s="166"/>
      <c r="W34" s="166"/>
      <c r="X34" s="96"/>
      <c r="Y34" s="96"/>
      <c r="Z34" s="96"/>
      <c r="AA34" s="96"/>
      <c r="AB34" s="96"/>
      <c r="AC34" s="96"/>
      <c r="AD34" s="96"/>
      <c r="AE34" s="96"/>
      <c r="AF34" s="96"/>
      <c r="AG34" s="97"/>
      <c r="AH34" s="96"/>
      <c r="AI34" s="96"/>
      <c r="AJ34" s="97"/>
      <c r="AK34" s="98">
        <v>0</v>
      </c>
      <c r="AL34" s="99">
        <v>0</v>
      </c>
      <c r="AM34" s="100">
        <v>0</v>
      </c>
      <c r="AN34" s="99">
        <f>F34-AM34</f>
        <v>0</v>
      </c>
      <c r="AO34" s="97"/>
      <c r="AP34" s="96"/>
      <c r="AQ34" s="101">
        <v>0</v>
      </c>
      <c r="AR34" s="100">
        <v>0</v>
      </c>
      <c r="AS34" s="102">
        <v>0</v>
      </c>
      <c r="AT34" s="103">
        <f t="shared" si="4"/>
        <v>0</v>
      </c>
      <c r="AU34" s="104">
        <f>+AT34-AS34</f>
        <v>0</v>
      </c>
      <c r="AV34" s="105">
        <v>0</v>
      </c>
      <c r="AW34" s="105">
        <v>0</v>
      </c>
      <c r="AX34" s="105">
        <v>0</v>
      </c>
      <c r="AY34" s="105">
        <v>0</v>
      </c>
      <c r="AZ34" s="102">
        <v>0</v>
      </c>
      <c r="BA34" s="102">
        <v>0</v>
      </c>
      <c r="BB34" s="106">
        <v>0</v>
      </c>
      <c r="BC34" s="102">
        <v>0</v>
      </c>
      <c r="BD34" s="102">
        <v>0</v>
      </c>
      <c r="BE34" s="106">
        <v>0</v>
      </c>
      <c r="BF34" s="102">
        <v>0</v>
      </c>
      <c r="BG34" s="102">
        <v>0</v>
      </c>
      <c r="BH34" s="97"/>
      <c r="BI34" s="107" t="e">
        <f t="shared" si="5"/>
        <v>#DIV/0!</v>
      </c>
      <c r="BJ34" s="108"/>
    </row>
    <row r="35" spans="1:62" ht="48.75" thickBot="1" x14ac:dyDescent="0.3">
      <c r="A35" s="366"/>
      <c r="B35" s="319"/>
      <c r="C35" s="128" t="s">
        <v>103</v>
      </c>
      <c r="D35" s="109" t="s">
        <v>117</v>
      </c>
      <c r="E35" s="129">
        <v>0</v>
      </c>
      <c r="F35" s="129">
        <v>0</v>
      </c>
      <c r="G35" s="130">
        <v>0</v>
      </c>
      <c r="H35" s="131">
        <v>0</v>
      </c>
      <c r="I35" s="132"/>
      <c r="J35" s="133"/>
      <c r="K35" s="134"/>
      <c r="L35" s="135" t="s">
        <v>110</v>
      </c>
      <c r="M35" s="136">
        <v>44562</v>
      </c>
      <c r="N35" s="136">
        <v>44926</v>
      </c>
      <c r="O35" s="137">
        <f t="shared" si="3"/>
        <v>365</v>
      </c>
      <c r="P35" s="138">
        <v>0</v>
      </c>
      <c r="Q35" s="131">
        <v>0</v>
      </c>
      <c r="R35" s="139">
        <v>0</v>
      </c>
      <c r="S35" s="96"/>
      <c r="T35" s="95"/>
      <c r="U35" s="95"/>
      <c r="V35" s="96"/>
      <c r="W35" s="96"/>
      <c r="X35" s="96"/>
      <c r="Y35" s="96"/>
      <c r="Z35" s="96"/>
      <c r="AA35" s="96"/>
      <c r="AB35" s="96"/>
      <c r="AC35" s="96"/>
      <c r="AD35" s="96"/>
      <c r="AE35" s="96"/>
      <c r="AF35" s="96"/>
      <c r="AG35" s="97"/>
      <c r="AH35" s="96"/>
      <c r="AI35" s="96"/>
      <c r="AJ35" s="97"/>
      <c r="AK35" s="98">
        <v>0</v>
      </c>
      <c r="AL35" s="99">
        <v>0</v>
      </c>
      <c r="AM35" s="100">
        <v>0</v>
      </c>
      <c r="AN35" s="99">
        <f>F35-AM35</f>
        <v>0</v>
      </c>
      <c r="AO35" s="97"/>
      <c r="AP35" s="96"/>
      <c r="AQ35" s="101">
        <v>0</v>
      </c>
      <c r="AR35" s="100">
        <v>0</v>
      </c>
      <c r="AS35" s="102">
        <v>0</v>
      </c>
      <c r="AT35" s="103">
        <f t="shared" si="4"/>
        <v>0</v>
      </c>
      <c r="AU35" s="104">
        <f>+AT35-AS35</f>
        <v>0</v>
      </c>
      <c r="AV35" s="105">
        <v>0</v>
      </c>
      <c r="AW35" s="105">
        <v>0</v>
      </c>
      <c r="AX35" s="105">
        <v>0</v>
      </c>
      <c r="AY35" s="105">
        <v>0</v>
      </c>
      <c r="AZ35" s="102">
        <v>0</v>
      </c>
      <c r="BA35" s="102">
        <v>0</v>
      </c>
      <c r="BB35" s="106">
        <v>0</v>
      </c>
      <c r="BC35" s="102">
        <v>0</v>
      </c>
      <c r="BD35" s="102">
        <v>0</v>
      </c>
      <c r="BE35" s="106">
        <v>0</v>
      </c>
      <c r="BF35" s="102">
        <v>0</v>
      </c>
      <c r="BG35" s="102">
        <v>0</v>
      </c>
      <c r="BH35" s="97"/>
      <c r="BI35" s="107" t="e">
        <f t="shared" si="5"/>
        <v>#DIV/0!</v>
      </c>
      <c r="BJ35" s="108"/>
    </row>
    <row r="36" spans="1:62" ht="48.75" thickBot="1" x14ac:dyDescent="0.3">
      <c r="A36" s="366"/>
      <c r="B36" s="319"/>
      <c r="C36" s="128" t="s">
        <v>103</v>
      </c>
      <c r="D36" s="109" t="s">
        <v>239</v>
      </c>
      <c r="E36" s="129">
        <v>0</v>
      </c>
      <c r="F36" s="129">
        <v>0</v>
      </c>
      <c r="G36" s="130">
        <v>0</v>
      </c>
      <c r="H36" s="131">
        <v>0</v>
      </c>
      <c r="I36" s="132"/>
      <c r="J36" s="133"/>
      <c r="K36" s="134"/>
      <c r="L36" s="135" t="s">
        <v>110</v>
      </c>
      <c r="M36" s="136">
        <v>44562</v>
      </c>
      <c r="N36" s="136">
        <v>44926</v>
      </c>
      <c r="O36" s="137">
        <f t="shared" si="3"/>
        <v>365</v>
      </c>
      <c r="P36" s="138">
        <v>0</v>
      </c>
      <c r="Q36" s="131">
        <v>0</v>
      </c>
      <c r="R36" s="139">
        <v>0</v>
      </c>
      <c r="S36" s="96"/>
      <c r="T36" s="95"/>
      <c r="U36" s="95"/>
      <c r="V36" s="96"/>
      <c r="W36" s="96"/>
      <c r="X36" s="96"/>
      <c r="Y36" s="96"/>
      <c r="Z36" s="96"/>
      <c r="AA36" s="96"/>
      <c r="AB36" s="96"/>
      <c r="AC36" s="96"/>
      <c r="AD36" s="96"/>
      <c r="AE36" s="96"/>
      <c r="AF36" s="96"/>
      <c r="AG36" s="97"/>
      <c r="AH36" s="96"/>
      <c r="AI36" s="96"/>
      <c r="AJ36" s="97"/>
      <c r="AK36" s="98">
        <v>0</v>
      </c>
      <c r="AL36" s="99">
        <v>0</v>
      </c>
      <c r="AM36" s="100">
        <v>0</v>
      </c>
      <c r="AN36" s="99">
        <f>F36-AM36</f>
        <v>0</v>
      </c>
      <c r="AO36" s="97"/>
      <c r="AP36" s="96"/>
      <c r="AQ36" s="101">
        <v>0</v>
      </c>
      <c r="AR36" s="100">
        <v>0</v>
      </c>
      <c r="AS36" s="102">
        <v>0</v>
      </c>
      <c r="AT36" s="103">
        <f t="shared" si="4"/>
        <v>0</v>
      </c>
      <c r="AU36" s="104">
        <f>+AT36-AS36</f>
        <v>0</v>
      </c>
      <c r="AV36" s="105">
        <v>0</v>
      </c>
      <c r="AW36" s="105">
        <v>0</v>
      </c>
      <c r="AX36" s="105">
        <v>0</v>
      </c>
      <c r="AY36" s="105">
        <v>0</v>
      </c>
      <c r="AZ36" s="102">
        <v>0</v>
      </c>
      <c r="BA36" s="102">
        <v>0</v>
      </c>
      <c r="BB36" s="106">
        <v>0</v>
      </c>
      <c r="BC36" s="102">
        <v>0</v>
      </c>
      <c r="BD36" s="102">
        <v>0</v>
      </c>
      <c r="BE36" s="106">
        <v>0</v>
      </c>
      <c r="BF36" s="102">
        <v>0</v>
      </c>
      <c r="BG36" s="102">
        <v>0</v>
      </c>
      <c r="BH36" s="97"/>
      <c r="BI36" s="107" t="e">
        <f t="shared" si="5"/>
        <v>#DIV/0!</v>
      </c>
      <c r="BJ36" s="108"/>
    </row>
    <row r="37" spans="1:62" ht="66" customHeight="1" thickBot="1" x14ac:dyDescent="0.3">
      <c r="A37" s="367"/>
      <c r="B37" s="368"/>
      <c r="C37" s="128" t="s">
        <v>103</v>
      </c>
      <c r="D37" s="140"/>
      <c r="E37" s="129">
        <v>0</v>
      </c>
      <c r="F37" s="129">
        <v>0</v>
      </c>
      <c r="G37" s="130">
        <v>0</v>
      </c>
      <c r="H37" s="131">
        <v>0</v>
      </c>
      <c r="I37" s="132"/>
      <c r="J37" s="133"/>
      <c r="K37" s="134"/>
      <c r="L37" s="135" t="s">
        <v>110</v>
      </c>
      <c r="M37" s="136">
        <v>44562</v>
      </c>
      <c r="N37" s="136">
        <v>44926</v>
      </c>
      <c r="O37" s="137">
        <f t="shared" si="3"/>
        <v>365</v>
      </c>
      <c r="P37" s="138">
        <v>0</v>
      </c>
      <c r="Q37" s="131">
        <v>0</v>
      </c>
      <c r="R37" s="139">
        <v>0</v>
      </c>
      <c r="S37" s="96"/>
      <c r="T37" s="95"/>
      <c r="U37" s="95"/>
      <c r="V37" s="96"/>
      <c r="W37" s="96"/>
      <c r="X37" s="96"/>
      <c r="Y37" s="96"/>
      <c r="Z37" s="96"/>
      <c r="AA37" s="96"/>
      <c r="AB37" s="96"/>
      <c r="AC37" s="96"/>
      <c r="AD37" s="96"/>
      <c r="AE37" s="96"/>
      <c r="AF37" s="96"/>
      <c r="AG37" s="97"/>
      <c r="AH37" s="96"/>
      <c r="AI37" s="96"/>
      <c r="AJ37" s="97"/>
      <c r="AK37" s="98">
        <v>0</v>
      </c>
      <c r="AL37" s="99">
        <v>0</v>
      </c>
      <c r="AM37" s="100">
        <v>0</v>
      </c>
      <c r="AN37" s="99">
        <f>F37-AM37</f>
        <v>0</v>
      </c>
      <c r="AO37" s="97"/>
      <c r="AP37" s="96"/>
      <c r="AQ37" s="101">
        <v>0</v>
      </c>
      <c r="AR37" s="100">
        <v>0</v>
      </c>
      <c r="AS37" s="102">
        <v>0</v>
      </c>
      <c r="AT37" s="103">
        <f t="shared" si="2"/>
        <v>0</v>
      </c>
      <c r="AU37" s="104">
        <f>+AT37-AS37</f>
        <v>0</v>
      </c>
      <c r="AV37" s="105">
        <v>0</v>
      </c>
      <c r="AW37" s="105">
        <v>0</v>
      </c>
      <c r="AX37" s="105">
        <v>0</v>
      </c>
      <c r="AY37" s="105">
        <v>0</v>
      </c>
      <c r="AZ37" s="102">
        <v>0</v>
      </c>
      <c r="BA37" s="102">
        <v>0</v>
      </c>
      <c r="BB37" s="106">
        <v>0</v>
      </c>
      <c r="BC37" s="102">
        <v>0</v>
      </c>
      <c r="BD37" s="102">
        <v>0</v>
      </c>
      <c r="BE37" s="106">
        <v>0</v>
      </c>
      <c r="BF37" s="102">
        <v>0</v>
      </c>
      <c r="BG37" s="102">
        <v>0</v>
      </c>
      <c r="BH37" s="97"/>
      <c r="BI37" s="107" t="e">
        <f t="shared" ref="BI37" si="6">AL37-((BG37/BE37))</f>
        <v>#DIV/0!</v>
      </c>
      <c r="BJ37" s="108"/>
    </row>
  </sheetData>
  <mergeCells count="86">
    <mergeCell ref="AM9:AM14"/>
    <mergeCell ref="AM15:AM23"/>
    <mergeCell ref="AM24:AM32"/>
    <mergeCell ref="F6:F8"/>
    <mergeCell ref="A1:A4"/>
    <mergeCell ref="B1:BI1"/>
    <mergeCell ref="B2:BI2"/>
    <mergeCell ref="B3:BI3"/>
    <mergeCell ref="B4:BI4"/>
    <mergeCell ref="A5:R5"/>
    <mergeCell ref="S5:BJ5"/>
    <mergeCell ref="A6:A8"/>
    <mergeCell ref="B6:B8"/>
    <mergeCell ref="C6:C8"/>
    <mergeCell ref="D6:D8"/>
    <mergeCell ref="E6:E8"/>
    <mergeCell ref="BJ6:BJ8"/>
    <mergeCell ref="S7:U7"/>
    <mergeCell ref="V7:X7"/>
    <mergeCell ref="Y7:AA7"/>
    <mergeCell ref="AB7:AD7"/>
    <mergeCell ref="S6:AN6"/>
    <mergeCell ref="AO6:AR6"/>
    <mergeCell ref="AS6:AU6"/>
    <mergeCell ref="AV6:BG6"/>
    <mergeCell ref="BH6:BI7"/>
    <mergeCell ref="BB7:BD7"/>
    <mergeCell ref="BE7:BG7"/>
    <mergeCell ref="AO7:AO8"/>
    <mergeCell ref="AP7:AP8"/>
    <mergeCell ref="AR7:AR8"/>
    <mergeCell ref="AS7:AS8"/>
    <mergeCell ref="L6:L8"/>
    <mergeCell ref="X9:X14"/>
    <mergeCell ref="A9:A37"/>
    <mergeCell ref="B9:B37"/>
    <mergeCell ref="C9:C23"/>
    <mergeCell ref="D9:D14"/>
    <mergeCell ref="E9:E14"/>
    <mergeCell ref="G6:G8"/>
    <mergeCell ref="H6:H8"/>
    <mergeCell ref="I6:I8"/>
    <mergeCell ref="J6:J8"/>
    <mergeCell ref="K6:K8"/>
    <mergeCell ref="AV7:AX7"/>
    <mergeCell ref="AY7:BA7"/>
    <mergeCell ref="AL7:AL8"/>
    <mergeCell ref="AM7:AM8"/>
    <mergeCell ref="AN7:AN8"/>
    <mergeCell ref="AQ7:AQ8"/>
    <mergeCell ref="AT7:AT8"/>
    <mergeCell ref="F9:F14"/>
    <mergeCell ref="G9:G14"/>
    <mergeCell ref="H9:H14"/>
    <mergeCell ref="I9:I14"/>
    <mergeCell ref="AU7:AU8"/>
    <mergeCell ref="AE7:AG7"/>
    <mergeCell ref="AH7:AJ7"/>
    <mergeCell ref="AK7:AK8"/>
    <mergeCell ref="J9:J14"/>
    <mergeCell ref="K9:K14"/>
    <mergeCell ref="M6:M8"/>
    <mergeCell ref="N6:N8"/>
    <mergeCell ref="O6:O8"/>
    <mergeCell ref="P6:P8"/>
    <mergeCell ref="Q6:Q8"/>
    <mergeCell ref="R6:R8"/>
    <mergeCell ref="H24:H32"/>
    <mergeCell ref="I24:I32"/>
    <mergeCell ref="J24:J32"/>
    <mergeCell ref="D15:D23"/>
    <mergeCell ref="E15:E23"/>
    <mergeCell ref="F15:F23"/>
    <mergeCell ref="G15:G23"/>
    <mergeCell ref="H15:H23"/>
    <mergeCell ref="I15:I23"/>
    <mergeCell ref="C24:C32"/>
    <mergeCell ref="D24:D32"/>
    <mergeCell ref="E24:E32"/>
    <mergeCell ref="F24:F32"/>
    <mergeCell ref="G24:G32"/>
    <mergeCell ref="X15:X23"/>
    <mergeCell ref="X24:X32"/>
    <mergeCell ref="K24:K32"/>
    <mergeCell ref="J15:J23"/>
    <mergeCell ref="K15:K23"/>
  </mergeCells>
  <dataValidations count="2">
    <dataValidation type="list" allowBlank="1" showInputMessage="1" showErrorMessage="1" sqref="BH23:BH37">
      <formula1>$XFC$8:$XFC$24</formula1>
    </dataValidation>
    <dataValidation type="list" allowBlank="1" showInputMessage="1" showErrorMessage="1" sqref="AE9:AE37 T23 T25:T37 AH9:AH37 AF24:AF37 AC24:AC37 S9:S37 Z24:Z37 AB9:AB37 Y9:Y37 AI24:AI37">
      <formula1>$XFC$6:$XFD$7</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Seguimiento</vt:lpstr>
      <vt:lpstr>MATRIZ EVALUACIÓN CONTROL INTER</vt:lpstr>
      <vt:lpstr>Seguimiento!Área_de_impresión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MARINA SEVERICHE MONROY</dc:creator>
  <cp:keywords/>
  <dc:description/>
  <cp:lastModifiedBy>Maria Mernarda Perez Carmona</cp:lastModifiedBy>
  <cp:revision/>
  <dcterms:created xsi:type="dcterms:W3CDTF">2021-06-24T15:42:32Z</dcterms:created>
  <dcterms:modified xsi:type="dcterms:W3CDTF">2023-01-31T16:27:19Z</dcterms:modified>
  <cp:category/>
  <cp:contentStatus/>
</cp:coreProperties>
</file>