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A DIC.31 DE 2022\"/>
    </mc:Choice>
  </mc:AlternateContent>
  <bookViews>
    <workbookView xWindow="0" yWindow="0" windowWidth="20490" windowHeight="7155"/>
  </bookViews>
  <sheets>
    <sheet name="Seguimiento transcaribe " sheetId="1" r:id="rId1"/>
    <sheet name="MATRIZ EVALUACIÓN CONTROL INTER"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2" i="2" l="1"/>
  <c r="AN12" i="2"/>
  <c r="O12" i="2"/>
  <c r="O11" i="2"/>
  <c r="O10" i="2"/>
  <c r="AL9" i="2"/>
  <c r="BI9" i="2"/>
  <c r="AU9" i="2"/>
  <c r="AR9" i="2"/>
  <c r="AM9" i="2"/>
  <c r="AN9" i="2"/>
  <c r="O9" i="2"/>
  <c r="AR21" i="1"/>
  <c r="AC21" i="1"/>
  <c r="AC12" i="1"/>
  <c r="AC8" i="1"/>
  <c r="AC7" i="1"/>
  <c r="AC6" i="1"/>
  <c r="AC5" i="1"/>
  <c r="AC4" i="1"/>
  <c r="S12" i="1"/>
  <c r="S21" i="1"/>
  <c r="R12" i="1"/>
  <c r="R21" i="1"/>
  <c r="S4" i="1"/>
  <c r="R4" i="1"/>
  <c r="AA7" i="1"/>
  <c r="Z7" i="1"/>
  <c r="Y7" i="1"/>
</calcChain>
</file>

<file path=xl/comments1.xml><?xml version="1.0" encoding="utf-8"?>
<comments xmlns="http://schemas.openxmlformats.org/spreadsheetml/2006/main">
  <authors>
    <author>Luz Marlene Andrade</author>
  </authors>
  <commentList>
    <comment ref="AN2" authorId="0" shapeId="0">
      <text>
        <r>
          <rPr>
            <b/>
            <sz val="9"/>
            <color indexed="81"/>
            <rFont val="Tahoma"/>
            <family val="2"/>
          </rPr>
          <t>Luz Marlene Andrade:</t>
        </r>
        <r>
          <rPr>
            <sz val="9"/>
            <color indexed="81"/>
            <rFont val="Tahoma"/>
            <family val="2"/>
          </rPr>
          <t xml:space="preserve">
INDICAR QUÉ RUBRO PRESUPUESTAL ESTÁ SEÑALADO COMO TRAZADOR DE GÉNERO</t>
        </r>
      </text>
    </comment>
  </commentList>
</comments>
</file>

<file path=xl/comments2.xml><?xml version="1.0" encoding="utf-8"?>
<comments xmlns="http://schemas.openxmlformats.org/spreadsheetml/2006/main">
  <authors>
    <author>Usuario de Windows</author>
  </authors>
  <commentList>
    <comment ref="F6" authorId="0" shapeId="0">
      <text>
        <r>
          <rPr>
            <b/>
            <sz val="9"/>
            <color indexed="81"/>
            <rFont val="Tahoma"/>
            <family val="2"/>
          </rPr>
          <t>VALOR NÚMERICO</t>
        </r>
      </text>
    </comment>
    <comment ref="G6" authorId="0" shapeId="0">
      <text>
        <r>
          <rPr>
            <b/>
            <sz val="9"/>
            <color indexed="81"/>
            <rFont val="Tahoma"/>
            <family val="2"/>
          </rPr>
          <t xml:space="preserve">VALOR EN PORCENTAJE
</t>
        </r>
      </text>
    </comment>
    <comment ref="H6" authorId="0" shapeId="0">
      <text>
        <r>
          <rPr>
            <b/>
            <sz val="9"/>
            <color indexed="81"/>
            <rFont val="Tahoma"/>
            <family val="2"/>
          </rPr>
          <t xml:space="preserve">VALOR EN PORCENTAJE
</t>
        </r>
      </text>
    </comment>
    <comment ref="L6" authorId="0" shapeId="0">
      <text>
        <r>
          <rPr>
            <b/>
            <sz val="9"/>
            <color indexed="81"/>
            <rFont val="Tahoma"/>
            <family val="2"/>
          </rPr>
          <t>INCLUIR EVIDENCIA ORGANIZADA POR PROGRAMA PROYECTO Y ACTIVIDAD</t>
        </r>
      </text>
    </comment>
    <comment ref="M6" authorId="0" shapeId="0">
      <text>
        <r>
          <rPr>
            <b/>
            <sz val="9"/>
            <color indexed="81"/>
            <rFont val="Tahoma"/>
            <family val="2"/>
          </rPr>
          <t xml:space="preserve">SE DEBE ESPECIFICAR LA FECHA Y PERIODICIDAD DE LA ACTIVIDAD
</t>
        </r>
      </text>
    </comment>
    <comment ref="N6" authorId="0" shapeId="0">
      <text>
        <r>
          <rPr>
            <b/>
            <sz val="9"/>
            <color indexed="81"/>
            <rFont val="Tahoma"/>
            <family val="2"/>
          </rPr>
          <t xml:space="preserve">SE DEBE ESPECIFICAR LA FECHA Y PERIODICIDAD DE LA ACTIVIDAD
</t>
        </r>
      </text>
    </comment>
    <comment ref="P6" authorId="0" shapeId="0">
      <text>
        <r>
          <rPr>
            <b/>
            <sz val="9"/>
            <color indexed="81"/>
            <rFont val="Tahoma"/>
            <family val="2"/>
          </rPr>
          <t>VALOR NÚMERICO</t>
        </r>
      </text>
    </comment>
    <comment ref="Q6" authorId="0" shapeId="0">
      <text>
        <r>
          <rPr>
            <b/>
            <sz val="9"/>
            <color indexed="81"/>
            <rFont val="Tahoma"/>
            <family val="2"/>
          </rPr>
          <t xml:space="preserve">VALOR EN PORCENTAJE
</t>
        </r>
      </text>
    </comment>
    <comment ref="R6" authorId="0" shapeId="0">
      <text>
        <r>
          <rPr>
            <b/>
            <sz val="9"/>
            <color indexed="81"/>
            <rFont val="Tahoma"/>
            <family val="2"/>
          </rPr>
          <t xml:space="preserve">VALOR EN PORCENTAJE
</t>
        </r>
      </text>
    </comment>
    <comment ref="S7" authorId="0" shapeId="0">
      <text>
        <r>
          <rPr>
            <b/>
            <sz val="9"/>
            <color indexed="81"/>
            <rFont val="Tahoma"/>
            <family val="2"/>
          </rPr>
          <t xml:space="preserve">INCLUIR EL OBJETIVO Y LAS ACTIVIDADES DEL PROYECTO
</t>
        </r>
      </text>
    </comment>
    <comment ref="V7" authorId="0" shapeId="0">
      <text>
        <r>
          <rPr>
            <b/>
            <sz val="9"/>
            <color indexed="81"/>
            <rFont val="Tahoma"/>
            <family val="2"/>
          </rPr>
          <t>RELACIONAR LAS ACTIVIDADES ESPECIFICAS DEL PROYECTO</t>
        </r>
      </text>
    </comment>
    <comment ref="AK7" authorId="0" shapeId="0">
      <text>
        <r>
          <rPr>
            <b/>
            <sz val="9"/>
            <color indexed="81"/>
            <rFont val="Tahoma"/>
            <family val="2"/>
          </rPr>
          <t>VERIFICAR AVANCE EN LAS EVIDENCIAS
VALOR EN PORCENTAJE</t>
        </r>
      </text>
    </comment>
    <comment ref="AL7" authorId="0" shapeId="0">
      <text>
        <r>
          <rPr>
            <b/>
            <sz val="9"/>
            <color indexed="81"/>
            <rFont val="Tahoma"/>
            <family val="2"/>
          </rPr>
          <t>TENER EN CUENTA EL PORCENTAJE DE PARTICIPACIÓN DE LA ACTIVIDAD DENTRO DEL AVANCE DEL PROYECTO (NO PROMEDIAR)</t>
        </r>
      </text>
    </comment>
    <comment ref="AM7" authorId="0" shapeId="0">
      <text>
        <r>
          <rPr>
            <b/>
            <sz val="9"/>
            <color indexed="81"/>
            <rFont val="Tahoma"/>
            <family val="2"/>
          </rPr>
          <t>TENER EN CUENTA LA PARTICIPACIÓN DEL PROYECTO DENTRO DE LA META PRODUCTO (NO PROMEDIAR)</t>
        </r>
      </text>
    </comment>
    <comment ref="AP7" authorId="0" shapeId="0">
      <text>
        <r>
          <rPr>
            <b/>
            <sz val="9"/>
            <color indexed="81"/>
            <rFont val="Tahoma"/>
            <family val="2"/>
          </rPr>
          <t>ICLD
SGP
SGR
ENTRE OTROS
(ESPECIFICAR OTROS)</t>
        </r>
      </text>
    </comment>
    <comment ref="AQ7" authorId="0" shapeId="0">
      <text>
        <r>
          <rPr>
            <b/>
            <sz val="9"/>
            <color indexed="81"/>
            <rFont val="Tahoma"/>
            <family val="2"/>
          </rPr>
          <t>VALOR NÚMERICO</t>
        </r>
      </text>
    </comment>
    <comment ref="AR7" authorId="0" shapeId="0">
      <text>
        <r>
          <rPr>
            <b/>
            <sz val="9"/>
            <color indexed="81"/>
            <rFont val="Tahoma"/>
            <family val="2"/>
          </rPr>
          <t>VALOR EN PORCENTAJE</t>
        </r>
      </text>
    </comment>
    <comment ref="AS7" authorId="0" shapeId="0">
      <text>
        <r>
          <rPr>
            <b/>
            <sz val="9"/>
            <color indexed="81"/>
            <rFont val="Tahoma"/>
            <family val="2"/>
          </rPr>
          <t>VALOR ASIGNADO PARA LA VIGENCIA A EVALUAR</t>
        </r>
      </text>
    </comment>
    <comment ref="AT7" authorId="0" shapeId="0">
      <text>
        <r>
          <rPr>
            <b/>
            <sz val="9"/>
            <color indexed="81"/>
            <rFont val="Tahoma"/>
            <family val="2"/>
          </rPr>
          <t>VALOR ASIGNADO PARA LA VIGENCIA A EVALUAR</t>
        </r>
      </text>
    </comment>
    <comment ref="AV7" authorId="0" shapeId="0">
      <text>
        <r>
          <rPr>
            <b/>
            <sz val="9"/>
            <color indexed="81"/>
            <rFont val="Tahoma"/>
            <family val="2"/>
          </rPr>
          <t>INFORMACIÓN DEL INFORME DE EJECUCION DEL PRESUPUESTO DE GASTOS E INVERSIONES (PREDIS)</t>
        </r>
      </text>
    </comment>
    <comment ref="AY7" authorId="0" shapeId="0">
      <text>
        <r>
          <rPr>
            <b/>
            <sz val="9"/>
            <color indexed="81"/>
            <rFont val="Tahoma"/>
            <family val="2"/>
          </rPr>
          <t>INFORMACIÓN DEL INFORME DE EJECUCION DEL PRESUPUESTO DE GASTOS E INVERSIONES (PREDIS)</t>
        </r>
      </text>
    </comment>
    <comment ref="BB7" authorId="0" shapeId="0">
      <text>
        <r>
          <rPr>
            <b/>
            <sz val="9"/>
            <color indexed="81"/>
            <rFont val="Tahoma"/>
            <family val="2"/>
          </rPr>
          <t>INFORMACIÓN DEL INFORME DE EJECUCION DEL PRESUPUESTO DE GASTOS E INVERSIONES (PREDIS)</t>
        </r>
      </text>
    </comment>
    <comment ref="BE7" authorId="0" shapeId="0">
      <text>
        <r>
          <rPr>
            <b/>
            <sz val="9"/>
            <color indexed="81"/>
            <rFont val="Tahoma"/>
            <family val="2"/>
          </rPr>
          <t>INFORMACIÓN DEL INFORME DE EJECUCION DEL PRESUPUESTO DE GASTOS E INVERSIONES (PREDIS)</t>
        </r>
      </text>
    </comment>
    <comment ref="AV8" authorId="0" shapeId="0">
      <text>
        <r>
          <rPr>
            <b/>
            <sz val="9"/>
            <color indexed="81"/>
            <rFont val="Tahoma"/>
            <family val="2"/>
          </rPr>
          <t>HACE REFERENCIA AL PRESUPUESTO ASIGNADO</t>
        </r>
      </text>
    </comment>
    <comment ref="AW8" authorId="0" shapeId="0">
      <text>
        <r>
          <rPr>
            <b/>
            <sz val="9"/>
            <color indexed="81"/>
            <rFont val="Tahoma"/>
            <family val="2"/>
          </rPr>
          <t>HACE REFERENCIA AL REGISTRO PRESUPUESTAL</t>
        </r>
      </text>
    </comment>
    <comment ref="AY8" authorId="0" shapeId="0">
      <text>
        <r>
          <rPr>
            <b/>
            <sz val="9"/>
            <color indexed="81"/>
            <rFont val="Tahoma"/>
            <family val="2"/>
          </rPr>
          <t>HACE REFERENCIA AL PRESUPUESTO ASIGNADO</t>
        </r>
      </text>
    </comment>
    <comment ref="AZ8" authorId="0" shapeId="0">
      <text>
        <r>
          <rPr>
            <b/>
            <sz val="9"/>
            <color indexed="81"/>
            <rFont val="Tahoma"/>
            <family val="2"/>
          </rPr>
          <t>HACE REFERENCIA AL REGISTRO PRESUPUESTAL</t>
        </r>
      </text>
    </comment>
    <comment ref="BB8" authorId="0" shapeId="0">
      <text>
        <r>
          <rPr>
            <b/>
            <sz val="9"/>
            <color indexed="81"/>
            <rFont val="Tahoma"/>
            <family val="2"/>
          </rPr>
          <t>HACE REFERENCIA AL PRESUPUESTO ASIGNADO</t>
        </r>
      </text>
    </comment>
    <comment ref="BC8" authorId="0" shapeId="0">
      <text>
        <r>
          <rPr>
            <b/>
            <sz val="9"/>
            <color indexed="81"/>
            <rFont val="Tahoma"/>
            <family val="2"/>
          </rPr>
          <t>HACE REFERENCIA AL REGISTRO PRESUPUESTAL</t>
        </r>
      </text>
    </comment>
    <comment ref="BE8" authorId="0" shapeId="0">
      <text>
        <r>
          <rPr>
            <b/>
            <sz val="9"/>
            <color indexed="81"/>
            <rFont val="Tahoma"/>
            <family val="2"/>
          </rPr>
          <t>HACE REFERENCIA AL PRESUPUESTO ASIGNADO</t>
        </r>
      </text>
    </comment>
    <comment ref="BF8" authorId="0" shapeId="0">
      <text>
        <r>
          <rPr>
            <b/>
            <sz val="9"/>
            <color indexed="81"/>
            <rFont val="Tahoma"/>
            <family val="2"/>
          </rPr>
          <t>HACE REFERENCIA AL REGISTRO PRESUPUESTAL</t>
        </r>
      </text>
    </comment>
    <comment ref="BH8" authorId="0" shapeId="0">
      <text>
        <r>
          <rPr>
            <b/>
            <sz val="9"/>
            <color indexed="81"/>
            <rFont val="Tahoma"/>
            <family val="2"/>
          </rPr>
          <t>COHERENCIA ENTRE LA EJECUCIÓN PRESUPUESTAL Y EL CUMPLIMIENTO DE LAS METAS</t>
        </r>
      </text>
    </comment>
  </commentList>
</comments>
</file>

<file path=xl/sharedStrings.xml><?xml version="1.0" encoding="utf-8"?>
<sst xmlns="http://schemas.openxmlformats.org/spreadsheetml/2006/main" count="517" uniqueCount="202">
  <si>
    <t>FORMATO PLAN DE ACCIÓN
DEPENDENCIA: TRANSCARIBE
VIGENCIA 2022</t>
  </si>
  <si>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</si>
  <si>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</si>
  <si>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</si>
  <si>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</si>
  <si>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</si>
  <si>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</si>
  <si>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</si>
  <si>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</si>
  <si>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</si>
  <si>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</si>
  <si>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Absoluto de la Meta Producto 2020-2023</t>
  </si>
  <si>
    <t>PROGRAMACIÓN META A 2022</t>
  </si>
  <si>
    <t>ACUMULADO DE META PRODUCTO 2020- 2022</t>
  </si>
  <si>
    <t>REPORTE META PRODUCTO
EJECUTADO DE ENERO 1 A MARZO 31 DE2022</t>
  </si>
  <si>
    <t>REPORTE META PRODUCTO
EJECUTADO DE ABRIL 1 A JUNIO 30 DE2022</t>
  </si>
  <si>
    <t>REPORTE META PRODUCTO
EJECUTADO DE JULIO 1 A SEPT 30 DE2022</t>
  </si>
  <si>
    <t>REPORTE META PRODUCTO
EJECUTADO DE OCT 1 A DIC 30 DE2022</t>
  </si>
  <si>
    <t>PROYECTO</t>
  </si>
  <si>
    <t>Código de proyecto BPIN</t>
  </si>
  <si>
    <t>Objetivo del Proyecto</t>
  </si>
  <si>
    <t>Actividades de Proyecto</t>
  </si>
  <si>
    <t>Valor Absoluto de la Actividad del  Proyecto 2022</t>
  </si>
  <si>
    <t>REPORTE ACTIVIDAD DE PROYECTO
EJECUTADO DE ENERO 1 A MARZO 31 DE2022</t>
  </si>
  <si>
    <t>REPORTE ACTIVIDAD DE PROYECTO
EJECUTADO DE ABRIL 1 A JUNIO 30 DE2022</t>
  </si>
  <si>
    <t>REPORTE ACTIVIDAD DE PROYECTO
EJECUTADO DE JULIO 1 A SEPT 30 DE2022</t>
  </si>
  <si>
    <t>REPORTE ACTIVIDAD DE PROYECTO
EJECUTADO DE OCT 1 A 30 DIC DE 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</si>
  <si>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</si>
  <si>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</si>
  <si>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</si>
  <si>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</si>
  <si>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</si>
  <si>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</si>
  <si>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Responsable</t>
  </si>
  <si>
    <t>Fuente de Financiación</t>
  </si>
  <si>
    <t>Apropiación Definitiva
(en pesos)</t>
  </si>
  <si>
    <t>Fuente Presupuestal</t>
  </si>
  <si>
    <t>Rubro Presupuestal</t>
  </si>
  <si>
    <t xml:space="preserve">INDICAR SI EL RUBRO ESTÁ MARCADO COMO TRAZADOR DE GÉNERO
(SI ó NO) </t>
  </si>
  <si>
    <t>Código Presupuestal</t>
  </si>
  <si>
    <t xml:space="preserve">REPORTE EJECUCIÓN PRESUPUESTAL </t>
  </si>
  <si>
    <t>¿Requiere contratación?</t>
  </si>
  <si>
    <t xml:space="preserve">Tipo de Contratación </t>
  </si>
  <si>
    <t>Fecha de Inicio Contratación</t>
  </si>
  <si>
    <t>Observación</t>
  </si>
  <si>
    <t>CARTAGENA RESILIENTE</t>
  </si>
  <si>
    <t>ESPACIO PÚBLICO, MOVILIDAD Y TRANSPORTE RESILIENTE</t>
  </si>
  <si>
    <t>Sistema Integrado de Transporte Masivo en Funcionamiento</t>
  </si>
  <si>
    <t>Llevar a un 90% el funcionamiento del Sistema Integrado de Transporte Masivo</t>
  </si>
  <si>
    <t>TRANSPORTE PARA TODOS</t>
  </si>
  <si>
    <t>Patios Complementarios Construidos</t>
  </si>
  <si>
    <t>Número</t>
  </si>
  <si>
    <t>Construcción de dos (2) patios complementarios</t>
  </si>
  <si>
    <t>No programada</t>
  </si>
  <si>
    <t>Elección y Adquisición predio Patio Complementario 1</t>
  </si>
  <si>
    <t>No Programada</t>
  </si>
  <si>
    <t>Dirección de Planeación e Infraestructura / Oficina Asesora Jurídica</t>
  </si>
  <si>
    <t>Director Planeación e Infraestructura / Jefe Oficina Asesora Jurídica</t>
  </si>
  <si>
    <t>DISTRITO</t>
  </si>
  <si>
    <t>N/A</t>
  </si>
  <si>
    <t>NO</t>
  </si>
  <si>
    <t>ESTA META ACTUALMENTE NO CUENTA CON RECURSOS PARA SU EJECUCIÓN YA QUE POR MEDIO DE DECRETO NACIONAL 0575 DE 2020 SE TOMARON LOS RECURSOS NACIÓN DESTINADOS A ESTA PARA EL SOSTENIMIENTO DE LA OPERACIÓN DURANTE LA PANDEMIA, POR TANTO ESTÁ DESFINANCIADA.</t>
  </si>
  <si>
    <t>Número de Rutas Implementadas</t>
  </si>
  <si>
    <t>Implementar 19 rutas</t>
  </si>
  <si>
    <t>FORTALECIMIENTO OPERACIONAL DEL SISTEMA INTEGRADO DE TRANSPORTE MASIVO DE CARTAGENA DE INDIAS - TRANSCARIBE S.A. - TG+</t>
  </si>
  <si>
    <t xml:space="preserve">Fortalecer operacionalmente el Sistema Integrado de Transporte Masivo de Cartagena de Indias mediante la adopción de estrategias conjuntas con el distrito de Cartagena </t>
  </si>
  <si>
    <t>Implementar 19 Rutas</t>
  </si>
  <si>
    <t>Dirección de Operaciones</t>
  </si>
  <si>
    <t>Profesional Especializado programación</t>
  </si>
  <si>
    <t>SE ESTÁN MODELANDO MODIFICACIONES A LA RUTA A111 Y SE ESTÁ EVALUANDO LA VIABILIDAD TÉCNICA DE UNA RUTA A CASTILLO GRANDE Y LAGUITO.
SE IMPLEMENTÓ A PARTIR DEL 16 DE MAYO LA RUTA C016.</t>
  </si>
  <si>
    <t>Disponibilidad de flota para operación de rutas</t>
  </si>
  <si>
    <t>&gt;85% mensual</t>
  </si>
  <si>
    <t>Profesional Especializado</t>
  </si>
  <si>
    <t>LA DISPONIBILIDAD DE FLOTA DE OPERACIÓN DEL SITM BAJÓ AL 73% DEBIDO A QUE ALGUNOS VEHÍCULOS HAN BAJADO SU NIVEL DE CONFIABILIDAD LO QUE HA AFECTADO LA DISPONIBILIDAD DE VEHÍCULOS EN LA OPERACIÓN, LO ANTERIOR COMO CONSECUENCIA DE LA DEMORA EN LA TRASNFERENCIA DE LOS RECURSOS PROVENIENTES PARA COMPLETAR EL DIFERENCIAL TARIFARIO, AFECTANDO EL FLUJO DE CAJA Y EN MAYOR MEDIDA A LOS PROVEEDORES DE ROL OPERADOR.</t>
  </si>
  <si>
    <t>Regularidad de la Operación del servicio</t>
  </si>
  <si>
    <t>LO REPORTADO CORRESPONDE AL PROMEDIO MENSUAL DE LOS TRES MESES EVALUADOS KILÓMETROS EJECUTADOS VS PLANEADOS.</t>
  </si>
  <si>
    <t>Movilización de pasajeros</t>
  </si>
  <si>
    <t>1.2.1.0.00-001 ICLD</t>
  </si>
  <si>
    <t>FORTALECIMIENTO FORTALECIMIENTO OPERACIONAL DEL SISTEMA INTEGRADO DE TRANSPORTE MASIVO DE CARTAGENA DE INDIAS  TRANSCARIBE  CARTAGENA DE INDIAS</t>
  </si>
  <si>
    <t>2.3.2408.0600.2020130010075</t>
  </si>
  <si>
    <t>$250.253.324                  5,32%</t>
  </si>
  <si>
    <t>EL AVANCE A 31 DE DICIEMBRE DE 2022 DE 31.373.505 PASAJEROS MOVILIZADOS, REPRESENTA EL 100.7% DE LA META.
SE REALIZÓ AJUSTE CON TRÁMITE PRESUPUESTAL AL PROYECTO DE INVERSIÓN POR LA CUAL SE ADICIONARON 4.700MILLONES A LA ACTIVIDAD MOVILIZACIÓN DE PASAJEROS. A LA FECHA SE HA EJECUTADO EL 5,32% DE ESTOS RECURSOS.</t>
  </si>
  <si>
    <t>Sostenibilidad del SITM Transcaribe - Fondo de estabilización tarifaria (FET)</t>
  </si>
  <si>
    <t>Dirección Administrativa y Financiera</t>
  </si>
  <si>
    <t>Director Administrativa y Financiera</t>
  </si>
  <si>
    <t>$45.305.291.026,72
77,69%</t>
  </si>
  <si>
    <t>SE REALIZÓ UNA ADICIÓN AL PROYECTO DE INVERSIÓN EN ESTA ACTIVIDAD POR VALOR DE $45.000.000.000, POR LO QUE LA EJECUCIÓN TOTAL BAJÓ. DE ESTA ADICIÓN SE HAN EJECUTADO $31.990.969.194,72, ES DECIR, EL 71,09%. SE HA PAGADO HASTA LA SEMANA 48, POR LO QUE FALTARÍAN 4 SEMANAS POR PAGAR.
EL VALOR INICIAL ASIGNADO A ESTA ACTIVIDAD DE $13.314.321.832 SE ENCUENTRA EJECUTADO EN UN 100%.</t>
  </si>
  <si>
    <t>Número de buses en Operación</t>
  </si>
  <si>
    <t>Entrada de 336 buses en Operación</t>
  </si>
  <si>
    <t>Entrada en Operación de 336  buses</t>
  </si>
  <si>
    <t>LOS BUSES A IMPLEMENTAR EN EL AÑO 2022 ESTARÁN ESTABILIZADOS Y ESTAS SON LAS CAUSAS:
• APORTE PENDIENTE DEL FUDO POR PARTE DEL DISTRITO PARA TRANSCARIBE EN SU ROL OPERADOR PARA LA DESINTEGRACIÓN ($20.000.000.000)
• FASE INTERMEDIA DE IMPLEMENTACIÓN: SE DEBEN SUPERAR LOS HITOS DEL 75% DE LA DEMANDA REFERENTE PARA PASAR A FASE III DE IMPLEMENTACIÓN. SIN EMBARGO, TAL COMO SE ESTIPULA EN LAS ACTIVIDADES PARA LA VINCULACIÓN DE FLOTA EN LOS CONTRATOS DE CONCESIÓN, EN ESTA NO ENTRAN A OPERAR VEHÍCULOS NUEVOS Y SE PUEDE MODIFICAR EL DISEÑO OPERACIONAL. 
• SE ESTÁ EN LA REVISIÓN DEL DISEÑO OPERACIONAL DE ACUERDO AL ESTUDIO DE CONSULTORÍA CONTRATADO EN 2019 Y RECIBIDO EN 2021. ANÁLISIS DE LOS ESCENARIOS PRESENTADOS COMO RESULTADO DEL ESTUDIO DE ACTUALIZACIÓN DEL DISEÑO OPERACIONAL DEL SISTEMA PARA LA IDENTIFICACIÓN DEL ESCENARIO MÁS FAVORABLE Y PROCEDER A SU IMPLEMENTACIÓN.
• APORTE No. 4 AL FONDO UNIFICADO DE DESINTEGRACIÓN Y OPERADORES – FUDO – DE LOS CONCESIONARIOS
• OPTIMIZACIÓN Y ESTABILIZACIÓN DE LOS SERVICIOS OFRECIDOS ACTUALMENTE POR TRANSCARIBE.</t>
  </si>
  <si>
    <t xml:space="preserve">Número de Paraderos para Rutas Pretroncales, Alimentadoras y Complementarias Construidos </t>
  </si>
  <si>
    <t>Construir 409 paraderos para rutas pretroncales, alimentadoras y complementarias</t>
  </si>
  <si>
    <t>Dirección de Planeación e Infraestructura</t>
  </si>
  <si>
    <t>Director Planeación e Infraestructura</t>
  </si>
  <si>
    <t>-</t>
  </si>
  <si>
    <t>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ACTUALMENTE ESTA META NO CUENTA CON RECURSOS PARA SU EJECUCIÓN YA QUE POR MEDIO DE DECRETO NACIONAL 0575 DE 2020 SE TOMARON LOS RECURSOS NACIÓN DESTINADOS A ESTA PARA EL SOSTENIMIENTO DE LA OPERACIÓN DURANTE LA PANDEMIA, POR TANTO ESTÁ DESFINANCIADA.</t>
  </si>
  <si>
    <t>Número de Buses del TPC Chatarrizados</t>
  </si>
  <si>
    <t>Chatarrizar 712 buses</t>
  </si>
  <si>
    <t>IMPLEMENTACIÓN DEL SISTEMA PARA RETIRO DE VEHÍCULOS DE TRANSPORTE PÚBLICO COLECTIVO (FONDO DE DESINTEGRACIÓN) EN EL DISTRITO CARTAGENA DE INDIAS</t>
  </si>
  <si>
    <t>Implementar el sistema para retiro de Vehículos de Transporte Público Colectivo (Fondo de Desintegración) en el Distrito Cartagena de Indias.</t>
  </si>
  <si>
    <t>Chatarrizar 741 buses</t>
  </si>
  <si>
    <t>DISTRITO Y/O OPERADORES DEL SITM</t>
  </si>
  <si>
    <t>DURANTE EL PERIODO COMPRENDIDO ENTRE EL 1 DE OCTUBRE Y EL 31 DE DICIEMBRE, SE HICIERON RECONOCIMIENTOS ECONÓMICOS A UN (1) VEHÍCULO. SE ENVÍA SOPORTE MEDIANTE SOPORTE INFORME SEMANAL FUDO 12 AL 18 DE DICIEMBRE 2022, REMITIDO A LA ENTIDAD EL 28 DE DICIEMBRE 2022.
SI BIEN, EN EL FIDEICOMISO, TAL COMO SE MUESTRA EN EL INFORME SE TIENEN RECURSOS RESERVADOS PARA UN SEGUNDO RECONOCIMIENTO, TODAVÍA EL PROPIETARIO NO HA PRESENTADO LOS DOCUMENTOS.</t>
  </si>
  <si>
    <t>Estrategia de Gobierno en Línea implementada</t>
  </si>
  <si>
    <t>Secretaría General</t>
  </si>
  <si>
    <t>Profesional Especializado sistemas</t>
  </si>
  <si>
    <t xml:space="preserve">DURANTE EL CUARTO TRIMESTRE SE MANTUVO LA POLÍTICA ACTIVA DE SEGUIMIENTO Y MEJORAMIENTO CONTINUO DE NUESTRO SITIO WEB (WWW.TRANSCARIBE.GOV.CO), CONSERVANDO UNA IMAGEN AMIGABLE Y ADAPTATIVA. CUMPLIENDO LA NORMATIVIDAD, LEY 1712 DE 2014, DECRETO 1081 Y 1078 DE 2015 CON UN ENFOQUE PARA GENERAR VALOR AL CIUDADANO Y AL USUARIO DEL SISTEMA. ESTE SITIO WEB TIENE IMPORTANTES FUNCIONALIDADES: ES BILINGÜE, TIENE OPCIONES PARA PERSONAS CON ALGUNA DISCAPACIDAD (VISUAL, AUDITIVA ETC.), MANEJA INFORMACIÓN EN TIEMPO REAL DE TODAS SUS REDES SOCIALES, NOTICIAS Y COMUNICACIONES DE LA ENTIDAD ETC. EN ESTE MISMO ORDEN SE LLEVARON MEJORAS A LA PÁGINA WEB DE LA ENTIDAD DURANTE EL MES DE OCTUBRE DEL AÑO 2022 RELACIONADAS CON LA RESOLUCIÓN 1519 DEL 2020 “POR LA CUAL SE DEFINEN LOS ESTÁNDARES Y DIRECTRICES PARA PUBLICAR LA INFORMACIÓN SEÑALADA EN LA LEY 1712 DEL 2014 Y SE DEFINEN LOS REQUISITOS EN MATERIA DE ACCESO A LA INFORMACIÓN PÚBLICA, ACCESIBILIDAD WEB, SEGURIDAD DIGITAL, Y DATOS ABIERTOS.
EL PROYECTO DE SERVICIO HACIA EL CIUDADANO DE PQRSD: SE ESTE SISTEMA LLEGO A SOLO HASTA EN FASE PRUEBAS.
SE MANTIENE EL SEGUIMIENTO Y CONTROL CONTINUO DE LA CENTRAL DE ANTIVIRUS, EL SERVICIO TELEFONÍA IP, EL ACCESO A LA RED INTERNA POR VPN, EL CORREO ELECTRÓNICO Y HERRAMIENTAS COLABORATIVAS, EL ACCESO A INTERNET POR WIFI, MANTENIMIENTO DE SERVICIO PÁGINA WEB INSTITUCIONAL. 
LA ALTA DIRECCIÓN APROBÓ LA IMPLEMENTACIÓN DEL PORTAL DE CONTRATISTAS, EN CUAL LOS CONTRATISTAS PODRÁN REGISTRAS Y HACER SEGUIMIENTOS SUS INFORMES Y CUENTAS DE COBRO Y/O FACTURAS. SIN EMBARGOS, LAS DEMÁS ACTIVIDADES NO SE HAN LOGRADO INICIAR DEBIDO A QUE LA ENTIDAD EN LA ACTUALIDAD NO CUENTA CON LOS RECURSOS HUMANOS Y PRESUPUESTALES SUFICIENTES PARA AVANZAR EN LA CONSECUCIÓN Y ALCANCE DE LAS ESTRATEGIA.
EL PROFESIONAL ESPECIALIZADO INGENIERO DE SISTEMAS DE LA SECRETARIA GENERAL EN CONJUNTO CON LA EMPRESA ITELKOM S.A.S PLANIFICO Y PUSO EN MARCHA EL PROCESO DE IMPLEMENTACIÓN DE Ipv6 PARA EL DIRECCIONAMIENTO PÚBLICO QUE USARÍA TRANSCARIBE S.A. PARA CONECTASE CON LA RED DE ÁREA AMPLIA - WAN O INTERNET. ESTO CON EL OBJETIVO DE CUMPLIR CON LA RESOLUCIÓN 1126 DE 2021 Y GUÍA DE TRANSICIÓN DE IPV4 A IPV6 PARA COLOMBIA.
ADEMÁS, SE REALIZÓ POR EL PROFESIONAL ESPECIALIZADO DE LA SECRETARIA GENERAL – INGENIERO DE SISTEMA: 
- SUSCRIPCIÓN ANTE LACNIC QUE ES LA ÚNICA ORGANIZACIÓN DE ADMINISTRACIÓN Y RECURSOS DE NUMERACIÓN DE INTERNET PARA AMÉRICA LATINA Y EL CARIBE. (ESTO PARA EFECTOS DE NUESTRO DIRECCIONAMIENTO INTERNO – COMO USUARIOS FINALES.).
-  SUSCRIPCIÓN ANTE EL MINISTERIOS DE LA TIC EN LA APP SISTEMA DE SEGUIMIENTO Y ADOPCIÓN DE IPV6.
-  CONCEPTUALIZACIÓN Y ADOPCIÓN DE LA GUÍA DE TRANSICIÓN DE IPV4 A IPV6 PARA COLOMBIA – EXPEDIDA MINTIC.
</t>
  </si>
  <si>
    <t>Plan Anual de Adquisiciones formulado y en ejecución</t>
  </si>
  <si>
    <t>Profesional Especializado Presupuesto</t>
  </si>
  <si>
    <t>EL PRESUPUESTO DE GASTOS DE LA ENTIDAD PARA LA VIGENCIA 2022 ASCIENDE A LA SUMA DE $146.181 MILLONES, DE LOS CUALES SE HAN COMPROMETIDO A CORTE OCTUBRE 30 LA SUMA DE $123.014 MILLONES, EQUIVALENTE A UN PORCENTAJE DE EJECUCIÓN DEL 83,76%, 
EN EL SIGUIENTE ENLACE DEL SECOP I ENCONTRAMOS EL PLAN ANUAL DE ADQUISICIONES FORMULADO Y EN EJECUCIÓN DE LA ENTIDAD:
https://www.contratos.gov.co/consultas/consultarArchivosPAAGeneral.do?selAnioPAA=2022</t>
  </si>
  <si>
    <t>Plan Institucional de Archivo de la entidad PINAR formulado y en ejecución</t>
  </si>
  <si>
    <t>Asesor externo Talento Humano</t>
  </si>
  <si>
    <t>EL AVANCE CORRESPONDE A LAS ACTIVIDADES CONSIGNADAS EN EL PLAN  EJECUTADAS.</t>
  </si>
  <si>
    <t>Plan Estratégico de Talento Humano formulado y en ejecución</t>
  </si>
  <si>
    <t>Plan Institucional de Capacitación formulado y en ejecución</t>
  </si>
  <si>
    <t>Plan de Incentivos Institucionales formulado y en ejecución</t>
  </si>
  <si>
    <t>Plan de Trabajo Anual en Seguridad y Salud en el Trabajo formulado y en ejecución</t>
  </si>
  <si>
    <t>Asesor externo Seguridad y Salud en el Trabajo</t>
  </si>
  <si>
    <t>Plan Anual Anticorrupción formulado y en ejecución</t>
  </si>
  <si>
    <t>Asesor Externo Planeación Estratégica/ MIPG</t>
  </si>
  <si>
    <t>LA DIRECCIÓN DE PLANEACIÓN E INFRAESTRUCTURA REALIZÓ EL TERCER MONITOREO CON CORTE A 31 DE DICIEMBRE, CONFORME A LOS TIEMPOS ESTABLECIDOS EN LA GUÍA DE ADMINISTRACIÓN DE RIESGOS DE FUNCIÓN PÚBLICA, Y SE ENVIÓ A LA OFICINA DE CONTROL INTERNO PARA SU PUBLICACIÓN EL VIERNES 06 DE ENERO DE 2023.
SE ADJUNTA EL TERCER SEGUIMIENTO A LA MATRIZ DE RIESGOS: https://transcaribe-my.sharepoint.com/:f:/g/personal/enlacemipg_transcaribe_gov_co/EkZS7tZdWS1Pu69sc-4SVQ0Be8Led56JnucFllJKKQ5ahw?e=XxbHBi</t>
  </si>
  <si>
    <t>AVANCE META PRODUCTO EN EL CUATRIENIO</t>
  </si>
  <si>
    <t>AVANCE META PRODUCTO DIC 2022</t>
  </si>
  <si>
    <t>AVANCE PLAN DE DESARROLLO TRANSCARIBE DIC 2022</t>
  </si>
  <si>
    <t>EJECUCION PROYECTO DICIEMBRE 2022</t>
  </si>
  <si>
    <t>%AVANCE ACTIVIDADES DEL PROYECTO DICIEMBRE 2022</t>
  </si>
  <si>
    <t>AVANCE PRESUPUESTAL DIC 2022</t>
  </si>
  <si>
    <t>ALCALDÍA DISTRITAL DE CARTAGENA DE INDIAS</t>
  </si>
  <si>
    <t xml:space="preserve">Código: </t>
  </si>
  <si>
    <t>MACROPROCESO:EVALUACIÓN Y CONTROL DE LA GESTIÓN PÚBLICA</t>
  </si>
  <si>
    <t xml:space="preserve">Versión: </t>
  </si>
  <si>
    <t>PROCESO: EVALUACIÓN INDEPENDIENTE</t>
  </si>
  <si>
    <t>Fecha:</t>
  </si>
  <si>
    <t>MATRIZ DE EVALUACIÓN PLAN DE ACCIÓN</t>
  </si>
  <si>
    <t xml:space="preserve">Páginas:  </t>
  </si>
  <si>
    <t>Información Plan de Acción</t>
  </si>
  <si>
    <t>Evaluación y seguimiento</t>
  </si>
  <si>
    <t>Pilar</t>
  </si>
  <si>
    <t>Linea estrategica</t>
  </si>
  <si>
    <t>Programa</t>
  </si>
  <si>
    <t>Meta producto</t>
  </si>
  <si>
    <t>Meta programada para 2022</t>
  </si>
  <si>
    <t>Avance meta producto 2022</t>
  </si>
  <si>
    <t>Avance meta producto 2022 (%)</t>
  </si>
  <si>
    <t>Avance meta producto en el cuatrienio (%)</t>
  </si>
  <si>
    <t>Proyecto</t>
  </si>
  <si>
    <t>Codigo BPIN</t>
  </si>
  <si>
    <t>Objetivo</t>
  </si>
  <si>
    <t>Actividades</t>
  </si>
  <si>
    <t>Fecha de inicio de la actividad</t>
  </si>
  <si>
    <t>Fecha final de la actividad</t>
  </si>
  <si>
    <t>Dias de duracion de la actividad</t>
  </si>
  <si>
    <t>Valor Absoluto de la Actividad (Valor Meta Programada)</t>
  </si>
  <si>
    <t>Porcentaje de Participación de la Actividad (%)</t>
  </si>
  <si>
    <t>Avance de las actividades (%)</t>
  </si>
  <si>
    <t>Evaluación Ejecución de Actividades</t>
  </si>
  <si>
    <t>Presupuesto Programa</t>
  </si>
  <si>
    <t>Presupuesto Proyecto</t>
  </si>
  <si>
    <t>Información de PREDIS</t>
  </si>
  <si>
    <t>Evaluación</t>
  </si>
  <si>
    <t>Análisis</t>
  </si>
  <si>
    <t>X</t>
  </si>
  <si>
    <t>Coherencia entre el proyecto y la meta producto del programa</t>
  </si>
  <si>
    <t>Actividades del proyecto</t>
  </si>
  <si>
    <t>Coherencia de Programacion de las Actividades con la Meta Producto</t>
  </si>
  <si>
    <t>Existe Evidencia en la Ejecución de la Actividad</t>
  </si>
  <si>
    <t>Las evidencias son Soportes de las Actividades</t>
  </si>
  <si>
    <t>Cumplió la Actividad con el Plazo</t>
  </si>
  <si>
    <t>Ejecución de la Actividad (%) Según Evidencias</t>
  </si>
  <si>
    <t>Ejecución del proyecto de acuerdo a la ejecución de actividades según Evidencias</t>
  </si>
  <si>
    <t>Ejecución de la meta producto  de acuerdo al avance del proyecto (%)</t>
  </si>
  <si>
    <t>Diferencia metas plan de acción / Evidencias (%)</t>
  </si>
  <si>
    <t>Rubro presupuestal</t>
  </si>
  <si>
    <t>Valor asignado según Predis</t>
  </si>
  <si>
    <t>% ejecutado</t>
  </si>
  <si>
    <t>Valor asignado según SUIFP</t>
  </si>
  <si>
    <t>Valor asignado según PREDIS</t>
  </si>
  <si>
    <t xml:space="preserve">Diferencia presupuestal entre PREDIS Y SUIFP por proyecto </t>
  </si>
  <si>
    <t>PREDIS 1 Trimestre 2022</t>
  </si>
  <si>
    <t>PREDIS 2 Trimestre 2022</t>
  </si>
  <si>
    <t>PREDIS 3 Trimestre 2022</t>
  </si>
  <si>
    <t>PREDIS 4 Trimestre 2022</t>
  </si>
  <si>
    <t>Si</t>
  </si>
  <si>
    <t>No</t>
  </si>
  <si>
    <t>Sustentar en caso negativo</t>
  </si>
  <si>
    <t>Proyecto según SUIFP</t>
  </si>
  <si>
    <t>Proyecto plan de acción</t>
  </si>
  <si>
    <t>Diferencia en la programacion de las actividades</t>
  </si>
  <si>
    <t>Definitivo ($)</t>
  </si>
  <si>
    <t>Comprometido ($)</t>
  </si>
  <si>
    <t>Girado ($)</t>
  </si>
  <si>
    <t>Eficiencia recursos de inversión (SI/NO)</t>
  </si>
  <si>
    <t>Diferencia entre la ejecución del proyecto (lo girado en %) y el presupuesto ejecutado del proyecto (el avnnce del proyecto)</t>
  </si>
  <si>
    <t>SI</t>
  </si>
  <si>
    <t>El proyecto pretende la optimización de los servicios con que se cuenta actualmente, lo cual traduce en un aumento de los pasajeros movilizados. Estabilizados estos servicios, se realiza la inclusión de nuevas rutas o modificación de las existentes.</t>
  </si>
  <si>
    <t>Esta actividad sse mide con el pago de las semanas a los diferentes actores del sistema. A 31 de diciembre, tal como se indicó en el plan de acción, faltaban 4 semanas por pagar.</t>
  </si>
  <si>
    <t>RECURSOS ASIGNADOS DEFINITIVOS</t>
  </si>
  <si>
    <t>RECURSOS EJECUTADOS GIROS</t>
  </si>
  <si>
    <t>PORCENTAJE DE EJECUCION PPTAL GIROS</t>
  </si>
  <si>
    <t>PORCENTAJE DE EJECUCION FISICA</t>
  </si>
  <si>
    <t>EJECUCION FISICA /FINANCIERA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</si>
</sst>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3" formatCode="_-* #,##0.00_-;\-* #,##0.00_-;_-* &quot;-&quot;??_-;_-@_-"/>
    <numFmt numFmtId="164" formatCode="_-&quot;$&quot;\ * #,##0_-;\-&quot;$&quot;\ * #,##0_-;_-&quot;$&quot;\ * &quot;-&quot;_-;_-@_-"/>
    <numFmt numFmtId="165" formatCode="_-&quot;$&quot;\ * #,##0.00_-;\-&quot;$&quot;\ * #,##0.00_-;_-&quot;$&quot;\ * &quot;-&quot;??_-;_-@_-"/>
    <numFmt numFmtId="166" formatCode="0;[Red]0"/>
    <numFmt numFmtId="167" formatCode="_-&quot;$&quot;* #,##0.00_-;\-&quot;$&quot;* #,##0.00_-;_-&quot;$&quot;* &quot;-&quot;_-;_-@_-"/>
    <numFmt numFmtId="168" formatCode="&quot;$&quot;\ #,##0.00"/>
    <numFmt numFmtId="169" formatCode="0.00000%"/>
    <numFmt numFmtId="170" formatCode="0.0%"/>
    <numFmt numFmtId="171" formatCode="dd/mm/yyyy;@"/>
    <numFmt numFmtId="172" formatCode="_-&quot;$&quot;\ * #,##0_-;\-&quot;$&quot;\ * #,##0_-;_-&quot;$&quot;\ * &quot;-&quot;??_-;_-@_-"/>
    <numFmt numFmtId="173" formatCode="_-* #,##0_-;\-* #,##0_-;_-* &quot;-&quot;??_-;_-@_-"/>
  </numFmts>
  <fonts count="26"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b/>
      <sz val="10"/>
      <color theme="1" tint="4.9989318521683403E-2"/>
      <name val="Arial"/>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b/>
      <sz val="10"/>
      <color theme="1"/>
      <name val="Calibri"/>
      <family val="2"/>
      <scheme val="minor"/>
    </font>
    <font>
      <b/>
      <sz val="11"/>
      <color rgb="FFFF0000"/>
      <name val="Arial"/>
      <family val="2"/>
    </font>
    <font>
      <b/>
      <sz val="16"/>
      <color rgb="FFFF0000"/>
      <name val="Calibri"/>
      <family val="2"/>
      <scheme val="minor"/>
    </font>
    <font>
      <b/>
      <sz val="12"/>
      <color rgb="FFFF0000"/>
      <name val="Calibri"/>
      <family val="2"/>
      <scheme val="minor"/>
    </font>
    <font>
      <b/>
      <sz val="20"/>
      <color rgb="FFFF0000"/>
      <name val="Calibri"/>
      <family val="2"/>
      <scheme val="minor"/>
    </font>
    <font>
      <b/>
      <sz val="11"/>
      <color rgb="FFFF0000"/>
      <name val="Calibri"/>
      <family val="2"/>
      <scheme val="minor"/>
    </font>
    <font>
      <b/>
      <sz val="12"/>
      <color rgb="FFFF0000"/>
      <name val="Arial"/>
      <family val="2"/>
    </font>
    <font>
      <sz val="11"/>
      <color theme="1"/>
      <name val="Arial"/>
      <family val="2"/>
    </font>
    <font>
      <b/>
      <sz val="11"/>
      <color theme="1"/>
      <name val="Arial"/>
      <family val="2"/>
    </font>
    <font>
      <b/>
      <sz val="10"/>
      <color rgb="FF000000"/>
      <name val="Arial"/>
      <family val="2"/>
    </font>
    <font>
      <sz val="10"/>
      <color theme="1"/>
      <name val="Calibri"/>
      <family val="2"/>
      <scheme val="minor"/>
    </font>
    <font>
      <sz val="9"/>
      <color theme="1"/>
      <name val="Calibri"/>
      <family val="2"/>
    </font>
    <font>
      <sz val="9"/>
      <color theme="1" tint="4.9989318521683403E-2"/>
      <name val="Calibri"/>
      <family val="2"/>
    </font>
    <font>
      <sz val="9"/>
      <name val="Calibri"/>
      <family val="2"/>
    </font>
    <font>
      <sz val="11"/>
      <name val="Calibri"/>
      <family val="2"/>
      <scheme val="minor"/>
    </font>
    <font>
      <b/>
      <sz val="12"/>
      <name val="Arial"/>
      <family val="2"/>
    </font>
  </fonts>
  <fills count="7">
    <fill>
      <patternFill patternType="none"/>
    </fill>
    <fill>
      <patternFill patternType="gray125"/>
    </fill>
    <fill>
      <patternFill patternType="solid">
        <fgColor theme="5" tint="0.39997558519241921"/>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218">
    <xf numFmtId="0" fontId="0" fillId="0" borderId="0" xfId="0"/>
    <xf numFmtId="0" fontId="2" fillId="0" borderId="0" xfId="0" applyFont="1"/>
    <xf numFmtId="9" fontId="4" fillId="0"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 fontId="0" fillId="0" borderId="1" xfId="2" applyNumberFormat="1" applyFont="1" applyBorder="1" applyAlignment="1">
      <alignment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9" fontId="9" fillId="0" borderId="1" xfId="2"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167" fontId="8" fillId="0" borderId="1" xfId="3" applyNumberFormat="1" applyFont="1" applyFill="1" applyBorder="1" applyAlignment="1">
      <alignment horizontal="center" vertical="center" wrapText="1"/>
    </xf>
    <xf numFmtId="168" fontId="0" fillId="0" borderId="1" xfId="0" applyNumberFormat="1" applyBorder="1" applyAlignment="1">
      <alignment vertical="center" wrapText="1"/>
    </xf>
    <xf numFmtId="0" fontId="0" fillId="0" borderId="1" xfId="0" applyBorder="1"/>
    <xf numFmtId="0" fontId="0" fillId="0" borderId="0" xfId="0"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2" fillId="0" borderId="0" xfId="0" applyFont="1" applyAlignment="1">
      <alignment horizontal="center" vertical="center" wrapText="1"/>
    </xf>
    <xf numFmtId="9" fontId="0" fillId="0" borderId="1" xfId="1" applyFont="1" applyBorder="1" applyAlignment="1">
      <alignment horizontal="center" vertical="center" wrapText="1"/>
    </xf>
    <xf numFmtId="0" fontId="8" fillId="0" borderId="1" xfId="0" applyFont="1" applyBorder="1" applyAlignment="1">
      <alignment horizontal="justify" vertical="center" wrapText="1"/>
    </xf>
    <xf numFmtId="169" fontId="0" fillId="0" borderId="0" xfId="1" applyNumberFormat="1" applyFont="1"/>
    <xf numFmtId="10"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3" fontId="9" fillId="0" borderId="1" xfId="2" applyNumberFormat="1" applyFont="1" applyFill="1" applyBorder="1" applyAlignment="1">
      <alignment horizontal="center" vertical="center" wrapText="1"/>
    </xf>
    <xf numFmtId="1" fontId="0" fillId="0" borderId="1" xfId="2" applyNumberFormat="1" applyFont="1" applyFill="1" applyBorder="1" applyAlignment="1">
      <alignment horizontal="center" vertical="center" wrapText="1"/>
    </xf>
    <xf numFmtId="10" fontId="0" fillId="0" borderId="1" xfId="1" applyNumberFormat="1" applyFont="1" applyFill="1" applyBorder="1" applyAlignment="1">
      <alignment horizontal="center" vertical="center" wrapText="1"/>
    </xf>
    <xf numFmtId="0" fontId="10" fillId="0" borderId="1" xfId="0" applyFont="1" applyBorder="1" applyAlignment="1">
      <alignment horizontal="justify" vertical="center" wrapText="1"/>
    </xf>
    <xf numFmtId="9" fontId="0" fillId="0" borderId="1" xfId="1" applyFont="1" applyBorder="1" applyAlignment="1">
      <alignment horizontal="center" vertical="center"/>
    </xf>
    <xf numFmtId="0" fontId="0" fillId="0" borderId="7" xfId="0" applyBorder="1" applyAlignment="1">
      <alignment vertical="center"/>
    </xf>
    <xf numFmtId="0" fontId="11" fillId="0" borderId="1" xfId="0" applyFont="1" applyBorder="1" applyAlignment="1">
      <alignment wrapText="1"/>
    </xf>
    <xf numFmtId="170" fontId="12" fillId="0" borderId="1" xfId="0" applyNumberFormat="1" applyFont="1" applyBorder="1"/>
    <xf numFmtId="10" fontId="12" fillId="0" borderId="1" xfId="0" applyNumberFormat="1" applyFont="1" applyBorder="1"/>
    <xf numFmtId="0" fontId="8" fillId="0" borderId="5" xfId="0" applyFont="1" applyBorder="1" applyAlignment="1">
      <alignment horizontal="center" vertical="center" wrapText="1"/>
    </xf>
    <xf numFmtId="9" fontId="0" fillId="0" borderId="5" xfId="0" applyNumberFormat="1" applyBorder="1" applyAlignment="1">
      <alignment horizontal="center" vertical="center" wrapText="1"/>
    </xf>
    <xf numFmtId="9" fontId="13" fillId="0" borderId="1" xfId="1" applyFont="1" applyFill="1" applyBorder="1" applyAlignment="1">
      <alignment horizontal="center" vertical="center" wrapText="1"/>
    </xf>
    <xf numFmtId="9" fontId="0" fillId="0" borderId="1" xfId="1"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67" fontId="16" fillId="0" borderId="1" xfId="0" applyNumberFormat="1" applyFont="1" applyBorder="1" applyAlignment="1">
      <alignment vertical="center"/>
    </xf>
    <xf numFmtId="165" fontId="15" fillId="0" borderId="1" xfId="4" applyFont="1" applyBorder="1" applyAlignment="1">
      <alignment horizontal="left" vertical="center" wrapText="1"/>
    </xf>
    <xf numFmtId="9" fontId="0" fillId="0" borderId="5" xfId="1" applyFont="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166"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18" fillId="0" borderId="18" xfId="0" applyFont="1" applyBorder="1" applyAlignment="1">
      <alignment vertical="center" wrapText="1"/>
    </xf>
    <xf numFmtId="0" fontId="20" fillId="0" borderId="0" xfId="0" applyFont="1" applyAlignment="1">
      <alignment horizontal="center" vertical="center"/>
    </xf>
    <xf numFmtId="0" fontId="20" fillId="0" borderId="0" xfId="0" applyFont="1" applyAlignment="1">
      <alignment vertical="center"/>
    </xf>
    <xf numFmtId="0" fontId="3" fillId="5" borderId="6"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20" fillId="0" borderId="0" xfId="0" applyFont="1"/>
    <xf numFmtId="9" fontId="21" fillId="0" borderId="5" xfId="1" applyFont="1" applyFill="1" applyBorder="1" applyAlignment="1">
      <alignment horizontal="center" vertical="center"/>
    </xf>
    <xf numFmtId="171" fontId="21" fillId="0" borderId="1" xfId="0" applyNumberFormat="1" applyFont="1" applyBorder="1" applyAlignment="1">
      <alignment horizontal="center" vertical="center"/>
    </xf>
    <xf numFmtId="41" fontId="21" fillId="0" borderId="1" xfId="2" applyFont="1" applyFill="1" applyBorder="1" applyAlignment="1">
      <alignment horizontal="center" vertical="center"/>
    </xf>
    <xf numFmtId="9" fontId="21" fillId="0" borderId="1" xfId="1" applyFont="1" applyFill="1" applyBorder="1" applyAlignment="1">
      <alignment horizontal="center" vertical="center"/>
    </xf>
    <xf numFmtId="9" fontId="23" fillId="0" borderId="1" xfId="0" applyNumberFormat="1" applyFont="1" applyBorder="1" applyAlignment="1">
      <alignment horizontal="center" vertical="center"/>
    </xf>
    <xf numFmtId="9" fontId="24" fillId="0" borderId="1" xfId="0" applyNumberFormat="1" applyFont="1" applyBorder="1" applyAlignment="1">
      <alignment horizontal="center" vertical="center"/>
    </xf>
    <xf numFmtId="9" fontId="0" fillId="0" borderId="1" xfId="0" applyNumberFormat="1" applyBorder="1" applyAlignment="1">
      <alignment horizontal="center" vertical="center"/>
    </xf>
    <xf numFmtId="10" fontId="0" fillId="0" borderId="1" xfId="1" applyNumberFormat="1" applyFont="1" applyBorder="1" applyAlignment="1">
      <alignment horizontal="center" vertical="center"/>
    </xf>
    <xf numFmtId="0" fontId="0" fillId="0" borderId="13" xfId="0" applyBorder="1" applyAlignment="1">
      <alignment horizontal="center" vertical="center" wrapText="1"/>
    </xf>
    <xf numFmtId="9" fontId="23" fillId="0" borderId="5" xfId="0" applyNumberFormat="1" applyFont="1" applyBorder="1" applyAlignment="1">
      <alignment horizontal="center" vertical="center"/>
    </xf>
    <xf numFmtId="9" fontId="24" fillId="0" borderId="5" xfId="0" applyNumberFormat="1" applyFont="1" applyBorder="1" applyAlignment="1">
      <alignment horizontal="center" vertical="center"/>
    </xf>
    <xf numFmtId="9" fontId="0" fillId="0" borderId="5" xfId="0" applyNumberFormat="1" applyBorder="1" applyAlignment="1">
      <alignment horizontal="center" vertical="center"/>
    </xf>
    <xf numFmtId="0" fontId="0" fillId="0" borderId="39" xfId="0" applyBorder="1" applyAlignment="1">
      <alignment horizontal="center" vertical="center" wrapText="1"/>
    </xf>
    <xf numFmtId="171" fontId="21" fillId="0" borderId="5" xfId="0" applyNumberFormat="1" applyFont="1" applyBorder="1" applyAlignment="1">
      <alignment horizontal="center" vertical="center"/>
    </xf>
    <xf numFmtId="173" fontId="21" fillId="0" borderId="5" xfId="5" applyNumberFormat="1" applyFont="1" applyBorder="1" applyAlignment="1">
      <alignment horizontal="center" vertical="center"/>
    </xf>
    <xf numFmtId="10" fontId="23" fillId="0" borderId="5" xfId="0" applyNumberFormat="1" applyFont="1" applyBorder="1" applyAlignment="1">
      <alignment horizontal="center" vertical="center"/>
    </xf>
    <xf numFmtId="9" fontId="21" fillId="0" borderId="1" xfId="0" applyNumberFormat="1" applyFont="1" applyBorder="1" applyAlignment="1">
      <alignment horizontal="center" vertical="center"/>
    </xf>
    <xf numFmtId="10" fontId="23" fillId="0" borderId="1" xfId="0" applyNumberFormat="1" applyFont="1"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horizontal="center" vertical="center" wrapText="1"/>
    </xf>
    <xf numFmtId="10" fontId="23" fillId="0" borderId="47" xfId="0" applyNumberFormat="1" applyFont="1" applyBorder="1" applyAlignment="1">
      <alignment horizontal="center" vertical="center"/>
    </xf>
    <xf numFmtId="9" fontId="0" fillId="0" borderId="47" xfId="0" applyNumberFormat="1" applyBorder="1" applyAlignment="1">
      <alignment horizontal="center" vertical="center"/>
    </xf>
    <xf numFmtId="9" fontId="0" fillId="0" borderId="47" xfId="1" applyFont="1" applyBorder="1" applyAlignment="1">
      <alignment horizontal="center" vertical="center"/>
    </xf>
    <xf numFmtId="0" fontId="0" fillId="0" borderId="18" xfId="0" applyBorder="1" applyAlignment="1">
      <alignment horizontal="center" vertical="center" wrapText="1"/>
    </xf>
    <xf numFmtId="9" fontId="15" fillId="0" borderId="1" xfId="1" applyFont="1" applyBorder="1" applyAlignment="1">
      <alignment horizontal="center" vertical="center" wrapText="1"/>
    </xf>
    <xf numFmtId="167" fontId="25" fillId="0" borderId="1" xfId="0" applyNumberFormat="1" applyFont="1" applyBorder="1" applyAlignment="1">
      <alignment vertical="center"/>
    </xf>
    <xf numFmtId="0" fontId="14" fillId="0" borderId="1" xfId="0" applyFont="1" applyBorder="1" applyAlignment="1">
      <alignment horizontal="center" vertical="center" wrapText="1"/>
    </xf>
    <xf numFmtId="1" fontId="0"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4" xfId="0" applyFont="1" applyBorder="1" applyAlignment="1">
      <alignment horizontal="center" vertical="center" wrapText="1"/>
    </xf>
    <xf numFmtId="9" fontId="0" fillId="0" borderId="5" xfId="1" applyFont="1" applyBorder="1" applyAlignment="1">
      <alignment horizontal="center" vertical="center"/>
    </xf>
    <xf numFmtId="9" fontId="0" fillId="0" borderId="6" xfId="1" applyFont="1" applyBorder="1" applyAlignment="1">
      <alignment horizontal="center" vertical="center"/>
    </xf>
    <xf numFmtId="9" fontId="0" fillId="0" borderId="7" xfId="1" applyFont="1" applyBorder="1" applyAlignment="1">
      <alignment horizontal="center" vertical="center"/>
    </xf>
    <xf numFmtId="10" fontId="0" fillId="0" borderId="1" xfId="0" applyNumberFormat="1" applyBorder="1" applyAlignment="1">
      <alignment horizontal="center" vertical="center" wrapText="1"/>
    </xf>
    <xf numFmtId="165" fontId="0" fillId="0" borderId="5" xfId="4" applyFont="1" applyFill="1" applyBorder="1" applyAlignment="1">
      <alignment horizontal="center" vertical="center" wrapText="1"/>
    </xf>
    <xf numFmtId="165" fontId="0" fillId="0" borderId="6" xfId="4" applyFont="1" applyFill="1" applyBorder="1" applyAlignment="1">
      <alignment horizontal="center" vertical="center" wrapText="1"/>
    </xf>
    <xf numFmtId="165" fontId="0" fillId="0" borderId="46" xfId="4" applyFont="1" applyFill="1" applyBorder="1" applyAlignment="1">
      <alignment horizontal="center" vertical="center" wrapText="1"/>
    </xf>
    <xf numFmtId="0" fontId="0" fillId="0" borderId="46" xfId="0" applyBorder="1" applyAlignment="1">
      <alignment horizontal="center" vertical="center"/>
    </xf>
    <xf numFmtId="172" fontId="0" fillId="0" borderId="5" xfId="4" applyNumberFormat="1" applyFont="1" applyFill="1" applyBorder="1" applyAlignment="1">
      <alignment horizontal="center" vertical="center"/>
    </xf>
    <xf numFmtId="172" fontId="0" fillId="0" borderId="6" xfId="4" applyNumberFormat="1" applyFont="1" applyFill="1" applyBorder="1" applyAlignment="1">
      <alignment horizontal="center" vertical="center"/>
    </xf>
    <xf numFmtId="172" fontId="0" fillId="0" borderId="46" xfId="4" applyNumberFormat="1" applyFont="1" applyFill="1" applyBorder="1" applyAlignment="1">
      <alignment horizontal="center" vertical="center"/>
    </xf>
    <xf numFmtId="10" fontId="0" fillId="0" borderId="5" xfId="1" applyNumberFormat="1" applyFont="1" applyFill="1" applyBorder="1" applyAlignment="1">
      <alignment horizontal="center" vertical="center"/>
    </xf>
    <xf numFmtId="10" fontId="0" fillId="0" borderId="6" xfId="1" applyNumberFormat="1" applyFont="1" applyFill="1" applyBorder="1" applyAlignment="1">
      <alignment horizontal="center" vertical="center"/>
    </xf>
    <xf numFmtId="10" fontId="0" fillId="0" borderId="46" xfId="1" applyNumberFormat="1" applyFont="1" applyFill="1" applyBorder="1" applyAlignment="1">
      <alignment horizontal="center" vertical="center"/>
    </xf>
    <xf numFmtId="172" fontId="0" fillId="0" borderId="5" xfId="0" applyNumberFormat="1" applyBorder="1" applyAlignment="1">
      <alignment horizontal="center" vertical="center"/>
    </xf>
    <xf numFmtId="172" fontId="0" fillId="0" borderId="6" xfId="0" applyNumberFormat="1" applyBorder="1" applyAlignment="1">
      <alignment horizontal="center" vertical="center"/>
    </xf>
    <xf numFmtId="172" fontId="0" fillId="0" borderId="46" xfId="0" applyNumberFormat="1" applyBorder="1" applyAlignment="1">
      <alignment horizontal="center" vertical="center"/>
    </xf>
    <xf numFmtId="165" fontId="0" fillId="0" borderId="5" xfId="4" applyFont="1" applyFill="1" applyBorder="1" applyAlignment="1">
      <alignment horizontal="center" vertical="center"/>
    </xf>
    <xf numFmtId="165" fontId="0" fillId="0" borderId="6" xfId="4" applyFont="1" applyFill="1" applyBorder="1" applyAlignment="1">
      <alignment horizontal="center" vertical="center"/>
    </xf>
    <xf numFmtId="165" fontId="0" fillId="0" borderId="46" xfId="4" applyFont="1" applyFill="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46" xfId="0" applyNumberFormat="1" applyBorder="1" applyAlignment="1">
      <alignment horizontal="center" vertical="center"/>
    </xf>
    <xf numFmtId="0" fontId="19" fillId="6" borderId="34" xfId="0" applyFont="1" applyFill="1" applyBorder="1" applyAlignment="1">
      <alignment horizontal="center" vertical="center" wrapText="1"/>
    </xf>
    <xf numFmtId="0" fontId="19" fillId="6" borderId="40" xfId="0" applyFont="1" applyFill="1" applyBorder="1" applyAlignment="1">
      <alignment horizontal="center" vertical="center" wrapText="1"/>
    </xf>
    <xf numFmtId="0" fontId="19" fillId="6" borderId="3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8" fillId="0" borderId="4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6" xfId="0" applyFont="1" applyBorder="1" applyAlignment="1">
      <alignment horizontal="center" vertical="center" wrapText="1"/>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46" xfId="0" applyFont="1" applyBorder="1" applyAlignment="1">
      <alignment horizontal="center" vertical="center"/>
    </xf>
    <xf numFmtId="0" fontId="0" fillId="0" borderId="46" xfId="0" applyBorder="1" applyAlignment="1">
      <alignment horizontal="center" vertical="center" wrapText="1"/>
    </xf>
    <xf numFmtId="9" fontId="22" fillId="0" borderId="5" xfId="1" applyFont="1" applyFill="1" applyBorder="1" applyAlignment="1">
      <alignment horizontal="center" vertical="center"/>
    </xf>
    <xf numFmtId="9" fontId="22" fillId="0" borderId="6" xfId="1" applyFont="1" applyFill="1" applyBorder="1" applyAlignment="1">
      <alignment horizontal="center" vertical="center"/>
    </xf>
    <xf numFmtId="9" fontId="22" fillId="0" borderId="46" xfId="1" applyFont="1" applyFill="1" applyBorder="1" applyAlignment="1">
      <alignment horizontal="center" vertical="center"/>
    </xf>
    <xf numFmtId="9" fontId="21" fillId="0" borderId="5" xfId="1" applyFont="1" applyFill="1" applyBorder="1" applyAlignment="1">
      <alignment horizontal="center" vertical="center"/>
    </xf>
    <xf numFmtId="9" fontId="21" fillId="0" borderId="6" xfId="1" applyFont="1" applyFill="1" applyBorder="1" applyAlignment="1">
      <alignment horizontal="center" vertical="center"/>
    </xf>
    <xf numFmtId="9" fontId="21" fillId="0" borderId="46" xfId="1" applyFont="1" applyFill="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46" xfId="0" applyFont="1" applyBorder="1" applyAlignment="1">
      <alignment horizontal="center" vertical="center" wrapText="1"/>
    </xf>
    <xf numFmtId="1" fontId="22" fillId="0" borderId="5"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1" fontId="22" fillId="0" borderId="46" xfId="0" applyNumberFormat="1" applyFont="1" applyBorder="1" applyAlignment="1">
      <alignment horizontal="center" vertical="center" wrapText="1"/>
    </xf>
    <xf numFmtId="166" fontId="21" fillId="0" borderId="5" xfId="0" applyNumberFormat="1" applyFont="1" applyBorder="1" applyAlignment="1">
      <alignment horizontal="center" vertical="center" wrapText="1"/>
    </xf>
    <xf numFmtId="166" fontId="21" fillId="0" borderId="6" xfId="0" applyNumberFormat="1" applyFont="1" applyBorder="1" applyAlignment="1">
      <alignment horizontal="center" vertical="center" wrapText="1"/>
    </xf>
    <xf numFmtId="166" fontId="21" fillId="0" borderId="7" xfId="0" applyNumberFormat="1" applyFont="1" applyBorder="1" applyAlignment="1">
      <alignment horizontal="center" vertical="center" wrapText="1"/>
    </xf>
    <xf numFmtId="0" fontId="3" fillId="5" borderId="6" xfId="0" applyFont="1" applyFill="1" applyBorder="1" applyAlignment="1">
      <alignment horizontal="center" vertical="center" wrapText="1"/>
    </xf>
    <xf numFmtId="9" fontId="19" fillId="5" borderId="9" xfId="1"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9" xfId="0" applyFont="1" applyFill="1" applyBorder="1" applyAlignment="1">
      <alignment horizontal="center" vertical="center" wrapText="1"/>
    </xf>
    <xf numFmtId="0" fontId="3" fillId="6" borderId="30"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9" fillId="6" borderId="28"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19" fillId="6" borderId="31" xfId="0" applyFont="1" applyFill="1" applyBorder="1" applyAlignment="1">
      <alignment horizontal="center" vertical="center" wrapText="1"/>
    </xf>
    <xf numFmtId="0" fontId="19" fillId="6" borderId="32" xfId="0" applyFont="1" applyFill="1" applyBorder="1" applyAlignment="1">
      <alignment horizontal="center" vertical="center" wrapText="1"/>
    </xf>
    <xf numFmtId="0" fontId="19" fillId="6" borderId="10" xfId="0" applyFont="1" applyFill="1" applyBorder="1" applyAlignment="1">
      <alignment horizontal="center" vertical="center" wrapText="1"/>
    </xf>
    <xf numFmtId="0" fontId="19" fillId="6" borderId="35" xfId="0" applyFont="1" applyFill="1" applyBorder="1" applyAlignment="1">
      <alignment horizontal="center" vertical="center" wrapText="1"/>
    </xf>
    <xf numFmtId="0" fontId="17" fillId="0" borderId="8" xfId="0" applyFont="1" applyBorder="1" applyAlignment="1">
      <alignment horizontal="center"/>
    </xf>
    <xf numFmtId="0" fontId="17" fillId="0" borderId="12" xfId="0" applyFont="1" applyBorder="1" applyAlignment="1">
      <alignment horizontal="center"/>
    </xf>
    <xf numFmtId="0" fontId="17" fillId="0" borderId="14" xfId="0" applyFont="1" applyBorder="1" applyAlignment="1">
      <alignment horizont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2" borderId="21" xfId="0" applyFont="1" applyFill="1" applyBorder="1" applyAlignment="1">
      <alignment horizontal="center"/>
    </xf>
    <xf numFmtId="0" fontId="3" fillId="2" borderId="22"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25" xfId="0" applyFont="1" applyFill="1" applyBorder="1" applyAlignment="1">
      <alignment horizontal="center"/>
    </xf>
    <xf numFmtId="0" fontId="3" fillId="4" borderId="2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9" xfId="0" applyFont="1" applyFill="1" applyBorder="1" applyAlignment="1">
      <alignment horizontal="center" vertical="center" wrapText="1"/>
    </xf>
  </cellXfs>
  <cellStyles count="6">
    <cellStyle name="Millares" xfId="5" builtinId="3"/>
    <cellStyle name="Millares [0]" xfId="2" builtinId="6"/>
    <cellStyle name="Moneda" xfId="4" builtinId="4"/>
    <cellStyle name="Moneda [0]" xfId="3"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299376</xdr:colOff>
      <xdr:row>0</xdr:row>
      <xdr:rowOff>35718</xdr:rowOff>
    </xdr:from>
    <xdr:to>
      <xdr:col>0</xdr:col>
      <xdr:colOff>1071561</xdr:colOff>
      <xdr:row>3</xdr:row>
      <xdr:rowOff>130968</xdr:rowOff>
    </xdr:to>
    <xdr:pic>
      <xdr:nvPicPr>
        <xdr:cNvPr id="2" name="Imagen 3">
          <a:extLst>
            <a:ext uri="{FF2B5EF4-FFF2-40B4-BE49-F238E27FC236}">
              <a16:creationId xmlns:a16="http://schemas.microsoft.com/office/drawing/2014/main" xmlns="" id="{44FCD16D-FC94-46B2-A3B1-1CD52E8220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376" y="35718"/>
          <a:ext cx="77218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23"/>
  <sheetViews>
    <sheetView tabSelected="1" zoomScale="70" zoomScaleNormal="70" workbookViewId="0">
      <pane ySplit="2" topLeftCell="A20" activePane="bottomLeft" state="frozen"/>
      <selection activeCell="U1" sqref="U1"/>
      <selection pane="bottomLeft" activeCell="C22" sqref="C22:G23"/>
    </sheetView>
  </sheetViews>
  <sheetFormatPr baseColWidth="10" defaultColWidth="11.42578125" defaultRowHeight="15" x14ac:dyDescent="0.25"/>
  <cols>
    <col min="1" max="1" width="11.42578125" customWidth="1"/>
    <col min="2" max="2" width="28.7109375" customWidth="1"/>
    <col min="3" max="3" width="27.28515625" customWidth="1"/>
    <col min="4" max="4" width="27" customWidth="1"/>
    <col min="5" max="5" width="25.140625" customWidth="1"/>
    <col min="6" max="6" width="22" customWidth="1"/>
    <col min="7" max="7" width="15.85546875" customWidth="1"/>
    <col min="8" max="8" width="22.140625" style="14" customWidth="1"/>
    <col min="9" max="9" width="23.85546875" customWidth="1"/>
    <col min="10" max="10" width="24.42578125" customWidth="1"/>
    <col min="11" max="11" width="21.5703125" customWidth="1"/>
    <col min="12" max="12" width="35.42578125" customWidth="1"/>
    <col min="13" max="13" width="23.140625" customWidth="1"/>
    <col min="14" max="16" width="19.7109375" style="23" customWidth="1"/>
    <col min="17" max="17" width="33.42578125" style="23" customWidth="1"/>
    <col min="18" max="18" width="19.7109375" style="23" customWidth="1"/>
    <col min="19" max="19" width="23.85546875" style="23" customWidth="1"/>
    <col min="20" max="20" width="22.140625" customWidth="1"/>
    <col min="21" max="21" width="23.28515625" customWidth="1"/>
    <col min="22" max="22" width="17.5703125" customWidth="1"/>
    <col min="23" max="23" width="37.85546875" customWidth="1"/>
    <col min="24" max="24" width="40.140625" customWidth="1"/>
    <col min="25" max="25" width="40.85546875" style="14" customWidth="1"/>
    <col min="26" max="26" width="34" style="14" customWidth="1"/>
    <col min="27" max="27" width="30.85546875" style="14" customWidth="1"/>
    <col min="28" max="29" width="35" style="14" customWidth="1"/>
    <col min="30" max="30" width="35.5703125" style="14" customWidth="1"/>
    <col min="31" max="31" width="31.5703125" style="14" customWidth="1"/>
    <col min="32" max="32" width="29" customWidth="1"/>
    <col min="33" max="33" width="27.85546875" customWidth="1"/>
    <col min="34" max="34" width="34" style="14" customWidth="1"/>
    <col min="35" max="35" width="35.7109375" customWidth="1"/>
    <col min="36" max="36" width="29.85546875" customWidth="1"/>
    <col min="37" max="37" width="29.42578125" customWidth="1"/>
    <col min="38" max="38" width="27.5703125" customWidth="1"/>
    <col min="39" max="39" width="31.5703125" style="14" customWidth="1"/>
    <col min="40" max="40" width="26.140625" customWidth="1"/>
    <col min="41" max="41" width="35" style="14" customWidth="1"/>
    <col min="42" max="42" width="55.5703125" customWidth="1"/>
    <col min="43" max="43" width="32.5703125" style="14" customWidth="1"/>
    <col min="44" max="44" width="23.7109375" style="14" customWidth="1"/>
    <col min="45" max="45" width="24.42578125" style="14" customWidth="1"/>
    <col min="46" max="46" width="17.7109375" style="14" customWidth="1"/>
    <col min="47" max="47" width="112.140625" style="14" customWidth="1"/>
  </cols>
  <sheetData>
    <row r="1" spans="1:48" s="1" customFormat="1" ht="54.6" customHeight="1" x14ac:dyDescent="0.2">
      <c r="E1" s="104" t="s">
        <v>0</v>
      </c>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M1" s="17"/>
      <c r="AO1" s="17"/>
      <c r="AQ1" s="17"/>
      <c r="AR1" s="17"/>
      <c r="AS1" s="17"/>
      <c r="AT1" s="17"/>
      <c r="AU1" s="17"/>
    </row>
    <row r="2" spans="1:48" s="1" customFormat="1" ht="78.75" customHeight="1" x14ac:dyDescent="0.2">
      <c r="A2" s="44" t="s">
        <v>1</v>
      </c>
      <c r="B2" s="44" t="s">
        <v>2</v>
      </c>
      <c r="C2" s="44" t="s">
        <v>3</v>
      </c>
      <c r="D2" s="44" t="s">
        <v>4</v>
      </c>
      <c r="E2" s="44" t="s">
        <v>5</v>
      </c>
      <c r="F2" s="44" t="s">
        <v>6</v>
      </c>
      <c r="G2" s="44" t="s">
        <v>7</v>
      </c>
      <c r="H2" s="44" t="s">
        <v>8</v>
      </c>
      <c r="I2" s="44" t="s">
        <v>9</v>
      </c>
      <c r="J2" s="44" t="s">
        <v>10</v>
      </c>
      <c r="K2" s="44" t="s">
        <v>11</v>
      </c>
      <c r="L2" s="44" t="s">
        <v>12</v>
      </c>
      <c r="M2" s="44" t="s">
        <v>13</v>
      </c>
      <c r="N2" s="45" t="s">
        <v>14</v>
      </c>
      <c r="O2" s="45" t="s">
        <v>15</v>
      </c>
      <c r="P2" s="45" t="s">
        <v>16</v>
      </c>
      <c r="Q2" s="45" t="s">
        <v>17</v>
      </c>
      <c r="R2" s="45" t="s">
        <v>123</v>
      </c>
      <c r="S2" s="45" t="s">
        <v>122</v>
      </c>
      <c r="T2" s="46" t="s">
        <v>18</v>
      </c>
      <c r="U2" s="47" t="s">
        <v>19</v>
      </c>
      <c r="V2" s="48" t="s">
        <v>20</v>
      </c>
      <c r="W2" s="49" t="s">
        <v>21</v>
      </c>
      <c r="X2" s="50" t="s">
        <v>22</v>
      </c>
      <c r="Y2" s="45" t="s">
        <v>23</v>
      </c>
      <c r="Z2" s="45" t="s">
        <v>24</v>
      </c>
      <c r="AA2" s="45" t="s">
        <v>25</v>
      </c>
      <c r="AB2" s="45" t="s">
        <v>26</v>
      </c>
      <c r="AC2" s="45" t="s">
        <v>126</v>
      </c>
      <c r="AD2" s="51" t="s">
        <v>27</v>
      </c>
      <c r="AE2" s="52" t="s">
        <v>28</v>
      </c>
      <c r="AF2" s="52" t="s">
        <v>29</v>
      </c>
      <c r="AG2" s="52" t="s">
        <v>30</v>
      </c>
      <c r="AH2" s="2" t="s">
        <v>31</v>
      </c>
      <c r="AI2" s="44" t="s">
        <v>32</v>
      </c>
      <c r="AJ2" s="44" t="s">
        <v>33</v>
      </c>
      <c r="AK2" s="44" t="s">
        <v>34</v>
      </c>
      <c r="AL2" s="53" t="s">
        <v>35</v>
      </c>
      <c r="AM2" s="53" t="s">
        <v>36</v>
      </c>
      <c r="AN2" s="44" t="s">
        <v>37</v>
      </c>
      <c r="AO2" s="44" t="s">
        <v>38</v>
      </c>
      <c r="AP2" s="53" t="s">
        <v>39</v>
      </c>
      <c r="AQ2" s="44" t="s">
        <v>40</v>
      </c>
      <c r="AR2" s="44" t="s">
        <v>41</v>
      </c>
      <c r="AS2" s="44" t="s">
        <v>42</v>
      </c>
      <c r="AT2" s="44" t="s">
        <v>43</v>
      </c>
      <c r="AU2" s="44" t="s">
        <v>44</v>
      </c>
    </row>
    <row r="3" spans="1:48" ht="90.75" customHeight="1" x14ac:dyDescent="0.25">
      <c r="A3" s="97" t="s">
        <v>45</v>
      </c>
      <c r="B3" s="97" t="s">
        <v>46</v>
      </c>
      <c r="C3" s="97" t="s">
        <v>47</v>
      </c>
      <c r="D3" s="108">
        <v>0.54400000000000004</v>
      </c>
      <c r="E3" s="97" t="s">
        <v>48</v>
      </c>
      <c r="F3" s="97" t="s">
        <v>49</v>
      </c>
      <c r="G3" s="3" t="s">
        <v>50</v>
      </c>
      <c r="H3" s="3" t="s">
        <v>51</v>
      </c>
      <c r="I3" s="3">
        <v>0</v>
      </c>
      <c r="J3" s="3" t="s">
        <v>52</v>
      </c>
      <c r="K3" s="3">
        <v>2</v>
      </c>
      <c r="L3" s="3" t="s">
        <v>53</v>
      </c>
      <c r="M3" s="3">
        <v>0</v>
      </c>
      <c r="N3" s="3" t="s">
        <v>53</v>
      </c>
      <c r="O3" s="3" t="s">
        <v>53</v>
      </c>
      <c r="P3" s="3" t="s">
        <v>53</v>
      </c>
      <c r="Q3" s="3" t="s">
        <v>53</v>
      </c>
      <c r="R3" s="3"/>
      <c r="S3" s="3"/>
      <c r="T3" s="4"/>
      <c r="U3" s="5"/>
      <c r="V3" s="4"/>
      <c r="W3" s="6" t="s">
        <v>54</v>
      </c>
      <c r="X3" s="6" t="s">
        <v>55</v>
      </c>
      <c r="Y3" s="6" t="s">
        <v>55</v>
      </c>
      <c r="Z3" s="6" t="s">
        <v>55</v>
      </c>
      <c r="AA3" s="6" t="s">
        <v>53</v>
      </c>
      <c r="AB3" s="6" t="s">
        <v>53</v>
      </c>
      <c r="AC3" s="6" t="s">
        <v>53</v>
      </c>
      <c r="AD3" s="6" t="s">
        <v>55</v>
      </c>
      <c r="AE3" s="6" t="s">
        <v>55</v>
      </c>
      <c r="AF3" s="6" t="s">
        <v>55</v>
      </c>
      <c r="AG3" s="6" t="s">
        <v>55</v>
      </c>
      <c r="AH3" s="6" t="s">
        <v>55</v>
      </c>
      <c r="AI3" s="6" t="s">
        <v>56</v>
      </c>
      <c r="AJ3" s="3" t="s">
        <v>57</v>
      </c>
      <c r="AK3" s="6" t="s">
        <v>58</v>
      </c>
      <c r="AL3" s="11">
        <v>0</v>
      </c>
      <c r="AM3" s="3" t="s">
        <v>59</v>
      </c>
      <c r="AN3" s="6" t="s">
        <v>59</v>
      </c>
      <c r="AO3" s="3" t="s">
        <v>59</v>
      </c>
      <c r="AP3" s="6" t="s">
        <v>59</v>
      </c>
      <c r="AQ3" s="3" t="s">
        <v>59</v>
      </c>
      <c r="AR3" s="3" t="s">
        <v>60</v>
      </c>
      <c r="AS3" s="3" t="s">
        <v>59</v>
      </c>
      <c r="AT3" s="3" t="s">
        <v>59</v>
      </c>
      <c r="AU3" s="19" t="s">
        <v>61</v>
      </c>
    </row>
    <row r="4" spans="1:48" ht="85.5" customHeight="1" x14ac:dyDescent="0.25">
      <c r="A4" s="97"/>
      <c r="B4" s="97"/>
      <c r="C4" s="97"/>
      <c r="D4" s="108"/>
      <c r="E4" s="97"/>
      <c r="F4" s="97"/>
      <c r="G4" s="97" t="s">
        <v>62</v>
      </c>
      <c r="H4" s="98" t="s">
        <v>51</v>
      </c>
      <c r="I4" s="97">
        <v>23</v>
      </c>
      <c r="J4" s="97" t="s">
        <v>63</v>
      </c>
      <c r="K4" s="97">
        <v>19</v>
      </c>
      <c r="L4" s="97">
        <v>2</v>
      </c>
      <c r="M4" s="97">
        <v>0</v>
      </c>
      <c r="N4" s="101">
        <v>0</v>
      </c>
      <c r="O4" s="101">
        <v>1</v>
      </c>
      <c r="P4" s="101">
        <v>0</v>
      </c>
      <c r="Q4" s="101">
        <v>0</v>
      </c>
      <c r="R4" s="105">
        <f>1/2</f>
        <v>0.5</v>
      </c>
      <c r="S4" s="105">
        <f>1/19</f>
        <v>5.2631578947368418E-2</v>
      </c>
      <c r="T4" s="97" t="s">
        <v>64</v>
      </c>
      <c r="U4" s="96">
        <v>2020130010075</v>
      </c>
      <c r="V4" s="97" t="s">
        <v>65</v>
      </c>
      <c r="W4" s="6" t="s">
        <v>66</v>
      </c>
      <c r="X4" s="6">
        <v>2</v>
      </c>
      <c r="Y4" s="3">
        <v>0</v>
      </c>
      <c r="Z4" s="3">
        <v>1</v>
      </c>
      <c r="AA4" s="3">
        <v>0</v>
      </c>
      <c r="AB4" s="3">
        <v>0</v>
      </c>
      <c r="AC4" s="36">
        <f>+Z4/X4</f>
        <v>0.5</v>
      </c>
      <c r="AD4" s="15">
        <v>44562</v>
      </c>
      <c r="AE4" s="3">
        <v>365</v>
      </c>
      <c r="AF4" s="10">
        <v>452000</v>
      </c>
      <c r="AG4" s="10">
        <v>452000</v>
      </c>
      <c r="AH4" s="18">
        <v>0.2</v>
      </c>
      <c r="AI4" s="6" t="s">
        <v>67</v>
      </c>
      <c r="AJ4" s="3" t="s">
        <v>68</v>
      </c>
      <c r="AK4" s="6" t="s">
        <v>59</v>
      </c>
      <c r="AL4" s="11" t="s">
        <v>59</v>
      </c>
      <c r="AM4" s="3" t="s">
        <v>59</v>
      </c>
      <c r="AN4" s="6" t="s">
        <v>59</v>
      </c>
      <c r="AO4" s="3" t="s">
        <v>59</v>
      </c>
      <c r="AP4" s="6" t="s">
        <v>59</v>
      </c>
      <c r="AQ4" s="3" t="s">
        <v>59</v>
      </c>
      <c r="AR4" s="3" t="s">
        <v>60</v>
      </c>
      <c r="AS4" s="3" t="s">
        <v>59</v>
      </c>
      <c r="AT4" s="3" t="s">
        <v>59</v>
      </c>
      <c r="AU4" s="19" t="s">
        <v>69</v>
      </c>
    </row>
    <row r="5" spans="1:48" ht="96.75" customHeight="1" x14ac:dyDescent="0.25">
      <c r="A5" s="97"/>
      <c r="B5" s="97"/>
      <c r="C5" s="97"/>
      <c r="D5" s="108"/>
      <c r="E5" s="97"/>
      <c r="F5" s="97"/>
      <c r="G5" s="97"/>
      <c r="H5" s="99"/>
      <c r="I5" s="97"/>
      <c r="J5" s="97"/>
      <c r="K5" s="97"/>
      <c r="L5" s="97"/>
      <c r="M5" s="97"/>
      <c r="N5" s="102"/>
      <c r="O5" s="102"/>
      <c r="P5" s="102"/>
      <c r="Q5" s="102"/>
      <c r="R5" s="106"/>
      <c r="S5" s="106"/>
      <c r="T5" s="97"/>
      <c r="U5" s="96"/>
      <c r="V5" s="97"/>
      <c r="W5" s="6" t="s">
        <v>70</v>
      </c>
      <c r="X5" s="7" t="s">
        <v>71</v>
      </c>
      <c r="Y5" s="16">
        <v>1</v>
      </c>
      <c r="Z5" s="16">
        <v>0.88</v>
      </c>
      <c r="AA5" s="16">
        <v>0.86</v>
      </c>
      <c r="AB5" s="16">
        <v>0.73</v>
      </c>
      <c r="AC5" s="16">
        <f>AVERAGE(Y5:AB5)</f>
        <v>0.86749999999999994</v>
      </c>
      <c r="AD5" s="15">
        <v>44562</v>
      </c>
      <c r="AE5" s="3">
        <v>365</v>
      </c>
      <c r="AF5" s="10">
        <v>452000</v>
      </c>
      <c r="AG5" s="10">
        <v>452000</v>
      </c>
      <c r="AH5" s="18">
        <v>0.2</v>
      </c>
      <c r="AI5" s="6" t="s">
        <v>67</v>
      </c>
      <c r="AJ5" s="3" t="s">
        <v>72</v>
      </c>
      <c r="AK5" s="6" t="s">
        <v>58</v>
      </c>
      <c r="AL5" s="11">
        <v>0</v>
      </c>
      <c r="AM5" s="3" t="s">
        <v>59</v>
      </c>
      <c r="AN5" s="6" t="s">
        <v>59</v>
      </c>
      <c r="AO5" s="3" t="s">
        <v>59</v>
      </c>
      <c r="AP5" s="6" t="s">
        <v>59</v>
      </c>
      <c r="AQ5" s="3" t="s">
        <v>59</v>
      </c>
      <c r="AR5" s="3" t="s">
        <v>60</v>
      </c>
      <c r="AS5" s="3" t="s">
        <v>59</v>
      </c>
      <c r="AT5" s="3" t="s">
        <v>59</v>
      </c>
      <c r="AU5" s="19" t="s">
        <v>73</v>
      </c>
    </row>
    <row r="6" spans="1:48" ht="85.5" customHeight="1" x14ac:dyDescent="0.25">
      <c r="A6" s="97"/>
      <c r="B6" s="97"/>
      <c r="C6" s="97"/>
      <c r="D6" s="108"/>
      <c r="E6" s="97"/>
      <c r="F6" s="97"/>
      <c r="G6" s="97"/>
      <c r="H6" s="99"/>
      <c r="I6" s="97"/>
      <c r="J6" s="97"/>
      <c r="K6" s="97"/>
      <c r="L6" s="97"/>
      <c r="M6" s="97"/>
      <c r="N6" s="102"/>
      <c r="O6" s="102"/>
      <c r="P6" s="102"/>
      <c r="Q6" s="102"/>
      <c r="R6" s="106"/>
      <c r="S6" s="106"/>
      <c r="T6" s="97"/>
      <c r="U6" s="96"/>
      <c r="V6" s="97"/>
      <c r="W6" s="6" t="s">
        <v>74</v>
      </c>
      <c r="X6" s="7" t="s">
        <v>71</v>
      </c>
      <c r="Y6" s="21">
        <v>0.92259999999999998</v>
      </c>
      <c r="Z6" s="21">
        <v>0.92800000000000005</v>
      </c>
      <c r="AA6" s="21">
        <v>0.93149999999999999</v>
      </c>
      <c r="AB6" s="21">
        <v>0.85229999999999995</v>
      </c>
      <c r="AC6" s="21">
        <f>AVERAGE(Y6:AB6)</f>
        <v>0.90859999999999996</v>
      </c>
      <c r="AD6" s="15">
        <v>44562</v>
      </c>
      <c r="AE6" s="3">
        <v>365</v>
      </c>
      <c r="AF6" s="10">
        <v>452000</v>
      </c>
      <c r="AG6" s="10">
        <v>452000</v>
      </c>
      <c r="AH6" s="18">
        <v>0.2</v>
      </c>
      <c r="AI6" s="6" t="s">
        <v>67</v>
      </c>
      <c r="AJ6" s="3" t="s">
        <v>72</v>
      </c>
      <c r="AK6" s="6" t="s">
        <v>58</v>
      </c>
      <c r="AL6" s="11">
        <v>0</v>
      </c>
      <c r="AM6" s="3" t="s">
        <v>59</v>
      </c>
      <c r="AN6" s="6" t="s">
        <v>59</v>
      </c>
      <c r="AO6" s="3" t="s">
        <v>59</v>
      </c>
      <c r="AP6" s="6" t="s">
        <v>59</v>
      </c>
      <c r="AQ6" s="3" t="s">
        <v>59</v>
      </c>
      <c r="AR6" s="3" t="s">
        <v>60</v>
      </c>
      <c r="AS6" s="3" t="s">
        <v>59</v>
      </c>
      <c r="AT6" s="3" t="s">
        <v>59</v>
      </c>
      <c r="AU6" s="19" t="s">
        <v>75</v>
      </c>
    </row>
    <row r="7" spans="1:48" ht="163.5" customHeight="1" x14ac:dyDescent="0.25">
      <c r="A7" s="97"/>
      <c r="B7" s="97"/>
      <c r="C7" s="97"/>
      <c r="D7" s="108"/>
      <c r="E7" s="97"/>
      <c r="F7" s="97"/>
      <c r="G7" s="97"/>
      <c r="H7" s="99"/>
      <c r="I7" s="97"/>
      <c r="J7" s="97"/>
      <c r="K7" s="97"/>
      <c r="L7" s="97"/>
      <c r="M7" s="97"/>
      <c r="N7" s="102"/>
      <c r="O7" s="102"/>
      <c r="P7" s="102"/>
      <c r="Q7" s="102"/>
      <c r="R7" s="106"/>
      <c r="S7" s="106"/>
      <c r="T7" s="97"/>
      <c r="U7" s="96"/>
      <c r="V7" s="97"/>
      <c r="W7" s="8" t="s">
        <v>76</v>
      </c>
      <c r="X7" s="24">
        <v>31144729</v>
      </c>
      <c r="Y7" s="26">
        <f>7078542/X7</f>
        <v>0.22727897231021019</v>
      </c>
      <c r="Z7" s="26">
        <f>13860090/X7</f>
        <v>0.44502201319523443</v>
      </c>
      <c r="AA7" s="26">
        <f>23034269/X7</f>
        <v>0.73958803751350666</v>
      </c>
      <c r="AB7" s="26">
        <v>1.0073000000000001</v>
      </c>
      <c r="AC7" s="26">
        <f>AVERAGE(Y7:AB7)</f>
        <v>0.60479725575473786</v>
      </c>
      <c r="AD7" s="15">
        <v>44562</v>
      </c>
      <c r="AE7" s="3">
        <v>365</v>
      </c>
      <c r="AF7" s="10">
        <v>452000</v>
      </c>
      <c r="AG7" s="10">
        <v>452000</v>
      </c>
      <c r="AH7" s="18">
        <v>0.2</v>
      </c>
      <c r="AI7" s="6" t="s">
        <v>67</v>
      </c>
      <c r="AJ7" s="3" t="s">
        <v>72</v>
      </c>
      <c r="AK7" s="6" t="s">
        <v>58</v>
      </c>
      <c r="AL7" s="11">
        <v>4700000</v>
      </c>
      <c r="AM7" s="3" t="s">
        <v>77</v>
      </c>
      <c r="AN7" s="12" t="s">
        <v>78</v>
      </c>
      <c r="AO7" s="3" t="s">
        <v>60</v>
      </c>
      <c r="AP7" s="6" t="s">
        <v>79</v>
      </c>
      <c r="AQ7" s="16" t="s">
        <v>80</v>
      </c>
      <c r="AR7" s="3" t="s">
        <v>60</v>
      </c>
      <c r="AS7" s="3" t="s">
        <v>59</v>
      </c>
      <c r="AT7" s="3" t="s">
        <v>59</v>
      </c>
      <c r="AU7" s="19" t="s">
        <v>81</v>
      </c>
      <c r="AV7" s="20"/>
    </row>
    <row r="8" spans="1:48" ht="120" x14ac:dyDescent="0.25">
      <c r="A8" s="97"/>
      <c r="B8" s="97"/>
      <c r="C8" s="97"/>
      <c r="D8" s="108"/>
      <c r="E8" s="97"/>
      <c r="F8" s="97"/>
      <c r="G8" s="97"/>
      <c r="H8" s="100"/>
      <c r="I8" s="97"/>
      <c r="J8" s="97"/>
      <c r="K8" s="97"/>
      <c r="L8" s="97"/>
      <c r="M8" s="97"/>
      <c r="N8" s="103"/>
      <c r="O8" s="103"/>
      <c r="P8" s="103"/>
      <c r="Q8" s="103"/>
      <c r="R8" s="107"/>
      <c r="S8" s="107"/>
      <c r="T8" s="97"/>
      <c r="U8" s="96"/>
      <c r="V8" s="97"/>
      <c r="W8" s="6" t="s">
        <v>82</v>
      </c>
      <c r="X8" s="9">
        <v>1</v>
      </c>
      <c r="Y8" s="16">
        <v>0.41</v>
      </c>
      <c r="Z8" s="16">
        <v>0.68</v>
      </c>
      <c r="AA8" s="16">
        <v>1</v>
      </c>
      <c r="AB8" s="21">
        <v>0.77690000000000003</v>
      </c>
      <c r="AC8" s="21">
        <f>AVERAGE(Y8:AB8)</f>
        <v>0.71672499999999995</v>
      </c>
      <c r="AD8" s="15">
        <v>44562</v>
      </c>
      <c r="AE8" s="3">
        <v>365</v>
      </c>
      <c r="AF8" s="10">
        <v>452000</v>
      </c>
      <c r="AG8" s="10">
        <v>452000</v>
      </c>
      <c r="AH8" s="18">
        <v>0.2</v>
      </c>
      <c r="AI8" s="6" t="s">
        <v>83</v>
      </c>
      <c r="AJ8" s="3" t="s">
        <v>84</v>
      </c>
      <c r="AK8" s="6" t="s">
        <v>58</v>
      </c>
      <c r="AL8" s="11">
        <v>58314321832</v>
      </c>
      <c r="AM8" s="3" t="s">
        <v>77</v>
      </c>
      <c r="AN8" s="12" t="s">
        <v>78</v>
      </c>
      <c r="AO8" s="3" t="s">
        <v>60</v>
      </c>
      <c r="AP8" s="6" t="s">
        <v>79</v>
      </c>
      <c r="AQ8" s="3" t="s">
        <v>85</v>
      </c>
      <c r="AR8" s="3" t="s">
        <v>60</v>
      </c>
      <c r="AS8" s="3" t="s">
        <v>59</v>
      </c>
      <c r="AT8" s="3" t="s">
        <v>59</v>
      </c>
      <c r="AU8" s="19" t="s">
        <v>86</v>
      </c>
    </row>
    <row r="9" spans="1:48" ht="339" customHeight="1" x14ac:dyDescent="0.25">
      <c r="A9" s="97"/>
      <c r="B9" s="97"/>
      <c r="C9" s="97"/>
      <c r="D9" s="108"/>
      <c r="E9" s="97"/>
      <c r="F9" s="97"/>
      <c r="G9" s="3" t="s">
        <v>87</v>
      </c>
      <c r="H9" s="3" t="s">
        <v>51</v>
      </c>
      <c r="I9" s="3">
        <v>322</v>
      </c>
      <c r="J9" s="3" t="s">
        <v>88</v>
      </c>
      <c r="K9" s="3">
        <v>336</v>
      </c>
      <c r="L9" s="3" t="s">
        <v>53</v>
      </c>
      <c r="M9" s="3">
        <v>0</v>
      </c>
      <c r="N9" s="3" t="s">
        <v>53</v>
      </c>
      <c r="O9" s="3" t="s">
        <v>53</v>
      </c>
      <c r="P9" s="3" t="s">
        <v>53</v>
      </c>
      <c r="Q9" s="3" t="s">
        <v>53</v>
      </c>
      <c r="R9" s="29"/>
      <c r="S9" s="3"/>
      <c r="T9" s="4"/>
      <c r="U9" s="5"/>
      <c r="V9" s="4"/>
      <c r="W9" s="6" t="s">
        <v>89</v>
      </c>
      <c r="X9" s="6" t="s">
        <v>55</v>
      </c>
      <c r="Y9" s="6" t="s">
        <v>55</v>
      </c>
      <c r="Z9" s="6" t="s">
        <v>55</v>
      </c>
      <c r="AA9" s="6" t="s">
        <v>53</v>
      </c>
      <c r="AB9" s="6" t="s">
        <v>53</v>
      </c>
      <c r="AC9" s="6" t="s">
        <v>53</v>
      </c>
      <c r="AD9" s="6" t="s">
        <v>55</v>
      </c>
      <c r="AE9" s="6" t="s">
        <v>55</v>
      </c>
      <c r="AF9" s="6" t="s">
        <v>55</v>
      </c>
      <c r="AG9" s="6" t="s">
        <v>55</v>
      </c>
      <c r="AH9" s="6" t="s">
        <v>55</v>
      </c>
      <c r="AI9" s="6" t="s">
        <v>67</v>
      </c>
      <c r="AJ9" s="3" t="s">
        <v>68</v>
      </c>
      <c r="AK9" s="6" t="s">
        <v>58</v>
      </c>
      <c r="AL9" s="11" t="s">
        <v>59</v>
      </c>
      <c r="AM9" s="3" t="s">
        <v>59</v>
      </c>
      <c r="AN9" s="6" t="s">
        <v>59</v>
      </c>
      <c r="AO9" s="3" t="s">
        <v>59</v>
      </c>
      <c r="AP9" s="6" t="s">
        <v>59</v>
      </c>
      <c r="AQ9" s="3" t="s">
        <v>59</v>
      </c>
      <c r="AR9" s="3" t="s">
        <v>60</v>
      </c>
      <c r="AS9" s="3" t="s">
        <v>59</v>
      </c>
      <c r="AT9" s="3" t="s">
        <v>59</v>
      </c>
      <c r="AU9" s="19" t="s">
        <v>90</v>
      </c>
    </row>
    <row r="10" spans="1:48" ht="105" x14ac:dyDescent="0.25">
      <c r="A10" s="97"/>
      <c r="B10" s="97"/>
      <c r="C10" s="97"/>
      <c r="D10" s="108"/>
      <c r="E10" s="97"/>
      <c r="F10" s="97"/>
      <c r="G10" s="3" t="s">
        <v>91</v>
      </c>
      <c r="H10" s="3" t="s">
        <v>51</v>
      </c>
      <c r="I10" s="3">
        <v>0</v>
      </c>
      <c r="J10" s="3" t="s">
        <v>92</v>
      </c>
      <c r="K10" s="3">
        <v>409</v>
      </c>
      <c r="L10" s="3" t="s">
        <v>53</v>
      </c>
      <c r="M10" s="3">
        <v>0</v>
      </c>
      <c r="N10" s="3" t="s">
        <v>53</v>
      </c>
      <c r="O10" s="3" t="s">
        <v>53</v>
      </c>
      <c r="P10" s="3" t="s">
        <v>53</v>
      </c>
      <c r="Q10" s="3" t="s">
        <v>53</v>
      </c>
      <c r="R10" s="3"/>
      <c r="S10" s="3"/>
      <c r="T10" s="4"/>
      <c r="U10" s="5"/>
      <c r="V10" s="4"/>
      <c r="W10" s="6" t="s">
        <v>92</v>
      </c>
      <c r="X10" s="6" t="s">
        <v>55</v>
      </c>
      <c r="Y10" s="6" t="s">
        <v>55</v>
      </c>
      <c r="Z10" s="6" t="s">
        <v>55</v>
      </c>
      <c r="AA10" s="6" t="s">
        <v>53</v>
      </c>
      <c r="AB10" s="6" t="s">
        <v>53</v>
      </c>
      <c r="AC10" s="6" t="s">
        <v>53</v>
      </c>
      <c r="AD10" s="6" t="s">
        <v>55</v>
      </c>
      <c r="AE10" s="6" t="s">
        <v>55</v>
      </c>
      <c r="AF10" s="6" t="s">
        <v>55</v>
      </c>
      <c r="AG10" s="6" t="s">
        <v>55</v>
      </c>
      <c r="AH10" s="6" t="s">
        <v>55</v>
      </c>
      <c r="AI10" s="6" t="s">
        <v>93</v>
      </c>
      <c r="AJ10" s="3" t="s">
        <v>94</v>
      </c>
      <c r="AK10" s="6" t="s">
        <v>58</v>
      </c>
      <c r="AL10" s="11">
        <v>0</v>
      </c>
      <c r="AM10" s="3" t="s">
        <v>95</v>
      </c>
      <c r="AN10" s="6" t="s">
        <v>59</v>
      </c>
      <c r="AO10" s="3" t="s">
        <v>59</v>
      </c>
      <c r="AP10" s="6" t="s">
        <v>59</v>
      </c>
      <c r="AQ10" s="3" t="s">
        <v>59</v>
      </c>
      <c r="AR10" s="3" t="s">
        <v>60</v>
      </c>
      <c r="AS10" s="3" t="s">
        <v>59</v>
      </c>
      <c r="AT10" s="3" t="s">
        <v>59</v>
      </c>
      <c r="AU10" s="19" t="s">
        <v>96</v>
      </c>
    </row>
    <row r="11" spans="1:48" ht="72.75" customHeight="1" x14ac:dyDescent="0.25">
      <c r="A11" s="97"/>
      <c r="B11" s="97"/>
      <c r="C11" s="97"/>
      <c r="D11" s="108"/>
      <c r="E11" s="97"/>
      <c r="F11" s="97"/>
      <c r="G11" s="3"/>
      <c r="H11" s="3"/>
      <c r="I11" s="3"/>
      <c r="J11" s="3"/>
      <c r="K11" s="3"/>
      <c r="L11" s="3"/>
      <c r="M11" s="3"/>
      <c r="N11" s="3"/>
      <c r="O11" s="3"/>
      <c r="P11" s="3"/>
      <c r="Q11" s="3"/>
      <c r="R11" s="3"/>
      <c r="S11" s="3"/>
      <c r="T11" s="4"/>
      <c r="U11" s="5"/>
      <c r="V11" s="4"/>
      <c r="W11" s="6"/>
      <c r="X11" s="6"/>
      <c r="Y11" s="6"/>
      <c r="Z11" s="6"/>
      <c r="AA11" s="6"/>
      <c r="AB11" s="6"/>
      <c r="AC11" s="6"/>
      <c r="AD11" s="6"/>
      <c r="AE11" s="6"/>
      <c r="AF11" s="6"/>
      <c r="AG11" s="6"/>
      <c r="AH11" s="6"/>
      <c r="AI11" s="6"/>
      <c r="AJ11" s="3"/>
      <c r="AK11" s="6"/>
      <c r="AL11" s="11"/>
      <c r="AM11" s="3"/>
      <c r="AN11" s="6"/>
      <c r="AO11" s="3"/>
      <c r="AP11" s="6"/>
      <c r="AQ11" s="3"/>
      <c r="AR11" s="3"/>
      <c r="AS11" s="3"/>
      <c r="AT11" s="3"/>
      <c r="AU11" s="19"/>
    </row>
    <row r="12" spans="1:48" ht="165" x14ac:dyDescent="0.25">
      <c r="A12" s="97"/>
      <c r="B12" s="97"/>
      <c r="C12" s="97"/>
      <c r="D12" s="108"/>
      <c r="E12" s="97"/>
      <c r="F12" s="97"/>
      <c r="G12" s="3" t="s">
        <v>97</v>
      </c>
      <c r="H12" s="3" t="s">
        <v>51</v>
      </c>
      <c r="I12" s="3">
        <v>850</v>
      </c>
      <c r="J12" s="3" t="s">
        <v>98</v>
      </c>
      <c r="K12" s="3">
        <v>712</v>
      </c>
      <c r="L12" s="3">
        <v>2</v>
      </c>
      <c r="M12" s="3">
        <v>97</v>
      </c>
      <c r="N12" s="22">
        <v>0</v>
      </c>
      <c r="O12" s="22">
        <v>0</v>
      </c>
      <c r="P12" s="22">
        <v>0</v>
      </c>
      <c r="Q12" s="22">
        <v>1</v>
      </c>
      <c r="R12" s="28">
        <f>1/2</f>
        <v>0.5</v>
      </c>
      <c r="S12" s="28">
        <f>98/712</f>
        <v>0.13764044943820225</v>
      </c>
      <c r="T12" s="3" t="s">
        <v>99</v>
      </c>
      <c r="U12" s="25">
        <v>2021130010243</v>
      </c>
      <c r="V12" s="3" t="s">
        <v>100</v>
      </c>
      <c r="W12" s="6" t="s">
        <v>101</v>
      </c>
      <c r="X12" s="6">
        <v>2</v>
      </c>
      <c r="Y12" s="3">
        <v>0</v>
      </c>
      <c r="Z12" s="3">
        <v>0</v>
      </c>
      <c r="AA12" s="3">
        <v>0</v>
      </c>
      <c r="AB12" s="3">
        <v>1</v>
      </c>
      <c r="AC12" s="36">
        <f>+AB12/X12</f>
        <v>0.5</v>
      </c>
      <c r="AD12" s="15">
        <v>44562</v>
      </c>
      <c r="AE12" s="3">
        <v>365</v>
      </c>
      <c r="AF12" s="10">
        <v>115000</v>
      </c>
      <c r="AG12" s="10">
        <v>115000</v>
      </c>
      <c r="AH12" s="16">
        <v>1</v>
      </c>
      <c r="AI12" s="6" t="s">
        <v>67</v>
      </c>
      <c r="AJ12" s="3" t="s">
        <v>72</v>
      </c>
      <c r="AK12" s="6" t="s">
        <v>102</v>
      </c>
      <c r="AL12" s="11">
        <v>0</v>
      </c>
      <c r="AM12" s="3" t="s">
        <v>59</v>
      </c>
      <c r="AN12" s="6" t="s">
        <v>59</v>
      </c>
      <c r="AO12" s="3" t="s">
        <v>59</v>
      </c>
      <c r="AP12" s="6" t="s">
        <v>59</v>
      </c>
      <c r="AQ12" s="3" t="s">
        <v>59</v>
      </c>
      <c r="AR12" s="3" t="s">
        <v>60</v>
      </c>
      <c r="AS12" s="3" t="s">
        <v>59</v>
      </c>
      <c r="AT12" s="3" t="s">
        <v>59</v>
      </c>
      <c r="AU12" s="19" t="s">
        <v>103</v>
      </c>
    </row>
    <row r="13" spans="1:48" ht="409.5" customHeight="1" x14ac:dyDescent="0.25">
      <c r="A13" s="13"/>
      <c r="B13" s="13"/>
      <c r="C13" s="13"/>
      <c r="D13" s="13"/>
      <c r="E13" s="13"/>
      <c r="F13" s="13"/>
      <c r="G13" s="13"/>
      <c r="H13" s="3"/>
      <c r="I13" s="13"/>
      <c r="J13" s="13"/>
      <c r="K13" s="13"/>
      <c r="L13" s="13"/>
      <c r="M13" s="13"/>
      <c r="N13" s="22"/>
      <c r="O13" s="22"/>
      <c r="P13" s="22"/>
      <c r="Q13" s="22"/>
      <c r="R13" s="22"/>
      <c r="S13" s="22"/>
      <c r="T13" s="13"/>
      <c r="U13" s="13"/>
      <c r="V13" s="13"/>
      <c r="W13" s="6" t="s">
        <v>104</v>
      </c>
      <c r="X13" s="6">
        <v>1</v>
      </c>
      <c r="Y13" s="16">
        <v>0.75</v>
      </c>
      <c r="Z13" s="16">
        <v>0.77</v>
      </c>
      <c r="AA13" s="16">
        <v>0.78</v>
      </c>
      <c r="AB13" s="16">
        <v>0.8</v>
      </c>
      <c r="AC13" s="16"/>
      <c r="AD13" s="15">
        <v>44562</v>
      </c>
      <c r="AE13" s="3">
        <v>365</v>
      </c>
      <c r="AF13" s="3" t="s">
        <v>59</v>
      </c>
      <c r="AG13" s="3" t="s">
        <v>59</v>
      </c>
      <c r="AH13" s="3" t="s">
        <v>59</v>
      </c>
      <c r="AI13" s="6" t="s">
        <v>105</v>
      </c>
      <c r="AJ13" s="3" t="s">
        <v>106</v>
      </c>
      <c r="AK13" s="6" t="s">
        <v>58</v>
      </c>
      <c r="AL13" s="11">
        <v>0</v>
      </c>
      <c r="AM13" s="3" t="s">
        <v>59</v>
      </c>
      <c r="AN13" s="6" t="s">
        <v>59</v>
      </c>
      <c r="AO13" s="3" t="s">
        <v>59</v>
      </c>
      <c r="AP13" s="6" t="s">
        <v>59</v>
      </c>
      <c r="AQ13" s="3" t="s">
        <v>59</v>
      </c>
      <c r="AR13" s="3" t="s">
        <v>60</v>
      </c>
      <c r="AS13" s="3" t="s">
        <v>59</v>
      </c>
      <c r="AT13" s="3" t="s">
        <v>59</v>
      </c>
      <c r="AU13" s="27" t="s">
        <v>107</v>
      </c>
    </row>
    <row r="14" spans="1:48" ht="120" x14ac:dyDescent="0.25">
      <c r="A14" s="13"/>
      <c r="B14" s="13"/>
      <c r="C14" s="13"/>
      <c r="D14" s="13"/>
      <c r="E14" s="13"/>
      <c r="F14" s="13"/>
      <c r="G14" s="13"/>
      <c r="H14" s="3"/>
      <c r="I14" s="13"/>
      <c r="J14" s="13"/>
      <c r="K14" s="13"/>
      <c r="L14" s="13"/>
      <c r="M14" s="13"/>
      <c r="N14" s="22"/>
      <c r="O14" s="22"/>
      <c r="P14" s="22"/>
      <c r="Q14" s="22"/>
      <c r="R14" s="22"/>
      <c r="S14" s="22"/>
      <c r="T14" s="13"/>
      <c r="U14" s="13"/>
      <c r="V14" s="13"/>
      <c r="W14" s="6" t="s">
        <v>108</v>
      </c>
      <c r="X14" s="6">
        <v>1</v>
      </c>
      <c r="Y14" s="21">
        <v>0.42509999999999998</v>
      </c>
      <c r="Z14" s="21">
        <v>0.54590000000000005</v>
      </c>
      <c r="AA14" s="21">
        <v>0.57530000000000003</v>
      </c>
      <c r="AB14" s="21">
        <v>0.83760000000000001</v>
      </c>
      <c r="AC14" s="21"/>
      <c r="AD14" s="15">
        <v>44562</v>
      </c>
      <c r="AE14" s="3">
        <v>365</v>
      </c>
      <c r="AF14" s="3" t="s">
        <v>59</v>
      </c>
      <c r="AG14" s="3" t="s">
        <v>59</v>
      </c>
      <c r="AH14" s="3" t="s">
        <v>59</v>
      </c>
      <c r="AI14" s="6" t="s">
        <v>83</v>
      </c>
      <c r="AJ14" s="3" t="s">
        <v>109</v>
      </c>
      <c r="AK14" s="6" t="s">
        <v>59</v>
      </c>
      <c r="AL14" s="6" t="s">
        <v>59</v>
      </c>
      <c r="AM14" s="3" t="s">
        <v>59</v>
      </c>
      <c r="AN14" s="6" t="s">
        <v>59</v>
      </c>
      <c r="AO14" s="3" t="s">
        <v>59</v>
      </c>
      <c r="AP14" s="6" t="s">
        <v>59</v>
      </c>
      <c r="AQ14" s="3" t="s">
        <v>59</v>
      </c>
      <c r="AR14" s="3" t="s">
        <v>60</v>
      </c>
      <c r="AS14" s="3" t="s">
        <v>59</v>
      </c>
      <c r="AT14" s="3" t="s">
        <v>59</v>
      </c>
      <c r="AU14" s="19" t="s">
        <v>110</v>
      </c>
    </row>
    <row r="15" spans="1:48" ht="51.75" customHeight="1" x14ac:dyDescent="0.25">
      <c r="A15" s="13"/>
      <c r="B15" s="13"/>
      <c r="C15" s="13"/>
      <c r="D15" s="13"/>
      <c r="E15" s="13"/>
      <c r="F15" s="13"/>
      <c r="G15" s="13"/>
      <c r="H15" s="3"/>
      <c r="I15" s="13"/>
      <c r="J15" s="13"/>
      <c r="K15" s="13"/>
      <c r="L15" s="13"/>
      <c r="M15" s="13"/>
      <c r="N15" s="22"/>
      <c r="O15" s="22"/>
      <c r="P15" s="22"/>
      <c r="Q15" s="22"/>
      <c r="R15" s="22"/>
      <c r="S15" s="22"/>
      <c r="T15" s="13"/>
      <c r="U15" s="13"/>
      <c r="V15" s="13"/>
      <c r="W15" s="6" t="s">
        <v>111</v>
      </c>
      <c r="X15" s="6">
        <v>1</v>
      </c>
      <c r="Y15" s="16">
        <v>0.3</v>
      </c>
      <c r="Z15" s="16">
        <v>0.77</v>
      </c>
      <c r="AA15" s="16">
        <v>0.8</v>
      </c>
      <c r="AB15" s="16">
        <v>1</v>
      </c>
      <c r="AC15" s="16"/>
      <c r="AD15" s="15">
        <v>44562</v>
      </c>
      <c r="AE15" s="3">
        <v>365</v>
      </c>
      <c r="AF15" s="3" t="s">
        <v>59</v>
      </c>
      <c r="AG15" s="3" t="s">
        <v>59</v>
      </c>
      <c r="AH15" s="3" t="s">
        <v>59</v>
      </c>
      <c r="AI15" s="6" t="s">
        <v>83</v>
      </c>
      <c r="AJ15" s="3" t="s">
        <v>112</v>
      </c>
      <c r="AK15" s="6" t="s">
        <v>59</v>
      </c>
      <c r="AL15" s="6" t="s">
        <v>59</v>
      </c>
      <c r="AM15" s="3" t="s">
        <v>59</v>
      </c>
      <c r="AN15" s="6" t="s">
        <v>59</v>
      </c>
      <c r="AO15" s="3" t="s">
        <v>59</v>
      </c>
      <c r="AP15" s="6" t="s">
        <v>59</v>
      </c>
      <c r="AQ15" s="3" t="s">
        <v>59</v>
      </c>
      <c r="AR15" s="3" t="s">
        <v>60</v>
      </c>
      <c r="AS15" s="3" t="s">
        <v>59</v>
      </c>
      <c r="AT15" s="3" t="s">
        <v>59</v>
      </c>
      <c r="AU15" s="19" t="s">
        <v>113</v>
      </c>
    </row>
    <row r="16" spans="1:48" ht="57.95" customHeight="1" x14ac:dyDescent="0.25">
      <c r="A16" s="13"/>
      <c r="B16" s="13"/>
      <c r="C16" s="13"/>
      <c r="D16" s="13"/>
      <c r="E16" s="13"/>
      <c r="F16" s="13"/>
      <c r="G16" s="13"/>
      <c r="H16" s="3"/>
      <c r="I16" s="13"/>
      <c r="J16" s="13"/>
      <c r="K16" s="13"/>
      <c r="L16" s="13"/>
      <c r="M16" s="13"/>
      <c r="N16" s="22"/>
      <c r="O16" s="22"/>
      <c r="P16" s="22"/>
      <c r="Q16" s="22"/>
      <c r="R16" s="22"/>
      <c r="S16" s="22"/>
      <c r="T16" s="13"/>
      <c r="U16" s="13"/>
      <c r="V16" s="13"/>
      <c r="W16" s="6" t="s">
        <v>114</v>
      </c>
      <c r="X16" s="6">
        <v>1</v>
      </c>
      <c r="Y16" s="16">
        <v>0.3</v>
      </c>
      <c r="Z16" s="16">
        <v>0.68</v>
      </c>
      <c r="AA16" s="16">
        <v>0.74</v>
      </c>
      <c r="AB16" s="16">
        <v>0.94099999999999995</v>
      </c>
      <c r="AC16" s="16"/>
      <c r="AD16" s="15">
        <v>44562</v>
      </c>
      <c r="AE16" s="3">
        <v>365</v>
      </c>
      <c r="AF16" s="3" t="s">
        <v>59</v>
      </c>
      <c r="AG16" s="3" t="s">
        <v>59</v>
      </c>
      <c r="AH16" s="3" t="s">
        <v>59</v>
      </c>
      <c r="AI16" s="6" t="s">
        <v>83</v>
      </c>
      <c r="AJ16" s="3" t="s">
        <v>112</v>
      </c>
      <c r="AK16" s="6" t="s">
        <v>59</v>
      </c>
      <c r="AL16" s="6" t="s">
        <v>59</v>
      </c>
      <c r="AM16" s="3" t="s">
        <v>59</v>
      </c>
      <c r="AN16" s="6" t="s">
        <v>59</v>
      </c>
      <c r="AO16" s="3" t="s">
        <v>59</v>
      </c>
      <c r="AP16" s="6" t="s">
        <v>59</v>
      </c>
      <c r="AQ16" s="3" t="s">
        <v>59</v>
      </c>
      <c r="AR16" s="3" t="s">
        <v>60</v>
      </c>
      <c r="AS16" s="3" t="s">
        <v>59</v>
      </c>
      <c r="AT16" s="3" t="s">
        <v>59</v>
      </c>
      <c r="AU16" s="19" t="s">
        <v>113</v>
      </c>
    </row>
    <row r="17" spans="1:47" ht="30" x14ac:dyDescent="0.25">
      <c r="A17" s="13"/>
      <c r="B17" s="13"/>
      <c r="C17" s="13"/>
      <c r="D17" s="13"/>
      <c r="E17" s="13"/>
      <c r="F17" s="13"/>
      <c r="G17" s="13"/>
      <c r="H17" s="3"/>
      <c r="I17" s="13"/>
      <c r="J17" s="13"/>
      <c r="K17" s="13"/>
      <c r="L17" s="13"/>
      <c r="M17" s="13"/>
      <c r="N17" s="22"/>
      <c r="O17" s="22"/>
      <c r="P17" s="22"/>
      <c r="Q17" s="22"/>
      <c r="R17" s="22"/>
      <c r="S17" s="22"/>
      <c r="T17" s="13"/>
      <c r="U17" s="13"/>
      <c r="V17" s="13"/>
      <c r="W17" s="6" t="s">
        <v>115</v>
      </c>
      <c r="X17" s="6">
        <v>1</v>
      </c>
      <c r="Y17" s="16">
        <v>0.25</v>
      </c>
      <c r="Z17" s="16">
        <v>0.41</v>
      </c>
      <c r="AA17" s="16">
        <v>0.45</v>
      </c>
      <c r="AB17" s="16">
        <v>1</v>
      </c>
      <c r="AC17" s="16"/>
      <c r="AD17" s="15">
        <v>44562</v>
      </c>
      <c r="AE17" s="3">
        <v>365</v>
      </c>
      <c r="AF17" s="3" t="s">
        <v>59</v>
      </c>
      <c r="AG17" s="3" t="s">
        <v>59</v>
      </c>
      <c r="AH17" s="3" t="s">
        <v>59</v>
      </c>
      <c r="AI17" s="6" t="s">
        <v>83</v>
      </c>
      <c r="AJ17" s="3" t="s">
        <v>112</v>
      </c>
      <c r="AK17" s="6" t="s">
        <v>59</v>
      </c>
      <c r="AL17" s="6" t="s">
        <v>59</v>
      </c>
      <c r="AM17" s="3" t="s">
        <v>59</v>
      </c>
      <c r="AN17" s="6" t="s">
        <v>59</v>
      </c>
      <c r="AO17" s="3" t="s">
        <v>59</v>
      </c>
      <c r="AP17" s="6" t="s">
        <v>59</v>
      </c>
      <c r="AQ17" s="3" t="s">
        <v>59</v>
      </c>
      <c r="AR17" s="3" t="s">
        <v>60</v>
      </c>
      <c r="AS17" s="3" t="s">
        <v>59</v>
      </c>
      <c r="AT17" s="3" t="s">
        <v>59</v>
      </c>
      <c r="AU17" s="19" t="s">
        <v>113</v>
      </c>
    </row>
    <row r="18" spans="1:47" ht="30" x14ac:dyDescent="0.25">
      <c r="A18" s="13"/>
      <c r="B18" s="13"/>
      <c r="C18" s="13"/>
      <c r="D18" s="13"/>
      <c r="E18" s="13"/>
      <c r="F18" s="13"/>
      <c r="G18" s="13"/>
      <c r="H18" s="3"/>
      <c r="I18" s="13"/>
      <c r="J18" s="13"/>
      <c r="K18" s="13"/>
      <c r="L18" s="13"/>
      <c r="M18" s="13"/>
      <c r="N18" s="22"/>
      <c r="O18" s="22"/>
      <c r="P18" s="22"/>
      <c r="Q18" s="22"/>
      <c r="R18" s="22"/>
      <c r="S18" s="22"/>
      <c r="T18" s="13"/>
      <c r="U18" s="13"/>
      <c r="V18" s="13"/>
      <c r="W18" s="6" t="s">
        <v>116</v>
      </c>
      <c r="X18" s="6">
        <v>1</v>
      </c>
      <c r="Y18" s="16">
        <v>0.3</v>
      </c>
      <c r="Z18" s="16">
        <v>0.83</v>
      </c>
      <c r="AA18" s="16">
        <v>0.88</v>
      </c>
      <c r="AB18" s="16">
        <v>0.97</v>
      </c>
      <c r="AC18" s="16"/>
      <c r="AD18" s="15">
        <v>44562</v>
      </c>
      <c r="AE18" s="3">
        <v>365</v>
      </c>
      <c r="AF18" s="3" t="s">
        <v>59</v>
      </c>
      <c r="AG18" s="3" t="s">
        <v>59</v>
      </c>
      <c r="AH18" s="3" t="s">
        <v>59</v>
      </c>
      <c r="AI18" s="6" t="s">
        <v>83</v>
      </c>
      <c r="AJ18" s="3" t="s">
        <v>112</v>
      </c>
      <c r="AK18" s="6" t="s">
        <v>59</v>
      </c>
      <c r="AL18" s="6" t="s">
        <v>59</v>
      </c>
      <c r="AM18" s="3" t="s">
        <v>59</v>
      </c>
      <c r="AN18" s="6" t="s">
        <v>59</v>
      </c>
      <c r="AO18" s="3" t="s">
        <v>59</v>
      </c>
      <c r="AP18" s="6" t="s">
        <v>59</v>
      </c>
      <c r="AQ18" s="3" t="s">
        <v>59</v>
      </c>
      <c r="AR18" s="3" t="s">
        <v>60</v>
      </c>
      <c r="AS18" s="3" t="s">
        <v>59</v>
      </c>
      <c r="AT18" s="3" t="s">
        <v>59</v>
      </c>
      <c r="AU18" s="19" t="s">
        <v>113</v>
      </c>
    </row>
    <row r="19" spans="1:47" ht="45" x14ac:dyDescent="0.25">
      <c r="A19" s="13"/>
      <c r="B19" s="13"/>
      <c r="C19" s="13"/>
      <c r="D19" s="13"/>
      <c r="E19" s="13"/>
      <c r="F19" s="13"/>
      <c r="G19" s="13"/>
      <c r="H19" s="3"/>
      <c r="I19" s="13"/>
      <c r="J19" s="13"/>
      <c r="K19" s="13"/>
      <c r="L19" s="13"/>
      <c r="M19" s="13"/>
      <c r="N19" s="22"/>
      <c r="O19" s="22"/>
      <c r="P19" s="22"/>
      <c r="Q19" s="22"/>
      <c r="R19" s="22"/>
      <c r="S19" s="22"/>
      <c r="T19" s="13"/>
      <c r="U19" s="13"/>
      <c r="V19" s="13"/>
      <c r="W19" s="6" t="s">
        <v>117</v>
      </c>
      <c r="X19" s="6">
        <v>1</v>
      </c>
      <c r="Y19" s="16">
        <v>0.51</v>
      </c>
      <c r="Z19" s="16">
        <v>0.8</v>
      </c>
      <c r="AA19" s="16">
        <v>0.9</v>
      </c>
      <c r="AB19" s="16">
        <v>0.91500000000000004</v>
      </c>
      <c r="AC19" s="16"/>
      <c r="AD19" s="15">
        <v>44562</v>
      </c>
      <c r="AE19" s="3">
        <v>365</v>
      </c>
      <c r="AF19" s="3" t="s">
        <v>59</v>
      </c>
      <c r="AG19" s="3" t="s">
        <v>59</v>
      </c>
      <c r="AH19" s="3" t="s">
        <v>59</v>
      </c>
      <c r="AI19" s="6" t="s">
        <v>83</v>
      </c>
      <c r="AJ19" s="3" t="s">
        <v>118</v>
      </c>
      <c r="AK19" s="6" t="s">
        <v>59</v>
      </c>
      <c r="AL19" s="6" t="s">
        <v>59</v>
      </c>
      <c r="AM19" s="3" t="s">
        <v>59</v>
      </c>
      <c r="AN19" s="6" t="s">
        <v>59</v>
      </c>
      <c r="AO19" s="3" t="s">
        <v>59</v>
      </c>
      <c r="AP19" s="6" t="s">
        <v>59</v>
      </c>
      <c r="AQ19" s="3" t="s">
        <v>59</v>
      </c>
      <c r="AR19" s="3" t="s">
        <v>60</v>
      </c>
      <c r="AS19" s="3" t="s">
        <v>59</v>
      </c>
      <c r="AT19" s="3" t="s">
        <v>59</v>
      </c>
      <c r="AU19" s="19" t="s">
        <v>113</v>
      </c>
    </row>
    <row r="20" spans="1:47" ht="227.25" customHeight="1" x14ac:dyDescent="0.25">
      <c r="A20" s="13"/>
      <c r="B20" s="13"/>
      <c r="C20" s="13"/>
      <c r="D20" s="13"/>
      <c r="E20" s="13"/>
      <c r="F20" s="13"/>
      <c r="G20" s="13"/>
      <c r="H20" s="3"/>
      <c r="I20" s="13"/>
      <c r="J20" s="13"/>
      <c r="K20" s="13"/>
      <c r="L20" s="13"/>
      <c r="M20" s="13"/>
      <c r="N20" s="22"/>
      <c r="O20" s="22"/>
      <c r="P20" s="22"/>
      <c r="Q20" s="22"/>
      <c r="R20" s="22"/>
      <c r="S20" s="22"/>
      <c r="T20" s="13"/>
      <c r="U20" s="13"/>
      <c r="V20" s="13"/>
      <c r="W20" s="33" t="s">
        <v>119</v>
      </c>
      <c r="X20" s="33">
        <v>1</v>
      </c>
      <c r="Y20" s="34">
        <v>0.4</v>
      </c>
      <c r="Z20" s="34">
        <v>0.6</v>
      </c>
      <c r="AA20" s="34">
        <v>0.8</v>
      </c>
      <c r="AB20" s="34">
        <v>1</v>
      </c>
      <c r="AC20" s="34"/>
      <c r="AD20" s="15">
        <v>44562</v>
      </c>
      <c r="AE20" s="3">
        <v>365</v>
      </c>
      <c r="AF20" s="3" t="s">
        <v>59</v>
      </c>
      <c r="AG20" s="3" t="s">
        <v>59</v>
      </c>
      <c r="AH20" s="3" t="s">
        <v>59</v>
      </c>
      <c r="AI20" s="6" t="s">
        <v>93</v>
      </c>
      <c r="AJ20" s="3" t="s">
        <v>120</v>
      </c>
      <c r="AK20" s="6" t="s">
        <v>59</v>
      </c>
      <c r="AL20" s="6" t="s">
        <v>59</v>
      </c>
      <c r="AM20" s="3" t="s">
        <v>59</v>
      </c>
      <c r="AN20" s="6" t="s">
        <v>59</v>
      </c>
      <c r="AO20" s="3" t="s">
        <v>59</v>
      </c>
      <c r="AP20" s="6" t="s">
        <v>59</v>
      </c>
      <c r="AQ20" s="3" t="s">
        <v>59</v>
      </c>
      <c r="AR20" s="3" t="s">
        <v>60</v>
      </c>
      <c r="AS20" s="3" t="s">
        <v>59</v>
      </c>
      <c r="AT20" s="3" t="s">
        <v>59</v>
      </c>
      <c r="AU20" s="19" t="s">
        <v>121</v>
      </c>
    </row>
    <row r="21" spans="1:47" ht="47.25" customHeight="1" x14ac:dyDescent="0.35">
      <c r="Q21" s="30" t="s">
        <v>124</v>
      </c>
      <c r="R21" s="31">
        <f>AVERAGE(R5,R12)</f>
        <v>0.5</v>
      </c>
      <c r="S21" s="32">
        <f>AVERAGE(S5,S12)</f>
        <v>0.13764044943820225</v>
      </c>
      <c r="W21" s="95" t="s">
        <v>125</v>
      </c>
      <c r="X21" s="95"/>
      <c r="Y21" s="95"/>
      <c r="Z21" s="95"/>
      <c r="AA21" s="35"/>
      <c r="AB21" s="3"/>
      <c r="AC21" s="37">
        <f>AVERAGE(AC4,AC5,AC6,AC7,AC8,AC12)</f>
        <v>0.68293704262578958</v>
      </c>
      <c r="AJ21" s="38" t="s">
        <v>127</v>
      </c>
      <c r="AK21" s="39"/>
      <c r="AL21" s="39">
        <v>63014321832</v>
      </c>
      <c r="AM21" s="3"/>
      <c r="AN21" s="13"/>
      <c r="AO21" s="3"/>
      <c r="AP21" s="13"/>
      <c r="AQ21" s="40">
        <v>63014321832</v>
      </c>
      <c r="AR21" s="93">
        <f>+AQ21/AL21</f>
        <v>1</v>
      </c>
      <c r="AS21" s="3"/>
      <c r="AT21" s="3"/>
    </row>
    <row r="22" spans="1:47" ht="45" x14ac:dyDescent="0.25">
      <c r="C22" s="6" t="s">
        <v>197</v>
      </c>
      <c r="D22" s="6" t="s">
        <v>198</v>
      </c>
      <c r="E22" s="6" t="s">
        <v>199</v>
      </c>
      <c r="F22" s="6" t="s">
        <v>200</v>
      </c>
      <c r="G22" s="6" t="s">
        <v>201</v>
      </c>
    </row>
    <row r="23" spans="1:47" ht="72.75" customHeight="1" x14ac:dyDescent="0.25">
      <c r="C23" s="94">
        <v>63014321832</v>
      </c>
      <c r="D23" s="94">
        <v>63014321832</v>
      </c>
      <c r="E23" s="75">
        <v>1</v>
      </c>
      <c r="F23" s="75">
        <v>0.68</v>
      </c>
      <c r="G23" s="75">
        <v>0.84</v>
      </c>
    </row>
  </sheetData>
  <mergeCells count="24">
    <mergeCell ref="A3:A12"/>
    <mergeCell ref="B3:B12"/>
    <mergeCell ref="C3:C12"/>
    <mergeCell ref="D3:D12"/>
    <mergeCell ref="E3:E12"/>
    <mergeCell ref="E1:AJ1"/>
    <mergeCell ref="F3:F12"/>
    <mergeCell ref="G4:G8"/>
    <mergeCell ref="I4:I8"/>
    <mergeCell ref="J4:J8"/>
    <mergeCell ref="K4:K8"/>
    <mergeCell ref="L4:L8"/>
    <mergeCell ref="M4:M8"/>
    <mergeCell ref="T4:T8"/>
    <mergeCell ref="O4:O8"/>
    <mergeCell ref="P4:P8"/>
    <mergeCell ref="Q4:Q8"/>
    <mergeCell ref="R4:R8"/>
    <mergeCell ref="S4:S8"/>
    <mergeCell ref="W21:Z21"/>
    <mergeCell ref="U4:U8"/>
    <mergeCell ref="V4:V8"/>
    <mergeCell ref="H4:H8"/>
    <mergeCell ref="N4:N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12"/>
  <sheetViews>
    <sheetView topLeftCell="J1" zoomScale="60" zoomScaleNormal="60" workbookViewId="0">
      <pane xSplit="3" ySplit="8" topLeftCell="U9" activePane="bottomRight" state="frozen"/>
      <selection activeCell="J1" sqref="J1"/>
      <selection pane="topRight" activeCell="M1" sqref="M1"/>
      <selection pane="bottomLeft" activeCell="J9" sqref="J9"/>
      <selection pane="bottomRight" activeCell="L11" sqref="L11"/>
    </sheetView>
  </sheetViews>
  <sheetFormatPr baseColWidth="10" defaultRowHeight="15" x14ac:dyDescent="0.25"/>
  <cols>
    <col min="1" max="1" width="21.28515625" customWidth="1"/>
    <col min="2" max="2" width="16.85546875" customWidth="1"/>
    <col min="3" max="3" width="19.7109375" customWidth="1"/>
    <col min="4" max="4" width="18.28515625" customWidth="1"/>
    <col min="5" max="5" width="14.140625" customWidth="1"/>
    <col min="6" max="7" width="13.7109375" customWidth="1"/>
    <col min="8" max="8" width="18.85546875" customWidth="1"/>
    <col min="9" max="9" width="19.28515625" customWidth="1"/>
    <col min="10" max="10" width="17.85546875" customWidth="1"/>
    <col min="11" max="11" width="15.7109375" customWidth="1"/>
    <col min="12" max="12" width="27.140625" customWidth="1"/>
    <col min="13" max="13" width="32.85546875" customWidth="1"/>
    <col min="14" max="14" width="23.7109375" customWidth="1"/>
    <col min="15" max="15" width="23.5703125" customWidth="1"/>
    <col min="16" max="16" width="25.7109375" customWidth="1"/>
    <col min="17" max="17" width="20" customWidth="1"/>
    <col min="18" max="18" width="22.7109375" customWidth="1"/>
    <col min="19" max="19" width="16" customWidth="1"/>
    <col min="20" max="20" width="14" customWidth="1"/>
    <col min="21" max="21" width="17.85546875" customWidth="1"/>
    <col min="22" max="24" width="17.28515625" customWidth="1"/>
    <col min="25" max="25" width="8.7109375" customWidth="1"/>
    <col min="26" max="26" width="7.85546875" customWidth="1"/>
    <col min="27" max="27" width="25.140625" customWidth="1"/>
    <col min="28" max="28" width="14.5703125" customWidth="1"/>
    <col min="29" max="29" width="15.140625" customWidth="1"/>
    <col min="30" max="30" width="16.7109375" customWidth="1"/>
    <col min="31" max="31" width="13.5703125" customWidth="1"/>
    <col min="32" max="32" width="9.7109375" customWidth="1"/>
    <col min="33" max="33" width="15.7109375" customWidth="1"/>
    <col min="34" max="34" width="10.5703125" customWidth="1"/>
    <col min="35" max="35" width="9.5703125" customWidth="1"/>
    <col min="36" max="36" width="17.5703125" customWidth="1"/>
    <col min="37" max="37" width="26" customWidth="1"/>
    <col min="38" max="38" width="26.42578125" customWidth="1"/>
    <col min="39" max="39" width="27.7109375" customWidth="1"/>
    <col min="40" max="40" width="20.140625" customWidth="1"/>
    <col min="41" max="41" width="28.5703125" customWidth="1"/>
    <col min="42" max="42" width="22.5703125" customWidth="1"/>
    <col min="43" max="43" width="22" customWidth="1"/>
    <col min="44" max="44" width="20.7109375" customWidth="1"/>
    <col min="45" max="45" width="28.42578125" customWidth="1"/>
    <col min="46" max="46" width="32.42578125" customWidth="1"/>
    <col min="47" max="47" width="28.140625" customWidth="1"/>
    <col min="48" max="48" width="28.7109375" customWidth="1"/>
    <col min="49" max="50" width="29.42578125" customWidth="1"/>
    <col min="51" max="51" width="26.5703125" customWidth="1"/>
    <col min="52" max="52" width="29.140625" customWidth="1"/>
    <col min="53" max="53" width="31" customWidth="1"/>
    <col min="54" max="54" width="27.5703125" customWidth="1"/>
    <col min="55" max="55" width="30.5703125" customWidth="1"/>
    <col min="56" max="56" width="20.5703125" customWidth="1"/>
    <col min="57" max="57" width="31.7109375" customWidth="1"/>
    <col min="58" max="59" width="20.5703125" customWidth="1"/>
    <col min="60" max="60" width="27.85546875" customWidth="1"/>
    <col min="61" max="61" width="26.5703125" customWidth="1"/>
    <col min="62" max="62" width="27.28515625" customWidth="1"/>
    <col min="16382" max="16382" width="11.42578125" customWidth="1"/>
    <col min="16383" max="16383" width="11.42578125" hidden="1" customWidth="1"/>
    <col min="16384" max="16384" width="7.85546875" hidden="1" customWidth="1"/>
  </cols>
  <sheetData>
    <row r="1" spans="1:62 16383:16383" x14ac:dyDescent="0.25">
      <c r="A1" s="193"/>
      <c r="B1" s="196" t="s">
        <v>128</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8"/>
      <c r="BJ1" s="54" t="s">
        <v>129</v>
      </c>
    </row>
    <row r="2" spans="1:62 16383:16383" ht="15" customHeight="1" x14ac:dyDescent="0.25">
      <c r="A2" s="194"/>
      <c r="B2" s="196" t="s">
        <v>130</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8"/>
      <c r="BJ2" s="55" t="s">
        <v>131</v>
      </c>
    </row>
    <row r="3" spans="1:62 16383:16383" ht="15" customHeight="1" x14ac:dyDescent="0.25">
      <c r="A3" s="194"/>
      <c r="B3" s="199" t="s">
        <v>132</v>
      </c>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0"/>
      <c r="BD3" s="200"/>
      <c r="BE3" s="200"/>
      <c r="BF3" s="200"/>
      <c r="BG3" s="200"/>
      <c r="BH3" s="200"/>
      <c r="BI3" s="201"/>
      <c r="BJ3" s="55" t="s">
        <v>133</v>
      </c>
    </row>
    <row r="4" spans="1:62 16383:16383" ht="15.75" customHeight="1" thickBot="1" x14ac:dyDescent="0.3">
      <c r="A4" s="195"/>
      <c r="B4" s="202" t="s">
        <v>134</v>
      </c>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4"/>
      <c r="BJ4" s="56" t="s">
        <v>135</v>
      </c>
    </row>
    <row r="5" spans="1:62 16383:16383" ht="15.75" thickBot="1" x14ac:dyDescent="0.3">
      <c r="A5" s="205" t="s">
        <v>136</v>
      </c>
      <c r="B5" s="206"/>
      <c r="C5" s="206"/>
      <c r="D5" s="206"/>
      <c r="E5" s="206"/>
      <c r="F5" s="206"/>
      <c r="G5" s="206"/>
      <c r="H5" s="206"/>
      <c r="I5" s="206"/>
      <c r="J5" s="206"/>
      <c r="K5" s="206"/>
      <c r="L5" s="206"/>
      <c r="M5" s="206"/>
      <c r="N5" s="206"/>
      <c r="O5" s="207"/>
      <c r="P5" s="207"/>
      <c r="Q5" s="207"/>
      <c r="R5" s="208"/>
      <c r="S5" s="209" t="s">
        <v>137</v>
      </c>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1"/>
    </row>
    <row r="6" spans="1:62 16383:16383" s="58" customFormat="1" ht="25.5" customHeight="1" thickBot="1" x14ac:dyDescent="0.3">
      <c r="A6" s="212" t="s">
        <v>138</v>
      </c>
      <c r="B6" s="169" t="s">
        <v>139</v>
      </c>
      <c r="C6" s="169" t="s">
        <v>140</v>
      </c>
      <c r="D6" s="169" t="s">
        <v>141</v>
      </c>
      <c r="E6" s="169" t="s">
        <v>142</v>
      </c>
      <c r="F6" s="169" t="s">
        <v>143</v>
      </c>
      <c r="G6" s="169" t="s">
        <v>144</v>
      </c>
      <c r="H6" s="169" t="s">
        <v>145</v>
      </c>
      <c r="I6" s="169" t="s">
        <v>146</v>
      </c>
      <c r="J6" s="169" t="s">
        <v>147</v>
      </c>
      <c r="K6" s="169" t="s">
        <v>148</v>
      </c>
      <c r="L6" s="169" t="s">
        <v>149</v>
      </c>
      <c r="M6" s="169" t="s">
        <v>150</v>
      </c>
      <c r="N6" s="169" t="s">
        <v>151</v>
      </c>
      <c r="O6" s="169" t="s">
        <v>152</v>
      </c>
      <c r="P6" s="169" t="s">
        <v>153</v>
      </c>
      <c r="Q6" s="169" t="s">
        <v>154</v>
      </c>
      <c r="R6" s="215" t="s">
        <v>155</v>
      </c>
      <c r="S6" s="180" t="s">
        <v>156</v>
      </c>
      <c r="T6" s="181"/>
      <c r="U6" s="181"/>
      <c r="V6" s="181"/>
      <c r="W6" s="181"/>
      <c r="X6" s="181"/>
      <c r="Y6" s="181"/>
      <c r="Z6" s="181"/>
      <c r="AA6" s="181"/>
      <c r="AB6" s="181"/>
      <c r="AC6" s="181"/>
      <c r="AD6" s="181"/>
      <c r="AE6" s="181"/>
      <c r="AF6" s="181"/>
      <c r="AG6" s="181"/>
      <c r="AH6" s="181"/>
      <c r="AI6" s="181"/>
      <c r="AJ6" s="181"/>
      <c r="AK6" s="181"/>
      <c r="AL6" s="181"/>
      <c r="AM6" s="181"/>
      <c r="AN6" s="181"/>
      <c r="AO6" s="182" t="s">
        <v>157</v>
      </c>
      <c r="AP6" s="183"/>
      <c r="AQ6" s="183"/>
      <c r="AR6" s="184"/>
      <c r="AS6" s="185" t="s">
        <v>158</v>
      </c>
      <c r="AT6" s="185"/>
      <c r="AU6" s="186"/>
      <c r="AV6" s="187" t="s">
        <v>159</v>
      </c>
      <c r="AW6" s="188"/>
      <c r="AX6" s="188"/>
      <c r="AY6" s="188"/>
      <c r="AZ6" s="188"/>
      <c r="BA6" s="188"/>
      <c r="BB6" s="188"/>
      <c r="BC6" s="188"/>
      <c r="BD6" s="188"/>
      <c r="BE6" s="188"/>
      <c r="BF6" s="188"/>
      <c r="BG6" s="189"/>
      <c r="BH6" s="190" t="s">
        <v>160</v>
      </c>
      <c r="BI6" s="191"/>
      <c r="BJ6" s="172" t="s">
        <v>161</v>
      </c>
      <c r="XFC6" s="57" t="s">
        <v>162</v>
      </c>
    </row>
    <row r="7" spans="1:62 16383:16383" s="58" customFormat="1" ht="44.25" customHeight="1" x14ac:dyDescent="0.25">
      <c r="A7" s="213"/>
      <c r="B7" s="170"/>
      <c r="C7" s="170"/>
      <c r="D7" s="170"/>
      <c r="E7" s="170"/>
      <c r="F7" s="170"/>
      <c r="G7" s="170"/>
      <c r="H7" s="170"/>
      <c r="I7" s="170"/>
      <c r="J7" s="170"/>
      <c r="K7" s="170"/>
      <c r="L7" s="170"/>
      <c r="M7" s="170"/>
      <c r="N7" s="170"/>
      <c r="O7" s="170"/>
      <c r="P7" s="170"/>
      <c r="Q7" s="170"/>
      <c r="R7" s="216"/>
      <c r="S7" s="174" t="s">
        <v>163</v>
      </c>
      <c r="T7" s="175"/>
      <c r="U7" s="175"/>
      <c r="V7" s="176" t="s">
        <v>164</v>
      </c>
      <c r="W7" s="176"/>
      <c r="X7" s="176"/>
      <c r="Y7" s="176" t="s">
        <v>165</v>
      </c>
      <c r="Z7" s="176"/>
      <c r="AA7" s="176"/>
      <c r="AB7" s="177" t="s">
        <v>166</v>
      </c>
      <c r="AC7" s="178"/>
      <c r="AD7" s="179"/>
      <c r="AE7" s="177" t="s">
        <v>167</v>
      </c>
      <c r="AF7" s="178"/>
      <c r="AG7" s="179"/>
      <c r="AH7" s="177" t="s">
        <v>168</v>
      </c>
      <c r="AI7" s="178"/>
      <c r="AJ7" s="179"/>
      <c r="AK7" s="165" t="s">
        <v>169</v>
      </c>
      <c r="AL7" s="165" t="s">
        <v>170</v>
      </c>
      <c r="AM7" s="165" t="s">
        <v>171</v>
      </c>
      <c r="AN7" s="166" t="s">
        <v>172</v>
      </c>
      <c r="AO7" s="167" t="s">
        <v>173</v>
      </c>
      <c r="AP7" s="135" t="s">
        <v>34</v>
      </c>
      <c r="AQ7" s="135" t="s">
        <v>174</v>
      </c>
      <c r="AR7" s="135" t="s">
        <v>175</v>
      </c>
      <c r="AS7" s="135" t="s">
        <v>176</v>
      </c>
      <c r="AT7" s="135" t="s">
        <v>177</v>
      </c>
      <c r="AU7" s="131" t="s">
        <v>178</v>
      </c>
      <c r="AV7" s="133" t="s">
        <v>179</v>
      </c>
      <c r="AW7" s="134"/>
      <c r="AX7" s="134"/>
      <c r="AY7" s="131" t="s">
        <v>180</v>
      </c>
      <c r="AZ7" s="134"/>
      <c r="BA7" s="134"/>
      <c r="BB7" s="131" t="s">
        <v>181</v>
      </c>
      <c r="BC7" s="134"/>
      <c r="BD7" s="134"/>
      <c r="BE7" s="131" t="s">
        <v>182</v>
      </c>
      <c r="BF7" s="134"/>
      <c r="BG7" s="134"/>
      <c r="BH7" s="133"/>
      <c r="BI7" s="192"/>
      <c r="BJ7" s="173"/>
    </row>
    <row r="8" spans="1:62 16383:16383" s="68" customFormat="1" ht="77.25" thickBot="1" x14ac:dyDescent="0.3">
      <c r="A8" s="214"/>
      <c r="B8" s="171"/>
      <c r="C8" s="171"/>
      <c r="D8" s="171"/>
      <c r="E8" s="171"/>
      <c r="F8" s="171"/>
      <c r="G8" s="171"/>
      <c r="H8" s="171"/>
      <c r="I8" s="171"/>
      <c r="J8" s="171"/>
      <c r="K8" s="171"/>
      <c r="L8" s="171"/>
      <c r="M8" s="171"/>
      <c r="N8" s="171"/>
      <c r="O8" s="171"/>
      <c r="P8" s="171"/>
      <c r="Q8" s="171"/>
      <c r="R8" s="217"/>
      <c r="S8" s="60" t="s">
        <v>183</v>
      </c>
      <c r="T8" s="61" t="s">
        <v>184</v>
      </c>
      <c r="U8" s="61" t="s">
        <v>185</v>
      </c>
      <c r="V8" s="62" t="s">
        <v>186</v>
      </c>
      <c r="W8" s="62" t="s">
        <v>187</v>
      </c>
      <c r="X8" s="62" t="s">
        <v>188</v>
      </c>
      <c r="Y8" s="63" t="s">
        <v>183</v>
      </c>
      <c r="Z8" s="61" t="s">
        <v>184</v>
      </c>
      <c r="AA8" s="61" t="s">
        <v>185</v>
      </c>
      <c r="AB8" s="61" t="s">
        <v>183</v>
      </c>
      <c r="AC8" s="61" t="s">
        <v>184</v>
      </c>
      <c r="AD8" s="61" t="s">
        <v>185</v>
      </c>
      <c r="AE8" s="59" t="s">
        <v>183</v>
      </c>
      <c r="AF8" s="59" t="s">
        <v>184</v>
      </c>
      <c r="AG8" s="61" t="s">
        <v>185</v>
      </c>
      <c r="AH8" s="61" t="s">
        <v>183</v>
      </c>
      <c r="AI8" s="61" t="s">
        <v>184</v>
      </c>
      <c r="AJ8" s="61" t="s">
        <v>185</v>
      </c>
      <c r="AK8" s="165"/>
      <c r="AL8" s="165"/>
      <c r="AM8" s="165"/>
      <c r="AN8" s="166"/>
      <c r="AO8" s="168"/>
      <c r="AP8" s="136"/>
      <c r="AQ8" s="136"/>
      <c r="AR8" s="136"/>
      <c r="AS8" s="136"/>
      <c r="AT8" s="136"/>
      <c r="AU8" s="132"/>
      <c r="AV8" s="65" t="s">
        <v>189</v>
      </c>
      <c r="AW8" s="66" t="s">
        <v>190</v>
      </c>
      <c r="AX8" s="66" t="s">
        <v>191</v>
      </c>
      <c r="AY8" s="66" t="s">
        <v>189</v>
      </c>
      <c r="AZ8" s="66" t="s">
        <v>190</v>
      </c>
      <c r="BA8" s="66" t="s">
        <v>191</v>
      </c>
      <c r="BB8" s="66" t="s">
        <v>189</v>
      </c>
      <c r="BC8" s="66" t="s">
        <v>190</v>
      </c>
      <c r="BD8" s="66" t="s">
        <v>191</v>
      </c>
      <c r="BE8" s="66" t="s">
        <v>189</v>
      </c>
      <c r="BF8" s="66" t="s">
        <v>190</v>
      </c>
      <c r="BG8" s="66" t="s">
        <v>191</v>
      </c>
      <c r="BH8" s="67" t="s">
        <v>192</v>
      </c>
      <c r="BI8" s="64" t="s">
        <v>193</v>
      </c>
      <c r="BJ8" s="173"/>
      <c r="XFC8" t="s">
        <v>194</v>
      </c>
    </row>
    <row r="9" spans="1:62 16383:16383" ht="108" customHeight="1" x14ac:dyDescent="0.25">
      <c r="A9" s="137" t="s">
        <v>45</v>
      </c>
      <c r="B9" s="140" t="s">
        <v>46</v>
      </c>
      <c r="C9" s="140" t="s">
        <v>49</v>
      </c>
      <c r="D9" s="143" t="s">
        <v>63</v>
      </c>
      <c r="E9" s="146">
        <v>2</v>
      </c>
      <c r="F9" s="146">
        <v>1</v>
      </c>
      <c r="G9" s="150">
        <v>0</v>
      </c>
      <c r="H9" s="153">
        <v>0.5</v>
      </c>
      <c r="I9" s="156" t="s">
        <v>64</v>
      </c>
      <c r="J9" s="159">
        <v>2020130010075</v>
      </c>
      <c r="K9" s="162" t="s">
        <v>65</v>
      </c>
      <c r="L9" s="3" t="s">
        <v>70</v>
      </c>
      <c r="M9" s="70" t="s">
        <v>59</v>
      </c>
      <c r="N9" s="70" t="s">
        <v>59</v>
      </c>
      <c r="O9" s="71" t="e">
        <f t="shared" ref="O9:O12" si="0">(N9-M9)+1</f>
        <v>#VALUE!</v>
      </c>
      <c r="P9" s="70" t="s">
        <v>59</v>
      </c>
      <c r="Q9" s="72">
        <v>0</v>
      </c>
      <c r="R9" s="73">
        <v>0</v>
      </c>
      <c r="S9" s="101" t="s">
        <v>162</v>
      </c>
      <c r="T9" s="125"/>
      <c r="U9" s="125"/>
      <c r="V9" s="22" t="s">
        <v>194</v>
      </c>
      <c r="W9" s="22" t="s">
        <v>194</v>
      </c>
      <c r="X9" s="22"/>
      <c r="Y9" s="22" t="s">
        <v>162</v>
      </c>
      <c r="Z9" s="22"/>
      <c r="AA9" s="22"/>
      <c r="AB9" s="22" t="s">
        <v>162</v>
      </c>
      <c r="AC9" s="22"/>
      <c r="AD9" s="22"/>
      <c r="AE9" s="22" t="s">
        <v>162</v>
      </c>
      <c r="AF9" s="22"/>
      <c r="AG9" s="3"/>
      <c r="AH9" s="22"/>
      <c r="AI9" s="22"/>
      <c r="AJ9" s="3"/>
      <c r="AK9" s="74">
        <v>0.73</v>
      </c>
      <c r="AL9" s="128">
        <f>(106917/98000)*100%</f>
        <v>1.0909897959183674</v>
      </c>
      <c r="AM9" s="116">
        <f>1/19</f>
        <v>5.2631578947368418E-2</v>
      </c>
      <c r="AN9" s="75">
        <f>F9-AM9</f>
        <v>0.94736842105263164</v>
      </c>
      <c r="AO9" s="98" t="s">
        <v>78</v>
      </c>
      <c r="AP9" s="101" t="s">
        <v>77</v>
      </c>
      <c r="AQ9" s="113">
        <v>63014321832</v>
      </c>
      <c r="AR9" s="116">
        <f>(45555544350.72/AQ9)%</f>
        <v>7.2293953225702947E-3</v>
      </c>
      <c r="AS9" s="109">
        <v>63014321832</v>
      </c>
      <c r="AT9" s="113">
        <v>63014321832</v>
      </c>
      <c r="AU9" s="119">
        <f>+AT9-AS9</f>
        <v>0</v>
      </c>
      <c r="AV9" s="122">
        <v>13314321832</v>
      </c>
      <c r="AW9" s="122">
        <v>6109639200</v>
      </c>
      <c r="AX9" s="122">
        <v>6109639200</v>
      </c>
      <c r="AY9" s="122">
        <v>13314321832</v>
      </c>
      <c r="AZ9" s="122">
        <v>12109639200</v>
      </c>
      <c r="BA9" s="122">
        <v>12109639200</v>
      </c>
      <c r="BB9" s="122">
        <v>63014321832</v>
      </c>
      <c r="BC9" s="122">
        <v>18014321832</v>
      </c>
      <c r="BD9" s="122">
        <v>0</v>
      </c>
      <c r="BE9" s="122">
        <v>63014321832</v>
      </c>
      <c r="BF9" s="109">
        <v>63014321832</v>
      </c>
      <c r="BG9" s="109">
        <v>63014321832</v>
      </c>
      <c r="BH9" s="3" t="s">
        <v>194</v>
      </c>
      <c r="BI9" s="76">
        <f>AL9-((BG9/BE9))</f>
        <v>9.0989795918367422E-2</v>
      </c>
      <c r="BJ9" s="77"/>
    </row>
    <row r="10" spans="1:62 16383:16383" ht="30" x14ac:dyDescent="0.25">
      <c r="A10" s="138"/>
      <c r="B10" s="141"/>
      <c r="C10" s="141"/>
      <c r="D10" s="144"/>
      <c r="E10" s="147"/>
      <c r="F10" s="147"/>
      <c r="G10" s="151"/>
      <c r="H10" s="154"/>
      <c r="I10" s="157"/>
      <c r="J10" s="160"/>
      <c r="K10" s="163"/>
      <c r="L10" s="3" t="s">
        <v>74</v>
      </c>
      <c r="M10" s="70" t="s">
        <v>59</v>
      </c>
      <c r="N10" s="70" t="s">
        <v>59</v>
      </c>
      <c r="O10" s="71" t="e">
        <f t="shared" si="0"/>
        <v>#VALUE!</v>
      </c>
      <c r="P10" s="70" t="s">
        <v>59</v>
      </c>
      <c r="Q10" s="69">
        <v>0</v>
      </c>
      <c r="R10" s="78">
        <v>0</v>
      </c>
      <c r="S10" s="102"/>
      <c r="T10" s="126"/>
      <c r="U10" s="126"/>
      <c r="V10" s="22" t="s">
        <v>194</v>
      </c>
      <c r="W10" s="22" t="s">
        <v>194</v>
      </c>
      <c r="X10" s="43"/>
      <c r="Y10" s="43" t="s">
        <v>162</v>
      </c>
      <c r="Z10" s="43"/>
      <c r="AA10" s="43"/>
      <c r="AB10" s="43" t="s">
        <v>162</v>
      </c>
      <c r="AC10" s="43"/>
      <c r="AD10" s="43"/>
      <c r="AE10" s="43" t="s">
        <v>162</v>
      </c>
      <c r="AF10" s="43"/>
      <c r="AG10" s="42"/>
      <c r="AH10" s="43"/>
      <c r="AI10" s="43"/>
      <c r="AJ10" s="42"/>
      <c r="AK10" s="79">
        <v>0.85229999999999995</v>
      </c>
      <c r="AL10" s="129"/>
      <c r="AM10" s="117"/>
      <c r="AN10" s="80"/>
      <c r="AO10" s="99"/>
      <c r="AP10" s="102"/>
      <c r="AQ10" s="114"/>
      <c r="AR10" s="117"/>
      <c r="AS10" s="110"/>
      <c r="AT10" s="114"/>
      <c r="AU10" s="120"/>
      <c r="AV10" s="123"/>
      <c r="AW10" s="123"/>
      <c r="AX10" s="123"/>
      <c r="AY10" s="123"/>
      <c r="AZ10" s="123"/>
      <c r="BA10" s="123"/>
      <c r="BB10" s="123"/>
      <c r="BC10" s="123"/>
      <c r="BD10" s="123"/>
      <c r="BE10" s="123"/>
      <c r="BF10" s="110"/>
      <c r="BG10" s="110"/>
      <c r="BH10" s="42"/>
      <c r="BI10" s="41"/>
      <c r="BJ10" s="81"/>
    </row>
    <row r="11" spans="1:62 16383:16383" ht="165" x14ac:dyDescent="0.25">
      <c r="A11" s="138"/>
      <c r="B11" s="141"/>
      <c r="C11" s="141"/>
      <c r="D11" s="144"/>
      <c r="E11" s="147"/>
      <c r="F11" s="147"/>
      <c r="G11" s="151"/>
      <c r="H11" s="154"/>
      <c r="I11" s="157"/>
      <c r="J11" s="160"/>
      <c r="K11" s="163"/>
      <c r="L11" s="3" t="s">
        <v>76</v>
      </c>
      <c r="M11" s="82">
        <v>44809</v>
      </c>
      <c r="N11" s="82">
        <v>44926</v>
      </c>
      <c r="O11" s="71">
        <f t="shared" si="0"/>
        <v>118</v>
      </c>
      <c r="P11" s="83">
        <v>31144729</v>
      </c>
      <c r="Q11" s="69"/>
      <c r="R11" s="84">
        <v>1.0073000000000001</v>
      </c>
      <c r="S11" s="102"/>
      <c r="T11" s="126"/>
      <c r="U11" s="126"/>
      <c r="V11" s="22" t="s">
        <v>194</v>
      </c>
      <c r="W11" s="22" t="s">
        <v>194</v>
      </c>
      <c r="X11" s="43"/>
      <c r="Y11" s="43"/>
      <c r="Z11" s="43" t="s">
        <v>162</v>
      </c>
      <c r="AA11" s="42" t="s">
        <v>195</v>
      </c>
      <c r="AB11" s="43" t="s">
        <v>162</v>
      </c>
      <c r="AC11" s="43"/>
      <c r="AD11" s="43"/>
      <c r="AE11" s="43" t="s">
        <v>162</v>
      </c>
      <c r="AF11" s="43"/>
      <c r="AG11" s="42"/>
      <c r="AH11" s="43" t="s">
        <v>162</v>
      </c>
      <c r="AI11" s="43"/>
      <c r="AJ11" s="42"/>
      <c r="AK11" s="84">
        <v>1.0073000000000001</v>
      </c>
      <c r="AL11" s="129"/>
      <c r="AM11" s="117"/>
      <c r="AN11" s="80"/>
      <c r="AO11" s="99"/>
      <c r="AP11" s="102"/>
      <c r="AQ11" s="114"/>
      <c r="AR11" s="117"/>
      <c r="AS11" s="110"/>
      <c r="AT11" s="114"/>
      <c r="AU11" s="120"/>
      <c r="AV11" s="123"/>
      <c r="AW11" s="123"/>
      <c r="AX11" s="123"/>
      <c r="AY11" s="123"/>
      <c r="AZ11" s="123"/>
      <c r="BA11" s="123"/>
      <c r="BB11" s="123"/>
      <c r="BC11" s="123"/>
      <c r="BD11" s="123"/>
      <c r="BE11" s="123"/>
      <c r="BF11" s="110"/>
      <c r="BG11" s="110"/>
      <c r="BH11" s="42"/>
      <c r="BI11" s="41"/>
      <c r="BJ11" s="81"/>
    </row>
    <row r="12" spans="1:62 16383:16383" ht="180.75" thickBot="1" x14ac:dyDescent="0.3">
      <c r="A12" s="139"/>
      <c r="B12" s="142"/>
      <c r="C12" s="142"/>
      <c r="D12" s="145"/>
      <c r="E12" s="148"/>
      <c r="F12" s="148"/>
      <c r="G12" s="152"/>
      <c r="H12" s="155"/>
      <c r="I12" s="158"/>
      <c r="J12" s="161"/>
      <c r="K12" s="164"/>
      <c r="L12" s="3" t="s">
        <v>82</v>
      </c>
      <c r="M12" s="70">
        <v>44562</v>
      </c>
      <c r="N12" s="70">
        <v>44926</v>
      </c>
      <c r="O12" s="71">
        <f t="shared" si="0"/>
        <v>365</v>
      </c>
      <c r="P12" s="85">
        <v>1</v>
      </c>
      <c r="Q12" s="72">
        <v>0</v>
      </c>
      <c r="R12" s="86">
        <v>0.77690000000000003</v>
      </c>
      <c r="S12" s="103"/>
      <c r="T12" s="127"/>
      <c r="U12" s="127"/>
      <c r="V12" s="22" t="s">
        <v>194</v>
      </c>
      <c r="W12" s="22" t="s">
        <v>194</v>
      </c>
      <c r="X12" s="22"/>
      <c r="Y12" s="22" t="s">
        <v>162</v>
      </c>
      <c r="Z12" s="22"/>
      <c r="AA12" s="22"/>
      <c r="AB12" s="22" t="s">
        <v>162</v>
      </c>
      <c r="AC12" s="22"/>
      <c r="AD12" s="22"/>
      <c r="AE12" s="22" t="s">
        <v>162</v>
      </c>
      <c r="AF12" s="87"/>
      <c r="AG12" s="88"/>
      <c r="AH12" s="87" t="s">
        <v>162</v>
      </c>
      <c r="AI12" s="87"/>
      <c r="AJ12" s="88" t="s">
        <v>196</v>
      </c>
      <c r="AK12" s="89">
        <v>0.77690000000000003</v>
      </c>
      <c r="AL12" s="130"/>
      <c r="AM12" s="118"/>
      <c r="AN12" s="90">
        <f>F12-AM12</f>
        <v>0</v>
      </c>
      <c r="AO12" s="149"/>
      <c r="AP12" s="112"/>
      <c r="AQ12" s="115"/>
      <c r="AR12" s="118"/>
      <c r="AS12" s="111"/>
      <c r="AT12" s="115"/>
      <c r="AU12" s="121"/>
      <c r="AV12" s="124">
        <v>0</v>
      </c>
      <c r="AW12" s="124">
        <v>0</v>
      </c>
      <c r="AX12" s="124">
        <v>0</v>
      </c>
      <c r="AY12" s="124">
        <v>0</v>
      </c>
      <c r="AZ12" s="124">
        <v>0</v>
      </c>
      <c r="BA12" s="124">
        <v>0</v>
      </c>
      <c r="BB12" s="124">
        <v>0</v>
      </c>
      <c r="BC12" s="124">
        <v>0</v>
      </c>
      <c r="BD12" s="124">
        <v>0</v>
      </c>
      <c r="BE12" s="124"/>
      <c r="BF12" s="111"/>
      <c r="BG12" s="111"/>
      <c r="BH12" s="88"/>
      <c r="BI12" s="91" t="e">
        <f t="shared" ref="BI12" si="1">AL12-((BG12/BE12))</f>
        <v>#DIV/0!</v>
      </c>
      <c r="BJ12" s="92"/>
    </row>
  </sheetData>
  <mergeCells count="87">
    <mergeCell ref="F6:F8"/>
    <mergeCell ref="A1:A4"/>
    <mergeCell ref="B1:BI1"/>
    <mergeCell ref="B2:BI2"/>
    <mergeCell ref="B3:BI3"/>
    <mergeCell ref="B4:BI4"/>
    <mergeCell ref="A5:R5"/>
    <mergeCell ref="S5:BJ5"/>
    <mergeCell ref="A6:A8"/>
    <mergeCell ref="B6:B8"/>
    <mergeCell ref="C6:C8"/>
    <mergeCell ref="D6:D8"/>
    <mergeCell ref="E6:E8"/>
    <mergeCell ref="R6:R8"/>
    <mergeCell ref="G6:G8"/>
    <mergeCell ref="H6:H8"/>
    <mergeCell ref="I6:I8"/>
    <mergeCell ref="J6:J8"/>
    <mergeCell ref="K6:K8"/>
    <mergeCell ref="L6:L8"/>
    <mergeCell ref="M6:M8"/>
    <mergeCell ref="N6:N8"/>
    <mergeCell ref="O6:O8"/>
    <mergeCell ref="P6:P8"/>
    <mergeCell ref="Q6:Q8"/>
    <mergeCell ref="BJ6:BJ8"/>
    <mergeCell ref="S7:U7"/>
    <mergeCell ref="V7:X7"/>
    <mergeCell ref="Y7:AA7"/>
    <mergeCell ref="AB7:AD7"/>
    <mergeCell ref="S6:AN6"/>
    <mergeCell ref="AO6:AR6"/>
    <mergeCell ref="AS6:AU6"/>
    <mergeCell ref="AV6:BG6"/>
    <mergeCell ref="BH6:BI7"/>
    <mergeCell ref="AT7:AT8"/>
    <mergeCell ref="AE7:AG7"/>
    <mergeCell ref="AH7:AJ7"/>
    <mergeCell ref="AK7:AK8"/>
    <mergeCell ref="AL7:AL8"/>
    <mergeCell ref="AM7:AM8"/>
    <mergeCell ref="AN7:AN8"/>
    <mergeCell ref="AO7:AO8"/>
    <mergeCell ref="AP7:AP8"/>
    <mergeCell ref="AQ7:AQ8"/>
    <mergeCell ref="AR7:AR8"/>
    <mergeCell ref="AS7:AS8"/>
    <mergeCell ref="A9:A12"/>
    <mergeCell ref="B9:B12"/>
    <mergeCell ref="C9:C12"/>
    <mergeCell ref="D9:D12"/>
    <mergeCell ref="E9:E12"/>
    <mergeCell ref="AO9:AO12"/>
    <mergeCell ref="F9:F12"/>
    <mergeCell ref="G9:G12"/>
    <mergeCell ref="H9:H12"/>
    <mergeCell ref="I9:I12"/>
    <mergeCell ref="J9:J12"/>
    <mergeCell ref="K9:K12"/>
    <mergeCell ref="S9:S12"/>
    <mergeCell ref="T9:T12"/>
    <mergeCell ref="AU7:AU8"/>
    <mergeCell ref="AV7:AX7"/>
    <mergeCell ref="AY7:BA7"/>
    <mergeCell ref="BB7:BD7"/>
    <mergeCell ref="BE7:BG7"/>
    <mergeCell ref="U9:U12"/>
    <mergeCell ref="AL9:AL12"/>
    <mergeCell ref="AM9:AM12"/>
    <mergeCell ref="BE9:BE12"/>
    <mergeCell ref="BF9:BF12"/>
    <mergeCell ref="AW9:AW12"/>
    <mergeCell ref="AV9:AV12"/>
    <mergeCell ref="BG9:BG12"/>
    <mergeCell ref="AP9:AP12"/>
    <mergeCell ref="AQ9:AQ12"/>
    <mergeCell ref="AR9:AR12"/>
    <mergeCell ref="AS9:AS12"/>
    <mergeCell ref="AT9:AT12"/>
    <mergeCell ref="AU9:AU12"/>
    <mergeCell ref="BD9:BD12"/>
    <mergeCell ref="BC9:BC12"/>
    <mergeCell ref="BB9:BB12"/>
    <mergeCell ref="BA9:BA12"/>
    <mergeCell ref="AZ9:AZ12"/>
    <mergeCell ref="AY9:AY12"/>
    <mergeCell ref="AX9:AX12"/>
  </mergeCells>
  <dataValidations count="2">
    <dataValidation type="list" allowBlank="1" showInputMessage="1" showErrorMessage="1" sqref="AE9:AF12 AH9:AI12 AB9:AC12 Y9:Z12 S9:T9">
      <formula1>$XFC$6:$XFD$7</formula1>
    </dataValidation>
    <dataValidation type="list" allowBlank="1" showInputMessage="1" showErrorMessage="1" sqref="BH9:BH12">
      <formula1>$XFC$8:$XFC$9</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transcaribe </vt:lpstr>
      <vt:lpstr>MATRIZ EVALUACIÓN CONTROL INTER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Marlene Andrade</dc:creator>
  <cp:keywords/>
  <dc:description/>
  <cp:lastModifiedBy>Maria Mernarda Perez Carmona</cp:lastModifiedBy>
  <cp:revision/>
  <dcterms:created xsi:type="dcterms:W3CDTF">2022-03-28T18:41:11Z</dcterms:created>
  <dcterms:modified xsi:type="dcterms:W3CDTF">2023-01-31T16:16:20Z</dcterms:modified>
  <cp:category/>
  <cp:contentStatus/>
</cp:coreProperties>
</file>