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A DIC.31 DE 2022\"/>
    </mc:Choice>
  </mc:AlternateContent>
  <bookViews>
    <workbookView xWindow="0" yWindow="0" windowWidth="20490" windowHeight="7155" activeTab="1"/>
  </bookViews>
  <sheets>
    <sheet name="SEGUIMIENTO P.A. EGL 2022" sheetId="1" r:id="rId1"/>
    <sheet name="MATRIZ CONTROL INTERNO"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4" i="2" l="1"/>
  <c r="O34" i="2"/>
  <c r="AN33" i="2"/>
  <c r="O33" i="2"/>
  <c r="AN32" i="2"/>
  <c r="O32" i="2"/>
  <c r="BI31" i="2"/>
  <c r="AT31" i="2"/>
  <c r="AU31" i="2"/>
  <c r="AN31" i="2"/>
  <c r="O31" i="2"/>
  <c r="AN30" i="2"/>
  <c r="O30" i="2"/>
  <c r="BI29" i="2"/>
  <c r="AT29" i="2"/>
  <c r="AU29" i="2"/>
  <c r="AN29" i="2"/>
  <c r="O29" i="2"/>
  <c r="G29" i="2"/>
  <c r="AN28" i="2"/>
  <c r="AN27" i="2"/>
  <c r="AN26" i="2"/>
  <c r="AL24" i="2"/>
  <c r="BI24" i="2"/>
  <c r="AT24" i="2"/>
  <c r="AU24" i="2"/>
  <c r="AN24" i="2"/>
  <c r="G24" i="2"/>
  <c r="AN23" i="2"/>
  <c r="O23" i="2"/>
  <c r="AN22" i="2"/>
  <c r="O22" i="2"/>
  <c r="BI21" i="2"/>
  <c r="AT21" i="2"/>
  <c r="AU21" i="2"/>
  <c r="AN21" i="2"/>
  <c r="O21" i="2"/>
  <c r="AN20" i="2"/>
  <c r="O20" i="2"/>
  <c r="AN19" i="2"/>
  <c r="O19" i="2"/>
  <c r="AN18" i="2"/>
  <c r="O18" i="2"/>
  <c r="AN17" i="2"/>
  <c r="O17" i="2"/>
  <c r="BI16" i="2"/>
  <c r="AT16" i="2"/>
  <c r="AU16" i="2"/>
  <c r="AN16" i="2"/>
  <c r="O16" i="2"/>
  <c r="G16" i="2"/>
  <c r="AN15" i="2"/>
  <c r="O15" i="2"/>
  <c r="AN14" i="2"/>
  <c r="O14" i="2"/>
  <c r="BI13" i="2"/>
  <c r="AT13" i="2"/>
  <c r="AU13" i="2"/>
  <c r="AN13" i="2"/>
  <c r="O13" i="2"/>
  <c r="AN12" i="2"/>
  <c r="O12" i="2"/>
  <c r="AN11" i="2"/>
  <c r="O11" i="2"/>
  <c r="AN10" i="2"/>
  <c r="O10" i="2"/>
  <c r="BI9" i="2"/>
  <c r="AT9" i="2"/>
  <c r="AU9" i="2"/>
  <c r="AN9" i="2"/>
  <c r="O9" i="2"/>
  <c r="AK67" i="1"/>
  <c r="AL67" i="1"/>
  <c r="AJ67" i="1"/>
  <c r="AA53" i="1"/>
  <c r="AM16" i="1"/>
  <c r="AL16" i="1"/>
  <c r="AK16" i="1"/>
  <c r="AJ16" i="1"/>
  <c r="AM67" i="1"/>
  <c r="AA67" i="1"/>
  <c r="S67" i="1"/>
  <c r="S66" i="1"/>
  <c r="S63" i="1"/>
  <c r="R67" i="1"/>
  <c r="AL7" i="1"/>
  <c r="AM3" i="1"/>
  <c r="AM7" i="1"/>
  <c r="AK7" i="1"/>
  <c r="AJ7" i="1"/>
  <c r="AA7" i="1"/>
  <c r="S59" i="1"/>
  <c r="R59" i="1"/>
  <c r="S53" i="1"/>
  <c r="R53" i="1"/>
  <c r="S42" i="1"/>
  <c r="R42" i="1"/>
  <c r="S35" i="1"/>
  <c r="R35" i="1"/>
  <c r="S16" i="1"/>
  <c r="R16" i="1"/>
  <c r="S7" i="1"/>
  <c r="R7" i="1"/>
  <c r="AM60" i="1"/>
  <c r="AM54" i="1"/>
  <c r="AM43" i="1"/>
  <c r="AM36" i="1"/>
  <c r="AM17" i="1"/>
  <c r="AM8" i="1"/>
  <c r="Z11" i="1"/>
  <c r="Z51" i="1"/>
  <c r="Z40" i="1"/>
  <c r="Z38" i="1"/>
  <c r="Z27" i="1"/>
  <c r="Z20" i="1"/>
  <c r="Z14" i="1"/>
  <c r="Z6" i="1"/>
  <c r="Z5" i="1"/>
  <c r="Z4" i="1"/>
  <c r="Z65" i="1"/>
  <c r="Z8" i="1"/>
  <c r="Z17" i="1"/>
  <c r="Z23" i="1"/>
  <c r="Z31" i="1"/>
  <c r="Z36" i="1"/>
  <c r="Z43" i="1"/>
  <c r="Z47" i="1"/>
  <c r="Z49" i="1"/>
  <c r="Z54" i="1"/>
  <c r="Z56" i="1"/>
  <c r="Z60" i="1"/>
  <c r="Z61" i="1"/>
  <c r="Z63" i="1"/>
  <c r="Z3" i="1"/>
  <c r="AA3" i="1"/>
  <c r="S39" i="1"/>
  <c r="S24" i="1"/>
  <c r="S13" i="1"/>
  <c r="S5" i="1"/>
  <c r="R39" i="1"/>
  <c r="R13" i="1"/>
  <c r="R5" i="1"/>
  <c r="Q55" i="1"/>
  <c r="S55" i="1"/>
  <c r="Q48" i="1"/>
  <c r="S48" i="1"/>
  <c r="Q39" i="1"/>
  <c r="Q24" i="1"/>
  <c r="R24" i="1"/>
  <c r="Q13" i="1"/>
  <c r="Q5" i="1"/>
  <c r="AA36" i="1"/>
  <c r="AA8" i="1"/>
  <c r="AA60" i="1"/>
  <c r="AA54" i="1"/>
  <c r="AA43" i="1"/>
  <c r="AA17" i="1"/>
  <c r="R55" i="1"/>
  <c r="R48" i="1"/>
  <c r="M36" i="1"/>
</calcChain>
</file>

<file path=xl/comments1.xml><?xml version="1.0" encoding="utf-8"?>
<comments xmlns="http://schemas.openxmlformats.org/spreadsheetml/2006/main">
  <authors>
    <author>Luz Marlene Andrade</author>
  </authors>
  <commentList>
    <comment ref="AQ2" authorId="0" shapeId="0">
      <text>
        <r>
          <rPr>
            <b/>
            <sz val="9"/>
            <color indexed="81"/>
            <rFont val="Tahoma"/>
            <family val="2"/>
          </rPr>
          <t>Luz Marlene Andrade:</t>
        </r>
        <r>
          <rPr>
            <sz val="9"/>
            <color indexed="81"/>
            <rFont val="Tahoma"/>
            <family val="2"/>
          </rPr>
          <t xml:space="preserve">
INDICAR QUÉ RUBRO PRESUPUESTAL ESTÁ SEÑALADO COMO TRAZADOR DE GÉNERO</t>
        </r>
      </text>
    </comment>
  </commentList>
</comments>
</file>

<file path=xl/comments2.xml><?xml version="1.0" encoding="utf-8"?>
<comments xmlns="http://schemas.openxmlformats.org/spreadsheetml/2006/main">
  <authors>
    <author>Usuario de Windows</author>
  </authors>
  <commentList>
    <comment ref="F6" authorId="0" shapeId="0">
      <text>
        <r>
          <rPr>
            <b/>
            <sz val="9"/>
            <color rgb="FF000000"/>
            <rFont val="Tahoma"/>
            <family val="2"/>
          </rPr>
          <t>VALOR NÚMERICO</t>
        </r>
      </text>
    </comment>
    <comment ref="G6" authorId="0" shapeId="0">
      <text>
        <r>
          <rPr>
            <b/>
            <sz val="9"/>
            <color rgb="FF000000"/>
            <rFont val="Tahoma"/>
            <family val="2"/>
          </rPr>
          <t xml:space="preserve">VALOR EN PORCENTAJE
</t>
        </r>
      </text>
    </comment>
    <comment ref="H6" authorId="0" shapeId="0">
      <text>
        <r>
          <rPr>
            <b/>
            <sz val="9"/>
            <color rgb="FF000000"/>
            <rFont val="Tahoma"/>
            <family val="2"/>
          </rPr>
          <t xml:space="preserve">VALOR EN PORCENTAJE
</t>
        </r>
      </text>
    </comment>
    <comment ref="L6" authorId="0" shapeId="0">
      <text>
        <r>
          <rPr>
            <b/>
            <sz val="9"/>
            <color indexed="81"/>
            <rFont val="Tahoma"/>
            <family val="2"/>
          </rPr>
          <t>INCLUIR EVIDENCIA ORGANIZADA POR PROGRAMA PROYECTO Y ACTIVIDAD</t>
        </r>
      </text>
    </comment>
    <comment ref="M6" authorId="0" shapeId="0">
      <text>
        <r>
          <rPr>
            <b/>
            <sz val="9"/>
            <color indexed="81"/>
            <rFont val="Tahoma"/>
            <family val="2"/>
          </rPr>
          <t xml:space="preserve">SE DEBE ESPECIFICAR LA FECHA Y PERIODICIDAD DE LA ACTIVIDAD
</t>
        </r>
      </text>
    </comment>
    <comment ref="N6" authorId="0" shapeId="0">
      <text>
        <r>
          <rPr>
            <b/>
            <sz val="9"/>
            <color indexed="81"/>
            <rFont val="Tahoma"/>
            <family val="2"/>
          </rPr>
          <t xml:space="preserve">SE DEBE ESPECIFICAR LA FECHA Y PERIODICIDAD DE LA ACTIVIDAD
</t>
        </r>
      </text>
    </comment>
    <comment ref="P6" authorId="0" shapeId="0">
      <text>
        <r>
          <rPr>
            <b/>
            <sz val="9"/>
            <color indexed="81"/>
            <rFont val="Tahoma"/>
            <family val="2"/>
          </rPr>
          <t>VALOR NÚMERICO</t>
        </r>
      </text>
    </comment>
    <comment ref="Q6" authorId="0" shapeId="0">
      <text>
        <r>
          <rPr>
            <b/>
            <sz val="9"/>
            <color indexed="81"/>
            <rFont val="Tahoma"/>
            <family val="2"/>
          </rPr>
          <t xml:space="preserve">VALOR EN PORCENTAJE
</t>
        </r>
      </text>
    </comment>
    <comment ref="R6" authorId="0" shapeId="0">
      <text>
        <r>
          <rPr>
            <b/>
            <sz val="9"/>
            <color indexed="81"/>
            <rFont val="Tahoma"/>
            <family val="2"/>
          </rPr>
          <t xml:space="preserve">VALOR EN PORCENTAJE
</t>
        </r>
      </text>
    </comment>
    <comment ref="S7" authorId="0" shapeId="0">
      <text>
        <r>
          <rPr>
            <b/>
            <sz val="9"/>
            <color indexed="81"/>
            <rFont val="Tahoma"/>
            <family val="2"/>
          </rPr>
          <t xml:space="preserve">INCLUIR EL OBJETIVO Y LAS ACTIVIDADES DEL PROYECTO
</t>
        </r>
      </text>
    </comment>
    <comment ref="V7" authorId="0" shapeId="0">
      <text>
        <r>
          <rPr>
            <b/>
            <sz val="9"/>
            <color indexed="81"/>
            <rFont val="Tahoma"/>
            <family val="2"/>
          </rPr>
          <t>RELACIONAR LAS ACTIVIDADES ESPECIFICAS DEL PROYECTO</t>
        </r>
      </text>
    </comment>
    <comment ref="AK7" authorId="0" shapeId="0">
      <text>
        <r>
          <rPr>
            <b/>
            <sz val="9"/>
            <color indexed="81"/>
            <rFont val="Tahoma"/>
            <family val="2"/>
          </rPr>
          <t>VERIFICAR AVANCE EN LAS EVIDENCIAS
VALOR EN PORCENTAJE</t>
        </r>
      </text>
    </comment>
    <comment ref="AL7" authorId="0" shapeId="0">
      <text>
        <r>
          <rPr>
            <b/>
            <sz val="9"/>
            <color indexed="81"/>
            <rFont val="Tahoma"/>
            <family val="2"/>
          </rPr>
          <t>TENER EN CUENTA EL PORCENTAJE DE PARTICIPACIÓN DE LA ACTIVIDAD DENTRO DEL AVANCE DEL PROYECTO (NO PROMEDIAR)</t>
        </r>
      </text>
    </comment>
    <comment ref="AM7" authorId="0" shapeId="0">
      <text>
        <r>
          <rPr>
            <b/>
            <sz val="9"/>
            <color indexed="81"/>
            <rFont val="Tahoma"/>
            <family val="2"/>
          </rPr>
          <t xml:space="preserve">TENER EN CUENTA LA PARTICIPACIÓN DEL PROYECTO DENTRO DE LA META PRODUCTO (NO PROMEDIAR)
</t>
        </r>
      </text>
    </comment>
    <comment ref="AP7" authorId="0" shapeId="0">
      <text>
        <r>
          <rPr>
            <b/>
            <sz val="9"/>
            <color indexed="81"/>
            <rFont val="Tahoma"/>
            <family val="2"/>
          </rPr>
          <t>ICLD
SGP
SGR
ENTRE OTROS
(ESPECIFICAR OTROS)</t>
        </r>
      </text>
    </comment>
    <comment ref="AQ7" authorId="0" shapeId="0">
      <text>
        <r>
          <rPr>
            <b/>
            <sz val="9"/>
            <color indexed="81"/>
            <rFont val="Tahoma"/>
            <family val="2"/>
          </rPr>
          <t>VALOR NÚMERICO</t>
        </r>
      </text>
    </comment>
    <comment ref="AR7" authorId="0" shapeId="0">
      <text>
        <r>
          <rPr>
            <b/>
            <sz val="9"/>
            <color indexed="81"/>
            <rFont val="Tahoma"/>
            <family val="2"/>
          </rPr>
          <t>VALOR EN PORCENTAJE</t>
        </r>
      </text>
    </comment>
    <comment ref="AS7" authorId="0" shapeId="0">
      <text>
        <r>
          <rPr>
            <b/>
            <sz val="9"/>
            <color indexed="81"/>
            <rFont val="Tahoma"/>
            <family val="2"/>
          </rPr>
          <t>VALOR ASIGNADO PARA LA VIGENCIA A EVALUAR</t>
        </r>
      </text>
    </comment>
    <comment ref="AT7" authorId="0" shapeId="0">
      <text>
        <r>
          <rPr>
            <b/>
            <sz val="9"/>
            <color indexed="81"/>
            <rFont val="Tahoma"/>
            <family val="2"/>
          </rPr>
          <t>VALOR ASIGNADO PARA LA VIGENCIA A EVALUAR</t>
        </r>
      </text>
    </comment>
    <comment ref="AV7" authorId="0" shapeId="0">
      <text>
        <r>
          <rPr>
            <b/>
            <sz val="9"/>
            <color indexed="81"/>
            <rFont val="Tahoma"/>
            <family val="2"/>
          </rPr>
          <t>INFORMACIÓN DEL INFORME DE EJECUCION DEL PRESUPUESTO DE GASTOS E INVERSIONES (PREDIS)</t>
        </r>
      </text>
    </comment>
    <comment ref="AY7" authorId="0" shapeId="0">
      <text>
        <r>
          <rPr>
            <b/>
            <sz val="9"/>
            <color indexed="81"/>
            <rFont val="Tahoma"/>
            <family val="2"/>
          </rPr>
          <t>INFORMACIÓN DEL INFORME DE EJECUCION DEL PRESUPUESTO DE GASTOS E INVERSIONES (PREDIS)</t>
        </r>
      </text>
    </comment>
    <comment ref="BB7" authorId="0" shapeId="0">
      <text>
        <r>
          <rPr>
            <b/>
            <sz val="9"/>
            <color indexed="81"/>
            <rFont val="Tahoma"/>
            <family val="2"/>
          </rPr>
          <t>INFORMACIÓN DEL INFORME DE EJECUCION DEL PRESUPUESTO DE GASTOS E INVERSIONES (PREDIS)</t>
        </r>
      </text>
    </comment>
    <comment ref="BE7" authorId="0" shapeId="0">
      <text>
        <r>
          <rPr>
            <b/>
            <sz val="9"/>
            <color rgb="FF000000"/>
            <rFont val="Tahoma"/>
            <family val="2"/>
          </rPr>
          <t>INFORMACIÓN DEL INFORME DE EJECUCION DEL PRESUPUESTO DE GASTOS E INVERSIONES (PREDIS)</t>
        </r>
      </text>
    </comment>
    <comment ref="AV8" authorId="0" shapeId="0">
      <text>
        <r>
          <rPr>
            <b/>
            <sz val="9"/>
            <color indexed="81"/>
            <rFont val="Tahoma"/>
            <family val="2"/>
          </rPr>
          <t>HACE REFERENCIA AL PRESUPUESTO ASIGNADO</t>
        </r>
      </text>
    </comment>
    <comment ref="AW8" authorId="0" shapeId="0">
      <text>
        <r>
          <rPr>
            <b/>
            <sz val="9"/>
            <color indexed="81"/>
            <rFont val="Tahoma"/>
            <family val="2"/>
          </rPr>
          <t>HACE REFERENCIA AL REGISTRO PRESUPUESTAL</t>
        </r>
      </text>
    </comment>
    <comment ref="AY8" authorId="0" shapeId="0">
      <text>
        <r>
          <rPr>
            <b/>
            <sz val="9"/>
            <color indexed="81"/>
            <rFont val="Tahoma"/>
            <family val="2"/>
          </rPr>
          <t>HACE REFERENCIA AL PRESUPUESTO ASIGNADO</t>
        </r>
      </text>
    </comment>
    <comment ref="AZ8" authorId="0" shapeId="0">
      <text>
        <r>
          <rPr>
            <b/>
            <sz val="9"/>
            <color indexed="81"/>
            <rFont val="Tahoma"/>
            <family val="2"/>
          </rPr>
          <t>HACE REFERENCIA AL REGISTRO PRESUPUESTAL</t>
        </r>
      </text>
    </comment>
    <comment ref="BB8" authorId="0" shapeId="0">
      <text>
        <r>
          <rPr>
            <b/>
            <sz val="9"/>
            <color indexed="81"/>
            <rFont val="Tahoma"/>
            <family val="2"/>
          </rPr>
          <t>HACE REFERENCIA AL PRESUPUESTO ASIGNADO</t>
        </r>
      </text>
    </comment>
    <comment ref="BC8" authorId="0" shapeId="0">
      <text>
        <r>
          <rPr>
            <b/>
            <sz val="9"/>
            <color indexed="81"/>
            <rFont val="Tahoma"/>
            <family val="2"/>
          </rPr>
          <t>HACE REFERENCIA AL REGISTRO PRESUPUESTAL</t>
        </r>
      </text>
    </comment>
    <comment ref="BE8" authorId="0" shapeId="0">
      <text>
        <r>
          <rPr>
            <b/>
            <sz val="9"/>
            <color indexed="81"/>
            <rFont val="Tahoma"/>
            <family val="2"/>
          </rPr>
          <t>HACE REFERENCIA AL PRESUPUESTO ASIGNADO</t>
        </r>
      </text>
    </comment>
    <comment ref="BF8" authorId="0" shapeId="0">
      <text>
        <r>
          <rPr>
            <b/>
            <sz val="9"/>
            <color indexed="81"/>
            <rFont val="Tahoma"/>
            <family val="2"/>
          </rPr>
          <t>HACE REFERENCIA AL REGISTRO PRESUPUESTAL</t>
        </r>
      </text>
    </comment>
    <comment ref="BH8" authorId="0" shapeId="0">
      <text>
        <r>
          <rPr>
            <b/>
            <sz val="9"/>
            <color indexed="81"/>
            <rFont val="Tahoma"/>
            <family val="2"/>
          </rPr>
          <t>COHERENCIA ENTRE LA EJECUCIÓN PRESUPUESTAL Y EL CUMPLIMIENTO DE LAS METAS</t>
        </r>
      </text>
    </comment>
  </commentList>
</comments>
</file>

<file path=xl/sharedStrings.xml><?xml version="1.0" encoding="utf-8"?>
<sst xmlns="http://schemas.openxmlformats.org/spreadsheetml/2006/main" count="638" uniqueCount="307">
  <si>
    <t>Observación</t>
  </si>
  <si>
    <t>Fecha de Inicio Contratación</t>
  </si>
  <si>
    <t xml:space="preserve">Tipo de Contratación </t>
  </si>
  <si>
    <t>¿Requiere contratación?</t>
  </si>
  <si>
    <t>Código Presupuestal</t>
  </si>
  <si>
    <t>Rubro Presupuestal</t>
  </si>
  <si>
    <t>Fuente Presupuestal</t>
  </si>
  <si>
    <t>Apropiación Definitiva
(en pesos)</t>
  </si>
  <si>
    <t>Fuente de Financiación</t>
  </si>
  <si>
    <t>Nombre del Responsable</t>
  </si>
  <si>
    <t xml:space="preserve">Dependencia Responsable </t>
  </si>
  <si>
    <t>Porcentaje de Participación de la Actividad en el Proyecto</t>
  </si>
  <si>
    <t>Beneficiarios Cubiertos</t>
  </si>
  <si>
    <t>Beneficiarios Programados</t>
  </si>
  <si>
    <t>Tiempo de Ejecución
(número de días)</t>
  </si>
  <si>
    <t xml:space="preserve">Fecha de inicio </t>
  </si>
  <si>
    <t>Valor Absoluto de la Actividad del  Proyecto 2022</t>
  </si>
  <si>
    <t>Actividades de Proyecto</t>
  </si>
  <si>
    <t>Objetivo del Proyecto</t>
  </si>
  <si>
    <t>PROYECTO</t>
  </si>
  <si>
    <t>ACUMULADO DE META PRODUCTO 2020- 2021</t>
  </si>
  <si>
    <t>PROGRAMACIÓN META A 2022</t>
  </si>
  <si>
    <t>Valor Absoluto de la Meta Producto 2020-2023</t>
  </si>
  <si>
    <t>Descripción de la Meta Producto 2020-2023</t>
  </si>
  <si>
    <t>Línea Base 2019 
Según PDD</t>
  </si>
  <si>
    <t>UNIDAD DE MEDIDA DEL INDICADOR DE PRODUCTO</t>
  </si>
  <si>
    <t>Indicador de Producto</t>
  </si>
  <si>
    <t xml:space="preserve">PROGRAMA </t>
  </si>
  <si>
    <t>Meta de Bienestar 2020-2023</t>
  </si>
  <si>
    <t>Línea Base 2019</t>
  </si>
  <si>
    <t>Indicador de Bienestar</t>
  </si>
  <si>
    <t>LINEA ESTRATEGICA</t>
  </si>
  <si>
    <t>PILAR</t>
  </si>
  <si>
    <t xml:space="preserve">INDICAR SI EL RUBRO ESTÁ MARCADO COMO TRAZADOR DE GÉNERO
(SI ó NO) </t>
  </si>
  <si>
    <t>CARTAGENA TRANSPARENTE</t>
  </si>
  <si>
    <t>CULTURA CIUDADANA PARA LA DEMOCRACIA Y LA PAZ</t>
  </si>
  <si>
    <t>0 FUENTE: ESCUELA DE GOBIERNO Y LIDERAZGO</t>
  </si>
  <si>
    <t>FORMULAR E IMPLEMENTAR EL PLAN DE CULTURA CIUDADANA Y CARTAGENEIDAD EN UN 100%</t>
  </si>
  <si>
    <t>CARTAGENA INTELIGENTE CON TODOS Y PARA TODOS</t>
  </si>
  <si>
    <t xml:space="preserve">PORCENTAJE CIUDADANOS CARTAGENEROS CONECTADOS ALFABETIZADOS DIGITALMENTE </t>
  </si>
  <si>
    <t>60% DE LOS CIUDADANOS CARTAGENEROS</t>
  </si>
  <si>
    <t>SERVIDOR Y SERVIDORA PÚBLICA AL SERVICIO DE LA CIUDADANIA</t>
  </si>
  <si>
    <t>Personas</t>
  </si>
  <si>
    <t>2021130010232</t>
  </si>
  <si>
    <t>Contratar y articular con los contratistas la coordinación, supervisión y de apoyo en la gestión del proyecto</t>
  </si>
  <si>
    <t>Identificar, promover prácticas de innovación en las dependencias y entidades del distrito, en la prestación de sus servicios o procesos de mejoras administrativas.</t>
  </si>
  <si>
    <t>ESCUELA DE GOBIERNO Y LIDERAZGO</t>
  </si>
  <si>
    <t xml:space="preserve">INVERSIÓN </t>
  </si>
  <si>
    <t>1.2.1.0.00-001 - ICLD</t>
  </si>
  <si>
    <t>FORMACION DESARROLLO DE LAS COMPETENCIAS DE LOS SERVIDORES Y SERVIDORAS PUBLICAS DEL DISTRITO DE CARTAGENA DE INDIAS</t>
  </si>
  <si>
    <t>2.3.4599.1000.2021130010232</t>
  </si>
  <si>
    <t>SI</t>
  </si>
  <si>
    <t>Contrato de prestación de servicios profesionales y de apoyo a la gestión</t>
  </si>
  <si>
    <t>Contrato modalidad de Convenio</t>
  </si>
  <si>
    <t>Contrato modalidad de Minima Cuantía</t>
  </si>
  <si>
    <t>128 Organizaciones Comunales y Sociales Participan, Inciden y hacen Control a las decisiones de la Administracion Distrital</t>
  </si>
  <si>
    <t>Formular e Implementar un plan de Cultura Ciudadana y Cartageneidad</t>
  </si>
  <si>
    <t>YO SOY CARTAGENA</t>
  </si>
  <si>
    <t>52% de las personas se sienten orgullosos de la Ciuidad</t>
  </si>
  <si>
    <t>Lograr que 882.989 (80%) de las y los Cartageneros se sientan orgullosos de su ciudad</t>
  </si>
  <si>
    <t>NUESTRA CARTAGENA SOÑADA</t>
  </si>
  <si>
    <t>Numero de ciudadanas y ciudadanos participantes en la construccion  del plan estrategico prospectivo para 2040</t>
  </si>
  <si>
    <t>N.D</t>
  </si>
  <si>
    <t>Alcanzar la participacion de 102.837 Ciudadanas y Ciudadnos (10%) de la poblacion Cartagenera en la construccion de un Plan Estrategico Prospectivo</t>
  </si>
  <si>
    <t>Porcentaje de la implementacion de la Escuela Virtual  y aplicatico aplicación Cartagena reporta</t>
  </si>
  <si>
    <t xml:space="preserve">JORGE PIEDRAHITA ADUEN </t>
  </si>
  <si>
    <t>NÚMERO DE PREMIOS OTORGADOS</t>
  </si>
  <si>
    <t>Otorgar 12 Reconocimientos en el concurso sobre Investigaciones del Impacto de la Corrupción en Cartagena</t>
  </si>
  <si>
    <t>Formación de la Ciudadanía Libre incluyente y transformadora para la Democracia 2022-2023 Cartagena de Indias</t>
  </si>
  <si>
    <t>2021130010231</t>
  </si>
  <si>
    <t xml:space="preserve">Aumentar la participación ciudadana especialmente de mujeres y jóvenes de organizaciones sociales y comunales en los procesos de transformación, desarrollo local y toma de decisiones del Gobierno de Cartagena de Indias.
</t>
  </si>
  <si>
    <t>Desarrollar formación, asistencia comunitaria, jornadas de promoción y encuentro para el seguimiento ciudadano.</t>
  </si>
  <si>
    <t>1.089.683</t>
  </si>
  <si>
    <t>FORMACION DE LA CIUDADANIA LIBRE INCLUYENTE Y TRANSFORMADORA PARA LA DEMOCRACIA 2022 2023</t>
  </si>
  <si>
    <t>2.3.4502.1000.2021130010231</t>
  </si>
  <si>
    <t>2021130010239</t>
  </si>
  <si>
    <t>Implementar de manera participativa y experimental un Plan Decenal de cultura ciudadana que contenga la política pública de Cartagena y
las estrategias de la ciudad para los próximos 10 años</t>
  </si>
  <si>
    <t>IMPLEMENTACION PLAN DECENAL DE CULTURA CIUDADANA Y CARTAGENEIDAD</t>
  </si>
  <si>
    <t>2.3.4599.1000.2021130010239</t>
  </si>
  <si>
    <t>Formación mi Orgullo es Cartagena</t>
  </si>
  <si>
    <t>2021130010242</t>
  </si>
  <si>
    <t>Aplicar Estrategia pedagógica de comunicación</t>
  </si>
  <si>
    <t>Realizar Campañas de sensibilización de las y los cartageneros</t>
  </si>
  <si>
    <t>1.024.882</t>
  </si>
  <si>
    <t>FORMACION MI ORGULLO ES CARTAGENA</t>
  </si>
  <si>
    <t>2.3.4599.1000.2021130010242</t>
  </si>
  <si>
    <t>Formulación Agenda Prospectiva de Ciudad  Nuestra Cartagena Soñada</t>
  </si>
  <si>
    <t>2021130010238</t>
  </si>
  <si>
    <t>Fortalecer los espacios de participación de la ciudadanía y distintas agremiaciones en la construcción de documentos que apunten a una visión prospectiva de ciudad en el que se integren distintos enfoques y se genere confianza institucional</t>
  </si>
  <si>
    <t>1.055.035</t>
  </si>
  <si>
    <t>FORMULACION AGENDA PROSPECTIVA DE CIUDAD NUESTRA CARTAGENA SOÑADA CARTAGENA DE INDIAS</t>
  </si>
  <si>
    <t>2.3.4599.1000.2021130010238</t>
  </si>
  <si>
    <t>Desarrollo e Implementación de Cursos de Formacion Virtual en la Escuela de Gobierno del Distrito de Cartagena de Indias</t>
  </si>
  <si>
    <t>2021130010241</t>
  </si>
  <si>
    <t>Implementar herramientas digitales para la interacción entre la ciudadanía y las entidades distritales de la ciudad de Cartagena</t>
  </si>
  <si>
    <t>Desarrollar la plataforma escuela virtual</t>
  </si>
  <si>
    <t xml:space="preserve">DESARROLLO E IMPLEMENTACION DEL CURSO DE FORMACION VIRTUAL EN LA ESCUELA DE GOBIERNO DEL DISTRITO DE CARTAGENA DE INDIAS </t>
  </si>
  <si>
    <t>2.3.4599.1000.2021130010241</t>
  </si>
  <si>
    <t>Formación Investigación Premios Jorge Piedrahita Aduen</t>
  </si>
  <si>
    <t>2021130010240</t>
  </si>
  <si>
    <t>Sensibilizar a la ciudadanía en general para realizar procesos de investigación, divulgación y concurso, sobre el impacto de la corrupción en
la ciudad</t>
  </si>
  <si>
    <t>Publicar y divulgar para la promoción de resultados de las investigaciones de los premiados de la convocatoria del proyecto Jorge Piedrahíta Aduen.</t>
  </si>
  <si>
    <t>Promocionar voluntarios vales de piedrahita somos todos.</t>
  </si>
  <si>
    <t>Realizar una red de intercambios de experiencias de veedurías a nivel nacional.</t>
  </si>
  <si>
    <t>FORMACION INVESTIGACION PREMIOS JORGE PIEDRAHITA ADUEN</t>
  </si>
  <si>
    <t>2.3.4502.1000.2021130010240</t>
  </si>
  <si>
    <t>REPORTE META PRODUCTO
EJECUTADO DE ENERO 1 A JUNIO 30 DE 2022</t>
  </si>
  <si>
    <t>0,35</t>
  </si>
  <si>
    <t>Código de proyecto BPIN</t>
  </si>
  <si>
    <t>FORMATO PLAN DE ACCIÓN
DEPENDENCIA: ESCUELA DE GOBIERNO Y LIDERAZGO
VIGENCIA 2022</t>
  </si>
  <si>
    <t>REPORTE META PRODUCTO
EJECUTADO DE ENERO 1 A SEPTIEMBRE 30 DE 2022</t>
  </si>
  <si>
    <t>PLAN DECENAL DE CULTURA CIUDADANA Y CARTAGENEIDAD FORMULADO E IMPLMENTADO</t>
  </si>
  <si>
    <t>Numero de funcionarios y servidores públicos formados y capacitados</t>
  </si>
  <si>
    <t>Capacitar a 1.054  los funcionarios  y Servidores Públicos de la  Administracion Distrital</t>
  </si>
  <si>
    <t>Formación desarrollo de las competencias de los Servidores y Servidoras Públicas del Distrito de Cartagena de Indias</t>
  </si>
  <si>
    <t>Capacitar a servidores y servidoras públicas para el fortalecimiento de competencias en gestión del conocimiento y la innovación.</t>
  </si>
  <si>
    <t>Realizar jornadas virtuales y presenciales de capacitaciones dirigidas a fortalecer las competencias en atención al ciudadano de los y las servidoras públicas del distrito de Cartagena.</t>
  </si>
  <si>
    <t>N/A</t>
  </si>
  <si>
    <t>CIUDADANIA LIBRE, INCLUYENTE Y TRANSFORMADORA</t>
  </si>
  <si>
    <t>Número de organizaciones de la sociedad civil y comunales que inciden y hacen control a las decisiones del Gobierno Distrital y de las Alcaldías locales.</t>
  </si>
  <si>
    <t>N/D</t>
  </si>
  <si>
    <t>Contratar y articular con los contratistas la coordinación, supervisión y de apoyo en la gestión del proyecto.</t>
  </si>
  <si>
    <t>Socializar, convocar, seleccionar, diseño plan de formación de las organizaciones sociales y comunales en los procesos de transformación.</t>
  </si>
  <si>
    <t>CARTAGENA TE QUIERE, QUIERE A CARTAGENA: PLAN DECENAL DE CULTURA CIUDADANA Y CARTAGENEIDAD</t>
  </si>
  <si>
    <t>Número de Plan decenal de cultura ciudadana y cartegeneidad formulado e implementado</t>
  </si>
  <si>
    <t>Número</t>
  </si>
  <si>
    <t>PLAN DECENAL DE CULTURA CIUDADANA Y CARTAGENEIDAD</t>
  </si>
  <si>
    <t>Implementar acciones pedagógicas e iniciativas de cultura ciudadana - Eje derecho a la ciudad.</t>
  </si>
  <si>
    <t>Implementar acciones pedagógicas de cultura ciudadana - Eje transparencia, democracia y paz.</t>
  </si>
  <si>
    <t>Implementar acciones pedagógicas de cultura ciudadana - Eje autocuidado.</t>
  </si>
  <si>
    <t>Implementar una estrategia de comunicación y movilización social que permita la visibilzación de las acciones de cultura ciudadana.</t>
  </si>
  <si>
    <t>Numeros de Cartegeneras y Cartageneros que se sienten orgullosas de la ciudad</t>
  </si>
  <si>
    <t>Aumentar en un 80% el sentido de pertenencia e identidad territorial, de las y los cartageneros con su ciudad, su historia, su cultura, sus espacios comunes, su patrimonio material e inmaterial y su satisfacción con Cartagena como una ciudad para el buen vivir.</t>
  </si>
  <si>
    <t>Construir una agenda sectorial participativa y formulacion perfil de proyecto.</t>
  </si>
  <si>
    <t>Implementar estrategias de pedagogía y movilización social para la agenda prospectiva de ciudad en los ciudadanos cartageneros.</t>
  </si>
  <si>
    <t>Ejecutar Acciones de articulación de alianza con otros actores y sectores.</t>
  </si>
  <si>
    <t>Crear Espacios públicos para deliberación ciudadana.</t>
  </si>
  <si>
    <t>CONECTATE CON CARTAGENA</t>
  </si>
  <si>
    <t>NP</t>
  </si>
  <si>
    <t>NA</t>
  </si>
  <si>
    <t>Implementar las etapas de diseño, montaje y funcionamiento de la Escuela Virtual</t>
  </si>
  <si>
    <t>REPORTE META PRODUCTO
EJECUTADO DE ENERO 1 A DICIEMBRE 31 DE 2022</t>
  </si>
  <si>
    <t>REPORTE ACTIVIDAD DE PROYECTO
EJECUTADO DE ENERO 1 A DICIEMBRE 31 DE 2022</t>
  </si>
  <si>
    <t>REPORTE EJECUCIÓN PRESUPUESTAL (POR RP)</t>
  </si>
  <si>
    <t>REPORTE EJECUCIÓN PRESUPUESTAL (POR PAGOS)</t>
  </si>
  <si>
    <t>LIVIS PATRICIA LÓPEZ CORREA</t>
  </si>
  <si>
    <t>SÍ</t>
  </si>
  <si>
    <t>Contribuir al fortalecimiento de las habilidades, capacidades y competencias de las servidoras y servidores públicos, promoviendo el desarrollo integral, personal e institucional que permita las transformaciones que se requieren</t>
  </si>
  <si>
    <t>El equipo contratado para el proyecto continuó con la planeación y organización de las diferentes jornadas de formación y capacitación, así como de la actividad de indentificación de prácticas de innovación en las dependencias del Distrito.</t>
  </si>
  <si>
    <t>*Se realizó el cierre de la actividad de identificación, promoción de prácticas de innovación en las dependencias y entidades del Distrito, en la prestación de sus servicios o procesos de mejoras administrativas, en la cual se contó con la participación de las siguientes dependencias: Sec. de Hacienda, UMATA, Familias en acción, Corvivienda, Escuela Taller, Sec. General, Talento Humano, DADIS, Transparencia, DATT, Control Disciplinario. Cada una de ellas entregó un documento donde plasmaba su iniciativa de innovación, en total se recibieron 10 documentos.</t>
  </si>
  <si>
    <t>Se continuó con el proceso de formación para servidores públicos con el objetivo de fortalecer las habilidades duras y generar eficiencia y eficacia en la ejecución de sus tareas diarias.
•	Curso de MIPG, que cuenta con 12 módulos dirigido a 100 servidores públicos.
•Curso de contratación pública, desde una perspectiva de contratación abierta para mejorar los resultados de las compras públicas 
•	Capacitación y sensibilización del sistema, integrado de conservación – SIC.</t>
  </si>
  <si>
    <t xml:space="preserve">Se realizaron los encuentros finales de capacitación mañanas y tardes de café, con el objetivo de fortalecer las competencias de los servidores públicos, el clima organizacional y las habilidades blandas, para que se maneje en su dependencia un entorno agradable y realicen el ejercicio de sus funciones con eficiencia y eficacia.  </t>
  </si>
  <si>
    <t>El equipo del proyecto continuó con la organización de las diferentes actividades del proyecto, incluyendo la gestión del convenio suscrito para tal fin con la Pastoral Social de la Arquidiócesis de Cartagena.</t>
  </si>
  <si>
    <t>*En el marco del convenio 020 de 2022 suscrito con Pastoral Social, se desarrolló el proceso de convocatoria, diagnóstico y diseño del plan de formación dirigido a 40 organizaciones sociales y comunales de la ciudad de Cartagena.
*Se formuló el documento base para la realización del diagnóstico territorial en las 6 zonas priorizadas por el PES, en las dimensiones social, económica, territorial- ambiental e institucional.</t>
  </si>
  <si>
    <t xml:space="preserve">*Se desarrolló el proceso formativo, de acuerdo con el plan de formación diseñado y aprobado, en el que se lograron fortalecer y certificar 40 organizaciones sociales y comunales de la ciudad, con la participación de 51 líderes participantes.
*Se llevó a cabo el proceso de recolección de información primaria y secundaria, con la particpación de líderes de las comunidades priorizadas y el equipo del convenio por parte de Pastoral y de la Escuela. Se lograron finalizar y entregar los 6 diagnósticos de acuerdo con las especificaciones establecidas. </t>
  </si>
  <si>
    <t>*Se realizaron reuniones técnicas semanales con todo el equipo del Plan Decenal de Cultura Ciudadana y Cartageneidad para revisar el avance del plan de trabajo propuesto, el alcance de los objetivos planteados y los entregables acordados. 
*Se realizaron reuniones técnicas con la Corporación Desarrollo y Paz del Canal del Dique y la Zona Costera, con el fin de revisar el avance técnico del convenio No. 15 de 2022 suscrito entre las partes.</t>
  </si>
  <si>
    <t>*Se desarrollaron los dos laboratorios de cultura ciudadana en el eje Derecho a la Ciudad: i) En Crespo, el énfasis de la pedagogía se hizo en el cuidado y apropiación del espacio público de una zona que era utilizada como botadero de basura sobre la calle 70 con carrera 70. ii) En la Calle Landrinal, se han realizado acciones de sensibilización sobre el uso correcto del espacio público y el manejo adecuado de residuos sólidos, dos de las principales problemáticas en materia de comportamiento que se presentan en el sector.
*Se realizó el proceso de convocatoria, evaluación y selección de 30 iniciativas de cultura ciudadana por parte de organizaciones sociales y comunales en las tres localidades de la ciudad. Luego de un proceso de acompañamiento y seguimiento, se les entregó incentivos a cada una valoradas en promedio en $10.000.000 para la implementación de las iniciativas en sus comunidades.</t>
  </si>
  <si>
    <t>*Se desarrollaron los dos laboratorios de cultura ciudadana en el eje Transparencia i) En Transcaribe (estaciones Patio Portal y Bodeguita), mediante acciones pedagógicas tales como: escucha activa, activación invitando al uso de las filas, y el cruce seguro, que buscaba incentivar el uso del puente peatonal en Patio Portal. ii) En la oficina de Espacio Público, mediante acciones pedagógicas tales como el Baúl de los no valores, que busca lograr cambios de comportamiento.</t>
  </si>
  <si>
    <t>*Se desarrollaron los dos laboratorios de cultura ciudadana en el eje Autocuidado: i) En Santa Rita, el trabajo se ha centrado en realizar actividades pedagógicas de cuidado del espacio público, de cómo prevenir riesgos y por eso la importancia del reciclaje. ii) En Fredonia, el trabajo se centró en talleres con la comunidad en manejo de residuos y se instalaron afiches de sensibilización en el cuidado del espacio.</t>
  </si>
  <si>
    <t>*Se continuó con la divulgación constante de información a través de las redes sociales de la Escuela de Gobierno y de la Alcaldía de Cartagena.
Así mismo, se realizaron publicaciones en diferentes portales web y medios de comunicación donde se ha divulgado las acciones del Plan Decenal de Cultura Ciudadana y Cartageneidad.
*Se implementaron 15 encuentros experimentales de cultura ciudadana como estrategias de sensibilización ciudadana que busca irrumpir en la sociedad a partir de ejercicios lúdicos donde la comunidad aprenda sobre los diferentes temas de cultura ciudadana teniendo como eje el juego.
*Se realizó evento de cierre del convenio 015 de 2022, en el que se presentaron los resultados de la encuesta de cultura ciudadana aplicada a 2.000 ciudadanos(as) y se realizó feria de la cultura ciudadana y cartageneidad.</t>
  </si>
  <si>
    <t>*Se realizó la coordinación y seguimiento a la implementación del convenio con la Corporación Desarrollo y Paz del Canal del Dique (PDP) para el cumplimiento de las actividades del proyecto.
*Se realizó la construcción de contenido para la estrategia pedagógica de comunicación en la sección “Orgullo pa´ mi Cartagena".</t>
  </si>
  <si>
    <t>*En el marco de la estrategia de comunicación se abrió una sección para visibilizar las acciones de movilización social realizadas, que promuevan el orgullo por la ciudad, logrando un acumulado ttotal de 248.129 personas alcanzadas durante todo el año 2022.</t>
  </si>
  <si>
    <t>*Se realizaron siete rutas de interpretación del patrimonio con Instituciones Educativas del Distrito.
*Se realizaron dos espacios de formación de la Cátedra Mi Orgullo es Cartagena con los 70 jóvenes de Tu Parche en el marco del convenio con el PDP.
*Se realizó la Cátedra Mi Ogullo es Cartagena dirigida a 45 personas del equipo de trabajo de SACSA, miembro de la Mesa Mi Orgullo es Cartagena.</t>
  </si>
  <si>
    <t>*Se realizó un estado del arte, bajo una línea de tiempo, que da cuenta de los ejercicios que se han hecho en la ciudad a nivel prospectivo.
*Se realizó un levantamiento de información primaria a través de una encuesta que ayuda a la validación del documento de visiones compartidas de ciudad y a alimentar la agenda prospectiva, según lo que los ciudadanos (as) piensen.
*Actualización de la matriz de sistematización de encuestas aplicadas a los asistentes a las actividades de prospectiva territorial y asistentes a actividades de la Escuela de Gobierno y Liderazgo.</t>
  </si>
  <si>
    <t>Acuerdo de financiación con organismo de cooperación internacional</t>
  </si>
  <si>
    <t>*Se firmó acuerdo de financiación con el PNUD para estructurar el modelo de gobernanza en el marco de construcción participativa de una agenda prospectiva de Ciudad. Este acuerdo cuenta con vigencia futura de 5 meses.
*A través de una estrategia pedagógica formativa en prospectiva territorial, se llegó a diversos grupos poblacionales, para socializar con ellos la importancia de la planificación prospectiva y como esta se alimenta con la visión de los
ciudadanos (as).</t>
  </si>
  <si>
    <t>*Se establecieron alianzas estratégicas con distintos lideres, en diferentes espacios, llevando a cabo actividades como:
• Taller de Prospectiva Territorial (Comunidad en General) – Invasión de San Francisco.
• Taller de Prospectiva Territorial (Comunidad en General) - Invasión “El Arca” Barrio Albornoz.
• Taller de Prospectiva Territorial (Gestores Sociales) – Salón Esmeralda Plaza comercial Los Ejecutivos.</t>
  </si>
  <si>
    <t>*Se establecieron alianzas estratégicas con líderes del sector religioso, asistieron a un espacio formativo y dejaron su visión para ser plasmada en la agenda prospectiva de ciudad. Así mismo, se realizó una avanzada (visita en terreno) en la cual se sensibilizó a la población y se les socializó los objetivos del espacio y se recogieron dudas e inquietudes.</t>
  </si>
  <si>
    <t>En el marco de las actividades de coordinación del proyecto, se realizaron las siguientes actividades:
*Reunión con la directora de la Escuela de Gobierno y Liderazgo para mirar los avances del programa y revisar la agenda semanal.
*Reunión con el equipo de la Escuela de Gobierno Virtual para realizar el cronograma de las actividades semanales.
*Revisión de la plataforma virtual de la Escuela de Gobierno.
*Organización del inicio del curso de Análisis de Datos en Excel dirigido a los servidores públicos.</t>
  </si>
  <si>
    <t>*Desarrollo y finalización del curso de liderazgo social.
*Montaje en la plataforma virtual del curso de Análisis de Datos en Excel dirigido a los servidores públicos.
*Inicio el de curso de Análisis de Datos en Excel dirigido a los servidores públicos.</t>
  </si>
  <si>
    <t>*Se realizó seguimiento a las actividades del convenio 018 de 2022 suscrito con la Universidad Tecnológica de Bolívar para la ejecución del proyecto.</t>
  </si>
  <si>
    <t>*En el marco de la estrategia de promoción, se realizó la divulgación de las diferentes actividades referentes al proyecto Jorge Piedrahíta en redes sociales de la Escuela de Gobierno y Liderazgo y de la Universidad Tecnológica de Bolívar.
• A través del convenio 018 de 2022 y en implementación de la estrategia previamente aprobada de comunicaciones, se realizó entrevista para el Canal Cartagena, en el que se abordó lo realizado con las investigaciones ganadoras y la proyección de las nuevas investigaciones.
• Se realizó publicación en el periódico El Universal, en el que se divulga la proyección de las nuevas investigaciones del proyecto.</t>
  </si>
  <si>
    <t>*En el marco de convenio 018 de 2022 se llevó a cabo el diplomado “Control Social a la Gestión Pública", que contó con la participación 80 voluntarios (Vales Heroicos), inscirtos en la línea de Control Social.
*En compañía del aliado, se realizaron las actividades de sustentación de los resultados de las investigaciones adelantadas por los grupos de voluntarios pertenecientes a la formación - Diplomado “Control Social a la Gestión Pública”-.
*Se realizó la entrega de certificados de la formación cursada por los 80 voluntarios, en alianza con la Universidad Tecnológica de Bolívar.
*Se realizó selección y entrega de los 12 estímulos a la investigación (tablets), bajo los criterios evaluativos de un panel de expertos que deliberaron sobre las investigaciones de los voluntarios.</t>
  </si>
  <si>
    <t>*Se certificaron 90 jóvenes pertenecientes a los cuatro grupos de interés conformados en alianza con la institución universitaria Mayor de Bolívar y la fundación Mujer, Familia y Juventud del barrio Torices, a los cuales se les brindó espacios de formación en control social, todo como parte del alistamiento para el evento de intercambio de experiencias.
*Se realizó el evento de intercambio de experiencias en control social, teniendo como parte de la estrategia invitados de distintos municipios del país, tales como Valle del cauca, Sur de córdoba, Montes de María, Buenaventura entre otros.
*Como parte del intercambio, asistimos al Corruptour gestado por FUNCICAR, en el cual dimos acompañamiento al proceso de revisión de obras y sitios donde la corrupción ha hecho incidencia negativa.</t>
  </si>
  <si>
    <t>EJECUTADO METAS PRODUCTOS A DICIEMBRE 31 DE 2022</t>
  </si>
  <si>
    <t>AVANCE METAS PRODUCTOS  A DICIEMBRE 31 DE 2022</t>
  </si>
  <si>
    <t>AVANCE METAS PRODUCTOS AL CUATRIENIO</t>
  </si>
  <si>
    <t>AVANCES ACTIVIDADES EN LOS PROYECTOS  2022</t>
  </si>
  <si>
    <t>AVANCES DE ACTIVIDADES POR PROYECTOS A DICIEMBRE 31 DE 2022</t>
  </si>
  <si>
    <t>ASIGNACIÓN PRESUPUESTAL DEFINITIVA</t>
  </si>
  <si>
    <t>GIROS</t>
  </si>
  <si>
    <t xml:space="preserve"> AV ANCE SERVIDOR Y SERVIDORA PÚBLICA AL SERVICIO DE LA CIUDADANIA</t>
  </si>
  <si>
    <t>AVANCE CIUDADANIA LIBRE, INCLUYENTE Y TRANSFORMADORA</t>
  </si>
  <si>
    <t>AVANCE CARTAGENA TE QUIERE, QUIERE A CARTAGENA: PLAN DECENAL DE CULTURA CIUDADANA Y CARTAGENEIDAD</t>
  </si>
  <si>
    <t>AVANCE YO SOY CARTAGENA</t>
  </si>
  <si>
    <t xml:space="preserve">AVANCE NUESTRA C ARTAGENA SOÑADA </t>
  </si>
  <si>
    <t>AVANCE CONECTATE CON CARTAGENA</t>
  </si>
  <si>
    <t>AVANCE JORGE PIEDRAHITA ADUEN</t>
  </si>
  <si>
    <t>AVANCE DE PROYECTOS</t>
  </si>
  <si>
    <t>EJECUCCION PRESUPUESTAL</t>
  </si>
  <si>
    <t>AVANCE PLAN DE DESARROLLO ESCUELA DE GOBIERNO Y LIDERAZGO A 31 DE DICIEMBRE  DE 2022</t>
  </si>
  <si>
    <t>AVANCE PLAN DE ACCIÓN ESCUELA DE GOBIERNO Y LIDERAZGO A  31 DE DICIEMBRE  DE 2022</t>
  </si>
  <si>
    <t>EJECUCIÓN PRESUPUESTAL ESCUELA DE GOBIERNO Y LIDERAZGO A DICIEMBRE 31 DE 2022</t>
  </si>
  <si>
    <t>FUENTE</t>
  </si>
  <si>
    <t>EJECUCCION  PRESPUESTAL</t>
  </si>
  <si>
    <t>PORCENTAJE DE EJECUCCION PRESUPUESTAL  SEGÚN GIROS</t>
  </si>
  <si>
    <t>EJECUCIÓN SEGÚN REGISTROS PRESUPUESTALES DICIEMBRE 31 DE 2022</t>
  </si>
  <si>
    <t>ALCALDÍA DISTRITAL DE CARTAGENA DE INDIAS</t>
  </si>
  <si>
    <t xml:space="preserve">Código: </t>
  </si>
  <si>
    <t>MACROPROCESO:EVALUACIÓN Y CONTROL DE LA GESTIÓN PÚBLICA</t>
  </si>
  <si>
    <t xml:space="preserve">Versión: </t>
  </si>
  <si>
    <t>PROCESO: EVALUACIÓN INDEPENDIENTE</t>
  </si>
  <si>
    <t>Fecha:</t>
  </si>
  <si>
    <t>MATRIZ DE EVALUACIÓN PLAN DE ACCIÓN</t>
  </si>
  <si>
    <t xml:space="preserve">Páginas:  </t>
  </si>
  <si>
    <t>Información Plan de Acción</t>
  </si>
  <si>
    <t>Evaluación y seguimiento</t>
  </si>
  <si>
    <t>Pilar</t>
  </si>
  <si>
    <t>Linea estrategica</t>
  </si>
  <si>
    <t>Programa</t>
  </si>
  <si>
    <t>Meta producto</t>
  </si>
  <si>
    <t>Meta programada para 2022</t>
  </si>
  <si>
    <t>Avance meta producto 2022</t>
  </si>
  <si>
    <t>Avance meta producto 2022 (%)</t>
  </si>
  <si>
    <t>Avance meta producto en el cuatrienio (%)</t>
  </si>
  <si>
    <t>Proyecto</t>
  </si>
  <si>
    <t>Codigo BPIN</t>
  </si>
  <si>
    <t>Objetivo</t>
  </si>
  <si>
    <t>Actividades</t>
  </si>
  <si>
    <t>Fecha de inicio de la actividad</t>
  </si>
  <si>
    <t>Fecha final de la actividad</t>
  </si>
  <si>
    <t>Dias de duracion de la actividad</t>
  </si>
  <si>
    <t>Valor Absoluto de la Actividad (Valor Meta Programada)</t>
  </si>
  <si>
    <t>Porcentaje de Participación de la Actividad (%)</t>
  </si>
  <si>
    <t>Avance de las actividades (%)</t>
  </si>
  <si>
    <t>Evaluación Ejecución de Actividades</t>
  </si>
  <si>
    <t>Presupuesto Programa</t>
  </si>
  <si>
    <t>Presupuesto Proyecto</t>
  </si>
  <si>
    <t>Información de PREDIS</t>
  </si>
  <si>
    <t>Evaluación</t>
  </si>
  <si>
    <t>Análisis</t>
  </si>
  <si>
    <t>Coherencia entre el proyecto y la meta producto del programa</t>
  </si>
  <si>
    <t>Actividades del proyecto</t>
  </si>
  <si>
    <t>Coherencia de Programacion de las Actividades con la Meta Producto</t>
  </si>
  <si>
    <t>Existe Evidencia en la Ejecución de la Actividad</t>
  </si>
  <si>
    <t>Las evidencias son Soportes de las Actividades</t>
  </si>
  <si>
    <t>Cumplió la Actividad con el Plazo</t>
  </si>
  <si>
    <t>Ejecución de la Actividad (%) Según Evidencias</t>
  </si>
  <si>
    <t>Ejecución del proyecto de acuerdo a la ejecución de actividades según Evidencias</t>
  </si>
  <si>
    <t>Ejecución de la meta producto  de acuerdo al avance del proyecto (%)</t>
  </si>
  <si>
    <t>Diferencia metas plan de acción / Evidencias (%)</t>
  </si>
  <si>
    <t>Rubro presupuestal</t>
  </si>
  <si>
    <t>Valor asignado según Predis</t>
  </si>
  <si>
    <t>% ejecutado</t>
  </si>
  <si>
    <t>Valor asignado según SUIFP</t>
  </si>
  <si>
    <t>Valor asignado según PREDIS</t>
  </si>
  <si>
    <t xml:space="preserve">Diferencia presupuestal entre PREDIS Y SUIFP por proyecto </t>
  </si>
  <si>
    <t>PREDIS 1 Trimestre 2022</t>
  </si>
  <si>
    <t>PREDIS 2 Trimestre 2022</t>
  </si>
  <si>
    <t>PREDIS 3 Trimestre 2022</t>
  </si>
  <si>
    <t>PREDIS 4 Trimestre 2022</t>
  </si>
  <si>
    <t>Si</t>
  </si>
  <si>
    <t>No</t>
  </si>
  <si>
    <t>Sustentar en caso negativo</t>
  </si>
  <si>
    <t>Proyecto según SUIFP</t>
  </si>
  <si>
    <t>Proyecto plan de acción</t>
  </si>
  <si>
    <t>Diferencia en la programacion de las actividades</t>
  </si>
  <si>
    <t>Definitivo ($)</t>
  </si>
  <si>
    <t>Comprometido ($)</t>
  </si>
  <si>
    <t>Girado ($)</t>
  </si>
  <si>
    <t>Eficiencia recursos de inversión (SI/NO)</t>
  </si>
  <si>
    <t>Diferencia entre la ejecución del proyecto (lo girado en %) y el presupuesto ejecutado del proyecto (el avance del proyecto)</t>
  </si>
  <si>
    <t>Contribuir al fortalecimiento de las habilidades, capacidades y competencias de las servidoras y servidores públicos, promoviendo el desarrollo integral, personal e institucional que permita las transformaciones que se requieren en los diferentes contextos.</t>
  </si>
  <si>
    <t>X</t>
  </si>
  <si>
    <t>Coordinación y articulación</t>
  </si>
  <si>
    <t>Ninguna</t>
  </si>
  <si>
    <t xml:space="preserve">FORMACION DESARROLLO DE LAS COMPETENCIAS DE LOS SERVIDORES Y SERVIDORAS PUBLICAS DEL DISTRITO DE CARTAGENA DE INDIAS </t>
  </si>
  <si>
    <t>ICLD</t>
  </si>
  <si>
    <t>Se cumplió la meta a satisfacción conforme el presupuesto asigando. La diferencia en la ejecución presupuestal corresponde a un recurso que no se pudo ejecutar para la realización de la Feria de Innovación Distrital. Sin embargo, los documentos de soporte que requería el plan de acción sobre las prácticas de innovación de las Dependencias del Distrito, se lograron en su totalidad.</t>
  </si>
  <si>
    <t>Identificación, promoción de prácticas de innovación en las dependencias y entidades del distrito, en la prestación de sus servicios o procesos de mejoras administrativas.</t>
  </si>
  <si>
    <t>Fortalecimiento de las competencias de los y las servidoras públicas del Distrito de Cartagena</t>
  </si>
  <si>
    <t>Capacitación de funcionarios públicos</t>
  </si>
  <si>
    <t>Aumentar la participación ciudadana especialmente de mujeres y jóvenes de organizaciones sociales y comunales en los procesos de transformación, desarrollo local y toma de decisiones del Gobierno de Cartagena de Indias.</t>
  </si>
  <si>
    <t>Se cumplió la meta a satisfacción conforme el presupuesto asigando.</t>
  </si>
  <si>
    <t>Socialización, Convocatoria, Selección, Diseño Plan de Formación, organizaciones.</t>
  </si>
  <si>
    <t>Desarrollo de formación, asistencia comunitaria y jornadas de promoción y encuentro para el seguimiento ciudadano.</t>
  </si>
  <si>
    <t>Plan decenal de cultura ciudadana y cartageneidad</t>
  </si>
  <si>
    <t>Se cumplió la meta a satisfacción conforme el presupuesto asigando. La diferencia en la ejecución presupuestal corresponde a parte del desembolso final del convenio 015 de 2022 suscrito con la Corporación Desarrollo y Paz del Canal del Dique para la ejecución del proyecto, el cual se causó pero no se alcanzó a girar en 2022.</t>
  </si>
  <si>
    <t>Implementación de acciones pedagógicas e iniciativas de cultura ciudadana Eje Derecho a la ciudad.</t>
  </si>
  <si>
    <t>Implementación de acciones pedagógicas e iniciativas de eje de transparencia.</t>
  </si>
  <si>
    <t>Implementación de acciones pedagógica e iniciativas eje de autocuidado.</t>
  </si>
  <si>
    <t>Implementación de una estrategia de pedagógica, promoción, y movilización social que permita la apropiación de acciones de cultura ciudadana.</t>
  </si>
  <si>
    <t>Aplicar Estrategia pedagógica de comunicación.</t>
  </si>
  <si>
    <t>Estrategia pedagógica de comunicación.</t>
  </si>
  <si>
    <t>Realizar campañas de sensibilización de las y los cartageneros.</t>
  </si>
  <si>
    <t>Campaña de sensibilización</t>
  </si>
  <si>
    <t>Fortalecer los espacios de participación de la ciudadanía y distintas agremiaciones en la construcción de documentos que apunten a una visión prospectiva de ciudad en el que se integren distintos enfoques y se genere confianza institucional.</t>
  </si>
  <si>
    <t>27/05/2023</t>
  </si>
  <si>
    <t>No aplica</t>
  </si>
  <si>
    <t>La actividad de coordinación y articulación no hace parte del plan de acción pero se requiere para la gestión de actividades y metas del proyecto.</t>
  </si>
  <si>
    <t>El 27 de dic de 2022 se firmó un acuerdo de financiación con el PNUD (organismo de cooperación internacional) para estructurar el modelo de gobernanza en el marco de construcción participativa de una agenda prospectiva de Ciudad, con lo cual se terminará de dar cumplimiento a las actividades del plan de acción 2022 del proyecto. Este acuerdo cuenta con vigencia futura de 5 meses, por lo cual se recibirán los productos finales en mayo de 2023.</t>
  </si>
  <si>
    <t>Construcción de agenda sectorial participativa y formulación perfil de proyecto.</t>
  </si>
  <si>
    <t>Estrategias de pedagógica y movilización social para la agenda prospectiva de ciudad.</t>
  </si>
  <si>
    <t>Acciones de Articulación de alianza con otros actores y sectores.</t>
  </si>
  <si>
    <t>Crear espacios públicos para deliberación ciudadana.</t>
  </si>
  <si>
    <t>Espacios públicos para deliberación ciudadana.</t>
  </si>
  <si>
    <t>Implementar herramientas digitales para la interacción entre la ciudadanía y las entidades distritales de la ciudad de Cartagena.</t>
  </si>
  <si>
    <t>Coordinación, supervisión y gestión de las actividades y metas del proyecto.</t>
  </si>
  <si>
    <t>Desarrollar la plataforma escuela virtual.</t>
  </si>
  <si>
    <t>Desarrollo de la plataforma escuela virtual.</t>
  </si>
  <si>
    <t>No programada</t>
  </si>
  <si>
    <t>Sensibilizar a la ciudadanía en general para realizar procesos de investigación, divulgación y concurso, sobre el impacto de la corrupción en
la ciudad.</t>
  </si>
  <si>
    <t>Coordinación y articulación institucional.</t>
  </si>
  <si>
    <t>Al programa Jorge Piedrahita no se le programó meta producto en el 2022 puesto que la meta del cuatrienio se alcanzó en 2021.
Si embargo, teniendo en cuenta que este proyecto se enmarca en uno de los programas bandera de la actual Administración Distrital, se programó un plan de acción para el proyecto en 2022, que contempló la continuación de la promoción del ejercicio de control social y la socialización y divulgación de las 12 investigaciones ganadoras del 2021, logrando en un 100% los objetivos planteados con los recursos asignados.</t>
  </si>
  <si>
    <t>Publicar y divulgar para la promoción de resultados de las investigaciones de los premiados de la convocatoria del proyecto Jorge Piedrahíta Aduén.</t>
  </si>
  <si>
    <t>Publicación y divulgación para la promoción de resultados de las investigaciones de los premiados de la convocatoria del proyecto Jorge Piedrahíta Aduen.</t>
  </si>
  <si>
    <t>Promoción de voluntarios vales de Piedrahita somos todos.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</si>
</sst>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164" formatCode="_-&quot;$&quot;\ * #,##0_-;\-&quot;$&quot;\ * #,##0_-;_-&quot;$&quot;\ * &quot;-&quot;_-;_-@_-"/>
    <numFmt numFmtId="165" formatCode="0;[Red]0"/>
    <numFmt numFmtId="166" formatCode="_-[$$-2C0A]\ * #,##0.00_-;\-[$$-2C0A]\ * #,##0.00_-;_-[$$-2C0A]\ * &quot;-&quot;??_-;_-@_-"/>
    <numFmt numFmtId="167" formatCode="dd/mm/yyyy;@"/>
    <numFmt numFmtId="168" formatCode="_-&quot;$&quot;\ * #,##0_-;\-&quot;$&quot;\ * #,##0_-;_-&quot;$&quot;\ * &quot;-&quot;??_-;_-@_-"/>
    <numFmt numFmtId="169" formatCode="0.0%"/>
  </numFmts>
  <fonts count="21"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theme="1"/>
      <name val="Arial"/>
      <family val="2"/>
    </font>
    <font>
      <b/>
      <sz val="11"/>
      <color theme="1"/>
      <name val="Arial"/>
      <family val="2"/>
    </font>
    <font>
      <b/>
      <sz val="11"/>
      <color theme="1" tint="4.9989318521683403E-2"/>
      <name val="Arial"/>
      <family val="2"/>
    </font>
    <font>
      <b/>
      <sz val="11"/>
      <name val="Arial"/>
      <family val="2"/>
    </font>
    <font>
      <sz val="11"/>
      <name val="Arial"/>
      <family val="2"/>
    </font>
    <font>
      <sz val="11"/>
      <color theme="1" tint="4.9989318521683403E-2"/>
      <name val="Arial"/>
      <family val="2"/>
    </font>
    <font>
      <sz val="10"/>
      <color rgb="FF000000"/>
      <name val="Arial"/>
      <family val="2"/>
    </font>
    <font>
      <sz val="11"/>
      <color rgb="FFFF0000"/>
      <name val="Arial"/>
      <family val="2"/>
    </font>
    <font>
      <b/>
      <sz val="14"/>
      <color theme="1"/>
      <name val="Arial"/>
      <family val="2"/>
    </font>
    <font>
      <b/>
      <sz val="10"/>
      <color theme="1"/>
      <name val="Arial"/>
      <family val="2"/>
    </font>
    <font>
      <sz val="10"/>
      <color theme="1"/>
      <name val="Arial"/>
      <family val="2"/>
    </font>
    <font>
      <b/>
      <sz val="10"/>
      <color rgb="FF000000"/>
      <name val="Arial"/>
      <family val="2"/>
    </font>
    <font>
      <sz val="10"/>
      <color theme="1"/>
      <name val="Calibri"/>
      <family val="2"/>
      <scheme val="minor"/>
    </font>
    <font>
      <sz val="10"/>
      <color theme="1" tint="4.9989318521683403E-2"/>
      <name val="Arial"/>
      <family val="2"/>
    </font>
    <font>
      <sz val="10"/>
      <name val="Arial"/>
      <family val="2"/>
    </font>
    <font>
      <sz val="10"/>
      <color rgb="FF000000"/>
      <name val="Arial"/>
      <charset val="1"/>
    </font>
    <font>
      <b/>
      <sz val="9"/>
      <color rgb="FF000000"/>
      <name val="Tahoma"/>
      <family val="2"/>
    </font>
  </fonts>
  <fills count="13">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C00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364">
    <xf numFmtId="0" fontId="0" fillId="0" borderId="0" xfId="0"/>
    <xf numFmtId="0" fontId="4" fillId="0" borderId="0" xfId="0" applyFont="1"/>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9" fontId="7" fillId="0" borderId="1" xfId="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textRotation="255"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66" fontId="8" fillId="0" borderId="1" xfId="0" applyNumberFormat="1" applyFont="1" applyBorder="1" applyAlignment="1">
      <alignment vertical="center" wrapText="1"/>
    </xf>
    <xf numFmtId="0" fontId="4" fillId="0" borderId="1" xfId="0" applyFont="1" applyBorder="1" applyAlignment="1">
      <alignment horizontal="justify" vertical="center" wrapText="1"/>
    </xf>
    <xf numFmtId="166" fontId="8" fillId="0" borderId="1" xfId="0" applyNumberFormat="1" applyFont="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4" fillId="0" borderId="0" xfId="0" applyFont="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1" fontId="4" fillId="0" borderId="1"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9" fontId="10" fillId="4" borderId="6" xfId="0" applyNumberFormat="1" applyFont="1" applyFill="1" applyBorder="1" applyAlignment="1">
      <alignment horizontal="center" vertical="center"/>
    </xf>
    <xf numFmtId="9" fontId="10" fillId="4" borderId="5" xfId="0" applyNumberFormat="1" applyFont="1" applyFill="1" applyBorder="1" applyAlignment="1">
      <alignment horizontal="center" vertical="center"/>
    </xf>
    <xf numFmtId="9" fontId="10" fillId="4" borderId="7" xfId="0" applyNumberFormat="1" applyFont="1" applyFill="1" applyBorder="1" applyAlignment="1">
      <alignment horizontal="center" vertical="center"/>
    </xf>
    <xf numFmtId="0" fontId="4" fillId="0" borderId="0" xfId="0" applyFont="1" applyBorder="1" applyAlignment="1">
      <alignment horizontal="center" vertical="center"/>
    </xf>
    <xf numFmtId="9" fontId="4" fillId="0"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9" fontId="4" fillId="0" borderId="4" xfId="1" applyFont="1" applyBorder="1" applyAlignment="1">
      <alignment horizontal="center" vertical="center" wrapText="1"/>
    </xf>
    <xf numFmtId="9" fontId="4" fillId="0" borderId="1" xfId="1" applyFont="1" applyBorder="1" applyAlignment="1">
      <alignment horizontal="center" vertical="center"/>
    </xf>
    <xf numFmtId="9" fontId="9" fillId="0" borderId="1" xfId="1" applyFont="1" applyBorder="1" applyAlignment="1">
      <alignment horizontal="center" vertical="center"/>
    </xf>
    <xf numFmtId="0" fontId="5" fillId="0" borderId="0" xfId="0" applyFont="1" applyBorder="1" applyAlignment="1">
      <alignment horizontal="center" vertical="center" wrapText="1"/>
    </xf>
    <xf numFmtId="9" fontId="4" fillId="0" borderId="1" xfId="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4" fillId="0" borderId="1" xfId="0" applyFont="1" applyBorder="1" applyAlignment="1">
      <alignment horizontal="center" vertical="center"/>
    </xf>
    <xf numFmtId="166" fontId="8" fillId="0" borderId="1" xfId="0" applyNumberFormat="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justify" vertical="center" wrapText="1"/>
    </xf>
    <xf numFmtId="1" fontId="4" fillId="0" borderId="1" xfId="0" applyNumberFormat="1" applyFont="1" applyBorder="1" applyAlignment="1">
      <alignment horizontal="center" vertical="center"/>
    </xf>
    <xf numFmtId="0" fontId="5" fillId="0" borderId="1" xfId="0" applyFont="1" applyBorder="1" applyAlignment="1">
      <alignment horizontal="center" vertical="center" textRotation="255" wrapText="1"/>
    </xf>
    <xf numFmtId="0" fontId="5" fillId="0" borderId="1" xfId="0" applyFont="1" applyBorder="1" applyAlignment="1">
      <alignment horizontal="center" textRotation="255" wrapText="1"/>
    </xf>
    <xf numFmtId="0" fontId="9" fillId="0" borderId="1" xfId="0" applyFont="1" applyBorder="1" applyAlignment="1">
      <alignment horizontal="center" vertical="center"/>
    </xf>
    <xf numFmtId="3" fontId="4" fillId="0" borderId="4" xfId="0" applyNumberFormat="1" applyFont="1" applyBorder="1" applyAlignment="1">
      <alignment horizontal="center" vertical="center" wrapText="1"/>
    </xf>
    <xf numFmtId="0" fontId="4" fillId="0" borderId="1" xfId="0" applyFont="1" applyBorder="1" applyAlignment="1">
      <alignment horizontal="center" vertical="center"/>
    </xf>
    <xf numFmtId="9" fontId="4" fillId="0"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9" fontId="10" fillId="4" borderId="4" xfId="0" applyNumberFormat="1" applyFont="1" applyFill="1" applyBorder="1" applyAlignment="1">
      <alignment horizontal="center" vertical="center"/>
    </xf>
    <xf numFmtId="9" fontId="4"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9" fontId="4" fillId="0" borderId="1" xfId="1" applyNumberFormat="1" applyFont="1" applyBorder="1" applyAlignment="1">
      <alignment horizontal="center" vertical="center"/>
    </xf>
    <xf numFmtId="2" fontId="4" fillId="0" borderId="3" xfId="0" applyNumberFormat="1" applyFont="1" applyBorder="1" applyAlignment="1">
      <alignment horizontal="center" vertical="center"/>
    </xf>
    <xf numFmtId="0" fontId="8" fillId="0" borderId="3" xfId="0" applyFont="1" applyBorder="1" applyAlignment="1">
      <alignment horizontal="justify" vertical="center" wrapText="1"/>
    </xf>
    <xf numFmtId="9" fontId="4" fillId="0" borderId="3" xfId="1" applyFont="1" applyBorder="1" applyAlignment="1">
      <alignment horizontal="center" vertical="center"/>
    </xf>
    <xf numFmtId="14" fontId="4" fillId="0" borderId="3" xfId="0" applyNumberFormat="1" applyFont="1" applyBorder="1" applyAlignment="1">
      <alignment horizontal="center" vertical="center"/>
    </xf>
    <xf numFmtId="166" fontId="8"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1" xfId="0" applyFont="1" applyBorder="1"/>
    <xf numFmtId="9" fontId="4" fillId="0" borderId="1" xfId="1" applyFont="1" applyBorder="1"/>
    <xf numFmtId="0" fontId="4"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4" fillId="6" borderId="1" xfId="0" applyFont="1" applyFill="1" applyBorder="1" applyAlignment="1">
      <alignment horizontal="center" vertical="center" wrapText="1"/>
    </xf>
    <xf numFmtId="0" fontId="5" fillId="0" borderId="17" xfId="0" applyFont="1" applyBorder="1" applyAlignment="1">
      <alignment vertical="center" wrapText="1"/>
    </xf>
    <xf numFmtId="0" fontId="5" fillId="0" borderId="19" xfId="0" applyFont="1" applyBorder="1" applyAlignment="1">
      <alignment vertical="center" wrapText="1"/>
    </xf>
    <xf numFmtId="0" fontId="5" fillId="0" borderId="24" xfId="0" applyFont="1" applyBorder="1" applyAlignment="1">
      <alignment vertical="center" wrapText="1"/>
    </xf>
    <xf numFmtId="0" fontId="16" fillId="0" borderId="0" xfId="0" applyFont="1" applyAlignment="1">
      <alignment vertical="center"/>
    </xf>
    <xf numFmtId="0" fontId="13" fillId="10" borderId="20" xfId="0" applyFont="1" applyFill="1" applyBorder="1" applyAlignment="1">
      <alignment horizontal="center" vertical="center" wrapText="1"/>
    </xf>
    <xf numFmtId="0" fontId="13" fillId="10" borderId="42"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42"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5" fillId="11" borderId="42" xfId="0" applyFont="1" applyFill="1" applyBorder="1" applyAlignment="1">
      <alignment horizontal="center" vertical="center" wrapText="1"/>
    </xf>
    <xf numFmtId="0" fontId="13" fillId="11" borderId="42" xfId="0" applyFont="1" applyFill="1" applyBorder="1" applyAlignment="1">
      <alignment horizontal="center" vertical="center" wrapText="1"/>
    </xf>
    <xf numFmtId="0" fontId="16" fillId="0" borderId="0" xfId="0" applyFont="1"/>
    <xf numFmtId="0" fontId="8" fillId="0" borderId="6" xfId="0" applyFont="1" applyBorder="1" applyAlignment="1">
      <alignment horizontal="justify" vertical="center" wrapText="1"/>
    </xf>
    <xf numFmtId="167" fontId="14" fillId="0" borderId="46" xfId="0" applyNumberFormat="1" applyFont="1" applyBorder="1" applyAlignment="1">
      <alignment horizontal="center" vertical="center"/>
    </xf>
    <xf numFmtId="41" fontId="14" fillId="0" borderId="6" xfId="2" applyFont="1" applyFill="1" applyBorder="1" applyAlignment="1">
      <alignment horizontal="center" vertical="center"/>
    </xf>
    <xf numFmtId="0" fontId="8" fillId="0" borderId="6" xfId="0" applyFont="1" applyBorder="1" applyAlignment="1">
      <alignment horizontal="center" vertical="center" wrapText="1"/>
    </xf>
    <xf numFmtId="9" fontId="14" fillId="12" borderId="6" xfId="1" applyFont="1" applyFill="1" applyBorder="1" applyAlignment="1">
      <alignment horizontal="center" vertical="center"/>
    </xf>
    <xf numFmtId="9" fontId="18" fillId="0" borderId="6" xfId="0" applyNumberFormat="1" applyFont="1" applyBorder="1" applyAlignment="1">
      <alignment horizontal="center" vertical="center"/>
    </xf>
    <xf numFmtId="0" fontId="14" fillId="0" borderId="6" xfId="0" applyFont="1" applyBorder="1" applyAlignment="1">
      <alignment horizontal="justify" vertical="center" wrapText="1"/>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9" fontId="14" fillId="0" borderId="6" xfId="0" applyNumberFormat="1" applyFont="1" applyBorder="1" applyAlignment="1">
      <alignment horizontal="center" vertical="center"/>
    </xf>
    <xf numFmtId="0" fontId="14" fillId="0" borderId="0" xfId="0" applyFont="1"/>
    <xf numFmtId="167" fontId="14" fillId="0" borderId="1" xfId="0" applyNumberFormat="1" applyFont="1" applyBorder="1" applyAlignment="1">
      <alignment horizontal="center" vertical="center"/>
    </xf>
    <xf numFmtId="41" fontId="14" fillId="0" borderId="1" xfId="2" applyFont="1" applyFill="1" applyBorder="1" applyAlignment="1">
      <alignment horizontal="center" vertical="center"/>
    </xf>
    <xf numFmtId="9" fontId="14" fillId="12" borderId="5" xfId="1" applyFont="1" applyFill="1" applyBorder="1" applyAlignment="1">
      <alignment horizontal="center" vertical="center"/>
    </xf>
    <xf numFmtId="9" fontId="18" fillId="0" borderId="5" xfId="0" applyNumberFormat="1" applyFont="1" applyBorder="1" applyAlignment="1">
      <alignment horizontal="center" vertical="center"/>
    </xf>
    <xf numFmtId="0" fontId="14" fillId="0" borderId="5" xfId="0" applyFont="1" applyBorder="1" applyAlignment="1">
      <alignment horizontal="justify" vertical="center" wrapText="1"/>
    </xf>
    <xf numFmtId="0" fontId="14" fillId="0" borderId="5" xfId="0" applyFont="1" applyBorder="1" applyAlignment="1">
      <alignment horizontal="center" vertical="center"/>
    </xf>
    <xf numFmtId="0" fontId="14" fillId="0" borderId="5" xfId="0" applyFont="1" applyBorder="1" applyAlignment="1">
      <alignment horizontal="center" vertical="center" wrapText="1"/>
    </xf>
    <xf numFmtId="9" fontId="14"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10" fontId="18" fillId="0" borderId="5" xfId="0" applyNumberFormat="1" applyFont="1" applyBorder="1" applyAlignment="1">
      <alignment horizontal="center" vertical="center"/>
    </xf>
    <xf numFmtId="0" fontId="8" fillId="0" borderId="42" xfId="0" applyFont="1" applyBorder="1" applyAlignment="1">
      <alignment horizontal="justify" vertical="center" wrapText="1"/>
    </xf>
    <xf numFmtId="167" fontId="14" fillId="0" borderId="42" xfId="0" applyNumberFormat="1" applyFont="1" applyBorder="1" applyAlignment="1">
      <alignment horizontal="center" vertical="center"/>
    </xf>
    <xf numFmtId="41" fontId="14" fillId="0" borderId="42" xfId="2" applyFont="1" applyFill="1" applyBorder="1" applyAlignment="1">
      <alignment horizontal="center" vertical="center"/>
    </xf>
    <xf numFmtId="0" fontId="8" fillId="0" borderId="42" xfId="0" applyFont="1" applyBorder="1" applyAlignment="1">
      <alignment horizontal="center" vertical="center" wrapText="1"/>
    </xf>
    <xf numFmtId="9" fontId="14" fillId="12" borderId="7" xfId="1" applyFont="1" applyFill="1" applyBorder="1" applyAlignment="1">
      <alignment horizontal="center" vertical="center"/>
    </xf>
    <xf numFmtId="9" fontId="18" fillId="0" borderId="7" xfId="0" applyNumberFormat="1" applyFont="1" applyBorder="1" applyAlignment="1">
      <alignment horizontal="center" vertical="center"/>
    </xf>
    <xf numFmtId="0" fontId="14" fillId="0" borderId="7" xfId="0" applyFont="1" applyBorder="1" applyAlignment="1">
      <alignment horizontal="justify" vertical="center" wrapText="1"/>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9" fontId="14" fillId="0" borderId="5" xfId="0" applyNumberFormat="1" applyFont="1" applyBorder="1" applyAlignment="1">
      <alignment horizontal="center" vertical="center"/>
    </xf>
    <xf numFmtId="10" fontId="18" fillId="0" borderId="7" xfId="0" applyNumberFormat="1" applyFont="1" applyBorder="1" applyAlignment="1">
      <alignment horizontal="center" vertical="center"/>
    </xf>
    <xf numFmtId="0" fontId="14" fillId="0" borderId="6" xfId="0" applyFont="1" applyBorder="1" applyAlignment="1">
      <alignment horizontal="left" vertical="center"/>
    </xf>
    <xf numFmtId="0" fontId="8" fillId="0" borderId="5" xfId="0" applyFont="1" applyBorder="1" applyAlignment="1">
      <alignment horizontal="justify" vertical="center" wrapText="1"/>
    </xf>
    <xf numFmtId="0" fontId="14" fillId="12" borderId="0" xfId="0" applyFont="1" applyFill="1"/>
    <xf numFmtId="167" fontId="14" fillId="12" borderId="1" xfId="0" applyNumberFormat="1" applyFont="1" applyFill="1" applyBorder="1" applyAlignment="1">
      <alignment horizontal="center" vertical="center"/>
    </xf>
    <xf numFmtId="169" fontId="18" fillId="0" borderId="5" xfId="0" applyNumberFormat="1" applyFont="1" applyBorder="1" applyAlignment="1">
      <alignment horizontal="center" vertical="center"/>
    </xf>
    <xf numFmtId="167" fontId="14" fillId="12" borderId="42" xfId="0" applyNumberFormat="1" applyFont="1" applyFill="1" applyBorder="1" applyAlignment="1">
      <alignment horizontal="center" vertical="center"/>
    </xf>
    <xf numFmtId="9" fontId="14" fillId="0" borderId="42" xfId="0" applyNumberFormat="1" applyFont="1" applyBorder="1" applyAlignment="1">
      <alignment horizontal="center" vertical="center"/>
    </xf>
    <xf numFmtId="167" fontId="14" fillId="0" borderId="6" xfId="0" applyNumberFormat="1" applyFont="1" applyBorder="1" applyAlignment="1">
      <alignment horizontal="center" vertical="center"/>
    </xf>
    <xf numFmtId="167" fontId="14" fillId="0" borderId="5" xfId="0" applyNumberFormat="1" applyFont="1" applyBorder="1" applyAlignment="1">
      <alignment horizontal="center" vertical="center"/>
    </xf>
    <xf numFmtId="41" fontId="14" fillId="0" borderId="5" xfId="2" applyFont="1" applyFill="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horizontal="justify" vertical="center" wrapText="1"/>
    </xf>
    <xf numFmtId="9" fontId="12" fillId="0" borderId="13" xfId="1" applyFont="1" applyBorder="1" applyAlignment="1">
      <alignment horizontal="center" vertical="center"/>
    </xf>
    <xf numFmtId="9" fontId="12" fillId="0" borderId="0" xfId="1" applyFont="1" applyAlignment="1">
      <alignment horizontal="center" vertical="center"/>
    </xf>
    <xf numFmtId="0" fontId="4" fillId="0" borderId="13" xfId="0" applyFont="1" applyBorder="1" applyAlignment="1">
      <alignment horizontal="center" wrapText="1"/>
    </xf>
    <xf numFmtId="0" fontId="4" fillId="0" borderId="0" xfId="0" applyFont="1" applyAlignment="1">
      <alignment horizont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xf>
    <xf numFmtId="0" fontId="4" fillId="0" borderId="0" xfId="0" applyFont="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1" fillId="0" borderId="10"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11" fillId="0" borderId="1" xfId="0" applyFont="1" applyBorder="1" applyAlignment="1">
      <alignment horizontal="center"/>
    </xf>
    <xf numFmtId="0" fontId="4" fillId="0" borderId="1" xfId="0" applyFont="1" applyBorder="1" applyAlignment="1">
      <alignment horizontal="center"/>
    </xf>
    <xf numFmtId="3" fontId="4" fillId="0" borderId="10"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1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11"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166" fontId="8" fillId="0" borderId="1" xfId="0" applyNumberFormat="1" applyFont="1" applyBorder="1" applyAlignment="1">
      <alignment horizontal="center" vertical="center"/>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4" xfId="0" applyFont="1" applyBorder="1" applyAlignment="1">
      <alignment horizontal="center" vertical="center"/>
    </xf>
    <xf numFmtId="1"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9" fontId="4" fillId="0" borderId="3" xfId="0" applyNumberFormat="1" applyFont="1" applyFill="1" applyBorder="1" applyAlignment="1">
      <alignment horizontal="center" vertical="center"/>
    </xf>
    <xf numFmtId="0" fontId="4" fillId="0" borderId="5" xfId="0" applyFont="1" applyFill="1" applyBorder="1" applyAlignment="1">
      <alignment horizontal="center" vertical="center"/>
    </xf>
    <xf numFmtId="14"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xf>
    <xf numFmtId="0" fontId="8" fillId="0" borderId="1" xfId="0" applyFont="1" applyBorder="1" applyAlignment="1">
      <alignment horizontal="justify" vertical="center" wrapText="1"/>
    </xf>
    <xf numFmtId="9" fontId="4" fillId="0" borderId="4"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10" xfId="0" applyFont="1" applyBorder="1" applyAlignment="1">
      <alignment horizontal="center" vertical="center" wrapText="1"/>
    </xf>
    <xf numFmtId="0" fontId="8"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1" xfId="0" applyFont="1" applyBorder="1" applyAlignment="1">
      <alignment horizontal="center" textRotation="255" wrapText="1"/>
    </xf>
    <xf numFmtId="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xf>
    <xf numFmtId="0" fontId="9" fillId="0" borderId="1" xfId="0"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49" fontId="5" fillId="0" borderId="1" xfId="0" applyNumberFormat="1" applyFont="1" applyBorder="1" applyAlignment="1">
      <alignment horizontal="center" vertical="center" wrapText="1"/>
    </xf>
    <xf numFmtId="0" fontId="13" fillId="9" borderId="32"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42" xfId="0" applyFont="1" applyFill="1" applyBorder="1" applyAlignment="1">
      <alignment horizontal="center" vertical="center" wrapText="1"/>
    </xf>
    <xf numFmtId="0" fontId="4" fillId="0" borderId="14" xfId="0" applyFont="1" applyBorder="1" applyAlignment="1">
      <alignment horizontal="center"/>
    </xf>
    <xf numFmtId="0" fontId="4" fillId="0" borderId="18" xfId="0" applyFont="1" applyBorder="1" applyAlignment="1">
      <alignment horizontal="center"/>
    </xf>
    <xf numFmtId="0" fontId="4" fillId="0" borderId="20" xfId="0" applyFont="1" applyBorder="1" applyAlignment="1">
      <alignment horizont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3" fillId="7" borderId="25" xfId="0" applyFont="1" applyFill="1" applyBorder="1" applyAlignment="1">
      <alignment horizontal="center"/>
    </xf>
    <xf numFmtId="0" fontId="13" fillId="7" borderId="26" xfId="0" applyFont="1" applyFill="1" applyBorder="1" applyAlignment="1">
      <alignment horizontal="center"/>
    </xf>
    <xf numFmtId="0" fontId="13" fillId="7" borderId="27" xfId="0" applyFont="1" applyFill="1" applyBorder="1" applyAlignment="1">
      <alignment horizontal="center"/>
    </xf>
    <xf numFmtId="0" fontId="13" fillId="7" borderId="28" xfId="0" applyFont="1" applyFill="1" applyBorder="1" applyAlignment="1">
      <alignment horizontal="center"/>
    </xf>
    <xf numFmtId="0" fontId="14" fillId="8" borderId="29" xfId="0" applyFont="1" applyFill="1" applyBorder="1" applyAlignment="1">
      <alignment horizontal="center"/>
    </xf>
    <xf numFmtId="0" fontId="14" fillId="8" borderId="30" xfId="0" applyFont="1" applyFill="1" applyBorder="1" applyAlignment="1">
      <alignment horizontal="center"/>
    </xf>
    <xf numFmtId="0" fontId="14" fillId="8" borderId="31" xfId="0" applyFont="1" applyFill="1" applyBorder="1" applyAlignment="1">
      <alignment horizontal="center"/>
    </xf>
    <xf numFmtId="0" fontId="13" fillId="9" borderId="33"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10" borderId="34" xfId="0" applyFont="1" applyFill="1" applyBorder="1" applyAlignment="1">
      <alignment horizontal="center" vertical="center" wrapText="1"/>
    </xf>
    <xf numFmtId="0" fontId="13" fillId="10" borderId="35" xfId="0" applyFont="1" applyFill="1" applyBorder="1" applyAlignment="1">
      <alignment horizontal="center" vertical="center" wrapText="1"/>
    </xf>
    <xf numFmtId="0" fontId="13" fillId="11" borderId="34" xfId="0" applyFont="1" applyFill="1" applyBorder="1" applyAlignment="1">
      <alignment horizontal="center" vertical="center" wrapText="1"/>
    </xf>
    <xf numFmtId="0" fontId="13" fillId="11" borderId="35" xfId="0" applyFont="1" applyFill="1" applyBorder="1" applyAlignment="1">
      <alignment horizontal="center" vertical="center" wrapText="1"/>
    </xf>
    <xf numFmtId="0" fontId="13" fillId="11" borderId="36"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3" fillId="11" borderId="27" xfId="0" applyFont="1" applyFill="1" applyBorder="1" applyAlignment="1">
      <alignment horizontal="center" vertical="center" wrapText="1"/>
    </xf>
    <xf numFmtId="0" fontId="15" fillId="11" borderId="34"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15" fillId="11" borderId="37" xfId="0" applyFont="1" applyFill="1" applyBorder="1" applyAlignment="1">
      <alignment horizontal="center" vertical="center" wrapText="1"/>
    </xf>
    <xf numFmtId="0" fontId="15" fillId="11" borderId="38"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15" fillId="11" borderId="40"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3" fillId="11" borderId="39" xfId="0" applyFont="1" applyFill="1" applyBorder="1" applyAlignment="1">
      <alignment horizontal="center" vertical="center" wrapText="1"/>
    </xf>
    <xf numFmtId="0" fontId="13" fillId="11" borderId="41" xfId="0" applyFont="1" applyFill="1" applyBorder="1" applyAlignment="1">
      <alignment horizontal="center" vertical="center" wrapText="1"/>
    </xf>
    <xf numFmtId="0" fontId="13" fillId="11" borderId="44"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2"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43"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4" fillId="0" borderId="45"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3" fontId="17" fillId="0" borderId="46"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3" fillId="11" borderId="32"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11" borderId="42"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4" fillId="0" borderId="46"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46" xfId="0" applyFont="1" applyBorder="1" applyAlignment="1">
      <alignment horizontal="center"/>
    </xf>
    <xf numFmtId="0" fontId="14" fillId="0" borderId="4" xfId="0" applyFont="1" applyBorder="1" applyAlignment="1">
      <alignment horizontal="center"/>
    </xf>
    <xf numFmtId="0" fontId="14" fillId="0" borderId="7" xfId="0" applyFont="1" applyBorder="1" applyAlignment="1">
      <alignment horizontal="center"/>
    </xf>
    <xf numFmtId="9" fontId="17" fillId="0" borderId="46" xfId="1" applyFont="1" applyFill="1" applyBorder="1" applyAlignment="1">
      <alignment horizontal="center" vertical="center"/>
    </xf>
    <xf numFmtId="9" fontId="17" fillId="0" borderId="4" xfId="1" applyFont="1" applyFill="1" applyBorder="1" applyAlignment="1">
      <alignment horizontal="center" vertical="center"/>
    </xf>
    <xf numFmtId="9" fontId="17" fillId="0" borderId="7" xfId="1" applyFont="1" applyFill="1" applyBorder="1" applyAlignment="1">
      <alignment horizontal="center" vertical="center"/>
    </xf>
    <xf numFmtId="9" fontId="14" fillId="0" borderId="46" xfId="1" applyFont="1" applyFill="1" applyBorder="1" applyAlignment="1">
      <alignment horizontal="center" vertical="center"/>
    </xf>
    <xf numFmtId="9" fontId="14" fillId="0" borderId="4" xfId="1" applyFont="1" applyFill="1" applyBorder="1" applyAlignment="1">
      <alignment horizontal="center" vertical="center"/>
    </xf>
    <xf numFmtId="9" fontId="14" fillId="0" borderId="7" xfId="1" applyFont="1" applyFill="1" applyBorder="1" applyAlignment="1">
      <alignment horizontal="center" vertical="center"/>
    </xf>
    <xf numFmtId="0" fontId="17" fillId="0" borderId="4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1" fontId="17" fillId="0" borderId="46" xfId="0" applyNumberFormat="1" applyFont="1" applyBorder="1" applyAlignment="1">
      <alignment horizontal="center" vertical="center" wrapText="1"/>
    </xf>
    <xf numFmtId="1" fontId="17" fillId="0" borderId="4" xfId="0" applyNumberFormat="1" applyFont="1" applyBorder="1" applyAlignment="1">
      <alignment horizontal="center" vertical="center" wrapText="1"/>
    </xf>
    <xf numFmtId="1" fontId="17" fillId="0" borderId="7" xfId="0" applyNumberFormat="1" applyFont="1" applyBorder="1" applyAlignment="1">
      <alignment horizontal="center" vertical="center" wrapText="1"/>
    </xf>
    <xf numFmtId="165" fontId="14" fillId="0" borderId="46"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5" fontId="14" fillId="0" borderId="7" xfId="0" applyNumberFormat="1" applyFont="1" applyBorder="1" applyAlignment="1">
      <alignment horizontal="center" vertical="center" wrapText="1"/>
    </xf>
    <xf numFmtId="168" fontId="14" fillId="0" borderId="46" xfId="3" applyNumberFormat="1" applyFont="1" applyFill="1" applyBorder="1" applyAlignment="1">
      <alignment horizontal="center" vertical="center"/>
    </xf>
    <xf numFmtId="168" fontId="14" fillId="0" borderId="4" xfId="3" applyNumberFormat="1" applyFont="1" applyFill="1" applyBorder="1" applyAlignment="1">
      <alignment horizontal="center" vertical="center"/>
    </xf>
    <xf numFmtId="168" fontId="14" fillId="0" borderId="7" xfId="3" applyNumberFormat="1" applyFont="1" applyFill="1" applyBorder="1" applyAlignment="1">
      <alignment horizontal="center" vertical="center"/>
    </xf>
    <xf numFmtId="168" fontId="14" fillId="0" borderId="46" xfId="0" applyNumberFormat="1" applyFont="1" applyBorder="1" applyAlignment="1">
      <alignment horizontal="center" vertical="center"/>
    </xf>
    <xf numFmtId="168" fontId="14" fillId="0" borderId="4" xfId="0" applyNumberFormat="1" applyFont="1" applyBorder="1" applyAlignment="1">
      <alignment horizontal="center" vertical="center"/>
    </xf>
    <xf numFmtId="168" fontId="14" fillId="0" borderId="7" xfId="0" applyNumberFormat="1" applyFont="1" applyBorder="1" applyAlignment="1">
      <alignment horizontal="center" vertical="center"/>
    </xf>
    <xf numFmtId="168" fontId="14" fillId="0" borderId="46" xfId="3" applyNumberFormat="1" applyFont="1" applyFill="1" applyBorder="1" applyAlignment="1">
      <alignment horizontal="center" vertical="center" wrapText="1"/>
    </xf>
    <xf numFmtId="168" fontId="14" fillId="0" borderId="4" xfId="3" applyNumberFormat="1" applyFont="1" applyFill="1" applyBorder="1" applyAlignment="1">
      <alignment horizontal="center" vertical="center" wrapText="1"/>
    </xf>
    <xf numFmtId="168" fontId="14" fillId="0" borderId="7" xfId="3" applyNumberFormat="1" applyFont="1" applyFill="1" applyBorder="1" applyAlignment="1">
      <alignment horizontal="center" vertical="center" wrapText="1"/>
    </xf>
    <xf numFmtId="9" fontId="14" fillId="0" borderId="46" xfId="0" applyNumberFormat="1" applyFont="1" applyBorder="1" applyAlignment="1">
      <alignment horizontal="center" vertical="center"/>
    </xf>
    <xf numFmtId="9" fontId="14" fillId="0" borderId="4" xfId="0" applyNumberFormat="1" applyFont="1" applyBorder="1" applyAlignment="1">
      <alignment horizontal="center" vertical="center"/>
    </xf>
    <xf numFmtId="9" fontId="14" fillId="0" borderId="7" xfId="0" applyNumberFormat="1" applyFont="1" applyBorder="1" applyAlignment="1">
      <alignment horizontal="center" vertical="center"/>
    </xf>
    <xf numFmtId="10" fontId="14" fillId="0" borderId="46" xfId="1" applyNumberFormat="1" applyFont="1" applyFill="1" applyBorder="1" applyAlignment="1">
      <alignment horizontal="center" vertical="center"/>
    </xf>
    <xf numFmtId="10" fontId="14" fillId="0" borderId="4" xfId="1" applyNumberFormat="1" applyFont="1" applyFill="1" applyBorder="1" applyAlignment="1">
      <alignment horizontal="center" vertical="center"/>
    </xf>
    <xf numFmtId="10" fontId="14" fillId="0" borderId="7" xfId="1" applyNumberFormat="1" applyFont="1" applyFill="1" applyBorder="1" applyAlignment="1">
      <alignment horizontal="center" vertical="center"/>
    </xf>
    <xf numFmtId="9" fontId="14" fillId="0" borderId="46" xfId="1" applyFont="1" applyBorder="1" applyAlignment="1">
      <alignment horizontal="center" vertical="center"/>
    </xf>
    <xf numFmtId="9" fontId="14" fillId="0" borderId="4" xfId="1" applyFont="1" applyBorder="1" applyAlignment="1">
      <alignment horizontal="center" vertical="center"/>
    </xf>
    <xf numFmtId="9" fontId="14" fillId="0" borderId="7" xfId="1" applyFont="1" applyBorder="1" applyAlignment="1">
      <alignment horizontal="center" vertical="center"/>
    </xf>
    <xf numFmtId="0" fontId="14" fillId="12" borderId="39" xfId="0" applyFont="1" applyFill="1" applyBorder="1" applyAlignment="1">
      <alignment horizontal="justify" vertical="center" wrapText="1"/>
    </xf>
    <xf numFmtId="0" fontId="14" fillId="12" borderId="41" xfId="0" applyFont="1" applyFill="1" applyBorder="1" applyAlignment="1">
      <alignment horizontal="justify" vertical="center" wrapText="1"/>
    </xf>
    <xf numFmtId="0" fontId="14" fillId="12" borderId="44" xfId="0" applyFont="1" applyFill="1" applyBorder="1" applyAlignment="1">
      <alignment horizontal="justify" vertical="center" wrapText="1"/>
    </xf>
    <xf numFmtId="44" fontId="14" fillId="0" borderId="46" xfId="3" applyFont="1" applyFill="1" applyBorder="1" applyAlignment="1">
      <alignment horizontal="center" vertical="center" wrapText="1"/>
    </xf>
    <xf numFmtId="44" fontId="14" fillId="0" borderId="4" xfId="3" applyFont="1" applyFill="1" applyBorder="1" applyAlignment="1">
      <alignment horizontal="center" vertical="center" wrapText="1"/>
    </xf>
    <xf numFmtId="44" fontId="14" fillId="0" borderId="7" xfId="3" applyFont="1" applyFill="1" applyBorder="1" applyAlignment="1">
      <alignment horizontal="center" vertical="center" wrapText="1"/>
    </xf>
    <xf numFmtId="0" fontId="17" fillId="0" borderId="46" xfId="0" applyFont="1" applyBorder="1" applyAlignment="1">
      <alignment horizontal="center" vertical="center"/>
    </xf>
    <xf numFmtId="0" fontId="19" fillId="12" borderId="39" xfId="0" applyFont="1" applyFill="1" applyBorder="1" applyAlignment="1">
      <alignment horizontal="justify" vertical="center" wrapText="1"/>
    </xf>
    <xf numFmtId="44" fontId="14" fillId="0" borderId="46" xfId="3" applyFont="1" applyFill="1" applyBorder="1" applyAlignment="1">
      <alignment horizontal="center" vertical="center"/>
    </xf>
    <xf numFmtId="44" fontId="14" fillId="0" borderId="4" xfId="3" applyFont="1" applyFill="1" applyBorder="1" applyAlignment="1">
      <alignment horizontal="center" vertical="center"/>
    </xf>
    <xf numFmtId="44" fontId="14" fillId="0" borderId="7" xfId="3" applyFont="1" applyFill="1" applyBorder="1" applyAlignment="1">
      <alignment horizontal="center" vertical="center"/>
    </xf>
    <xf numFmtId="3" fontId="17" fillId="0" borderId="4" xfId="0" applyNumberFormat="1" applyFont="1" applyBorder="1" applyAlignment="1">
      <alignment horizontal="center" vertical="center"/>
    </xf>
    <xf numFmtId="10" fontId="17" fillId="0" borderId="46" xfId="1" applyNumberFormat="1" applyFont="1" applyFill="1" applyBorder="1" applyAlignment="1">
      <alignment horizontal="center" vertical="center"/>
    </xf>
    <xf numFmtId="10" fontId="17" fillId="0" borderId="4" xfId="1" applyNumberFormat="1" applyFont="1" applyFill="1" applyBorder="1" applyAlignment="1">
      <alignment horizontal="center" vertical="center"/>
    </xf>
    <xf numFmtId="10" fontId="17" fillId="0" borderId="7" xfId="1" applyNumberFormat="1" applyFont="1" applyFill="1" applyBorder="1" applyAlignment="1">
      <alignment horizontal="center" vertical="center"/>
    </xf>
    <xf numFmtId="169" fontId="14" fillId="0" borderId="46" xfId="1" applyNumberFormat="1" applyFont="1" applyFill="1" applyBorder="1" applyAlignment="1">
      <alignment horizontal="center" vertical="center"/>
    </xf>
    <xf numFmtId="169" fontId="14" fillId="0" borderId="4" xfId="1" applyNumberFormat="1" applyFont="1" applyFill="1" applyBorder="1" applyAlignment="1">
      <alignment horizontal="center" vertical="center"/>
    </xf>
    <xf numFmtId="169" fontId="14" fillId="0" borderId="7" xfId="1" applyNumberFormat="1" applyFont="1" applyFill="1" applyBorder="1" applyAlignment="1">
      <alignment horizontal="center" vertical="center"/>
    </xf>
    <xf numFmtId="9" fontId="18" fillId="0" borderId="46" xfId="0" applyNumberFormat="1" applyFont="1" applyBorder="1" applyAlignment="1">
      <alignment horizontal="center" vertical="center"/>
    </xf>
    <xf numFmtId="9" fontId="18" fillId="0" borderId="5" xfId="0" applyNumberFormat="1" applyFont="1" applyBorder="1" applyAlignment="1">
      <alignment horizontal="center" vertical="center"/>
    </xf>
    <xf numFmtId="0" fontId="8" fillId="0" borderId="46" xfId="0" applyFont="1" applyBorder="1" applyAlignment="1">
      <alignment horizontal="justify" vertical="center" wrapText="1"/>
    </xf>
    <xf numFmtId="0" fontId="8" fillId="0" borderId="5" xfId="0" applyFont="1" applyBorder="1" applyAlignment="1">
      <alignment horizontal="justify" vertical="center" wrapText="1"/>
    </xf>
    <xf numFmtId="167" fontId="14" fillId="0" borderId="46" xfId="0" applyNumberFormat="1" applyFont="1" applyBorder="1" applyAlignment="1">
      <alignment horizontal="center" vertical="center"/>
    </xf>
    <xf numFmtId="167" fontId="14" fillId="0" borderId="5" xfId="0" applyNumberFormat="1" applyFont="1" applyBorder="1" applyAlignment="1">
      <alignment horizontal="center" vertical="center"/>
    </xf>
    <xf numFmtId="167" fontId="14" fillId="12" borderId="46" xfId="0" applyNumberFormat="1" applyFont="1" applyFill="1" applyBorder="1" applyAlignment="1">
      <alignment horizontal="center" vertical="center"/>
    </xf>
    <xf numFmtId="167" fontId="14" fillId="12" borderId="5" xfId="0" applyNumberFormat="1" applyFont="1" applyFill="1" applyBorder="1" applyAlignment="1">
      <alignment horizontal="center" vertical="center"/>
    </xf>
    <xf numFmtId="41" fontId="14" fillId="0" borderId="46" xfId="2" applyFont="1" applyFill="1" applyBorder="1" applyAlignment="1">
      <alignment horizontal="center" vertical="center"/>
    </xf>
    <xf numFmtId="41" fontId="14" fillId="0" borderId="5" xfId="2" applyFont="1" applyFill="1" applyBorder="1" applyAlignment="1">
      <alignment horizontal="center" vertical="center"/>
    </xf>
    <xf numFmtId="0" fontId="8" fillId="0" borderId="46" xfId="0" applyFont="1" applyBorder="1" applyAlignment="1">
      <alignment horizontal="center" vertical="center" wrapText="1"/>
    </xf>
    <xf numFmtId="0" fontId="8" fillId="0" borderId="5" xfId="0" applyFont="1" applyBorder="1" applyAlignment="1">
      <alignment horizontal="center" vertical="center" wrapText="1"/>
    </xf>
    <xf numFmtId="9" fontId="14" fillId="12" borderId="46" xfId="1" applyFont="1" applyFill="1" applyBorder="1" applyAlignment="1">
      <alignment horizontal="center" vertical="center"/>
    </xf>
    <xf numFmtId="9" fontId="14" fillId="12" borderId="5" xfId="1" applyFont="1" applyFill="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9" fontId="14" fillId="12" borderId="4" xfId="1" applyFont="1" applyFill="1" applyBorder="1" applyAlignment="1">
      <alignment horizontal="center" vertical="center"/>
    </xf>
    <xf numFmtId="9" fontId="14" fillId="12" borderId="7" xfId="1" applyFont="1" applyFill="1" applyBorder="1" applyAlignment="1">
      <alignment horizontal="center" vertical="center"/>
    </xf>
    <xf numFmtId="3" fontId="17" fillId="0" borderId="46" xfId="0" applyNumberFormat="1" applyFont="1" applyBorder="1" applyAlignment="1">
      <alignment horizontal="center" vertical="center" wrapText="1"/>
    </xf>
    <xf numFmtId="3" fontId="17" fillId="0" borderId="4" xfId="0" applyNumberFormat="1" applyFont="1" applyBorder="1" applyAlignment="1">
      <alignment horizontal="center" vertical="center" wrapText="1"/>
    </xf>
    <xf numFmtId="0" fontId="14" fillId="0" borderId="39" xfId="0" applyFont="1" applyBorder="1" applyAlignment="1">
      <alignment horizontal="justify" vertical="center" wrapText="1"/>
    </xf>
    <xf numFmtId="0" fontId="14" fillId="0" borderId="41" xfId="0" applyFont="1" applyBorder="1" applyAlignment="1">
      <alignment horizontal="justify" vertical="center" wrapText="1"/>
    </xf>
    <xf numFmtId="0" fontId="14" fillId="0" borderId="44" xfId="0" applyFont="1" applyBorder="1" applyAlignment="1">
      <alignment horizontal="justify" vertical="center" wrapText="1"/>
    </xf>
  </cellXfs>
  <cellStyles count="4">
    <cellStyle name="Millares [0]" xfId="2" builtinId="6"/>
    <cellStyle name="Moneda" xfId="3"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299376</xdr:colOff>
      <xdr:row>0</xdr:row>
      <xdr:rowOff>35718</xdr:rowOff>
    </xdr:from>
    <xdr:to>
      <xdr:col>1</xdr:col>
      <xdr:colOff>309561</xdr:colOff>
      <xdr:row>3</xdr:row>
      <xdr:rowOff>130968</xdr:rowOff>
    </xdr:to>
    <xdr:pic>
      <xdr:nvPicPr>
        <xdr:cNvPr id="2" name="Imagen 3">
          <a:extLst>
            <a:ext uri="{FF2B5EF4-FFF2-40B4-BE49-F238E27FC236}">
              <a16:creationId xmlns="" xmlns:a16="http://schemas.microsoft.com/office/drawing/2014/main" id="{EF1EF413-E4F1-4E10-8235-ABE15E15A7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76" y="35718"/>
          <a:ext cx="77218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71"/>
  <sheetViews>
    <sheetView topLeftCell="O1" zoomScale="55" zoomScaleNormal="55" workbookViewId="0">
      <pane ySplit="2" topLeftCell="A3" activePane="bottomLeft" state="frozen"/>
      <selection activeCell="V1" sqref="V1"/>
      <selection pane="bottomLeft" activeCell="W73" sqref="W73"/>
    </sheetView>
  </sheetViews>
  <sheetFormatPr baseColWidth="10" defaultColWidth="11.42578125" defaultRowHeight="14.25" x14ac:dyDescent="0.2"/>
  <cols>
    <col min="1" max="1" width="11.42578125" style="1"/>
    <col min="2" max="2" width="12.7109375" style="1" customWidth="1"/>
    <col min="3" max="3" width="13.140625" style="1" customWidth="1"/>
    <col min="4" max="4" width="11.42578125" style="1"/>
    <col min="5" max="5" width="13.28515625" style="1" customWidth="1"/>
    <col min="6" max="6" width="14.140625" style="1" customWidth="1"/>
    <col min="7" max="7" width="17.28515625" style="1" customWidth="1"/>
    <col min="8" max="8" width="16.140625" style="1" customWidth="1"/>
    <col min="9" max="9" width="11.42578125" style="1" customWidth="1"/>
    <col min="10" max="10" width="18.85546875" style="1" customWidth="1"/>
    <col min="11" max="11" width="17.5703125" style="1" customWidth="1"/>
    <col min="12" max="12" width="19.7109375" style="1" customWidth="1"/>
    <col min="13" max="13" width="16.5703125" style="1" customWidth="1"/>
    <col min="14" max="14" width="14.42578125" style="1" customWidth="1"/>
    <col min="15" max="15" width="17.42578125" style="1" customWidth="1"/>
    <col min="16" max="16" width="16.42578125" style="1" customWidth="1"/>
    <col min="17" max="17" width="14.5703125" style="1" customWidth="1"/>
    <col min="18" max="18" width="16.140625" style="1" customWidth="1"/>
    <col min="19" max="19" width="14" style="1" customWidth="1"/>
    <col min="20" max="20" width="18.85546875" style="1" customWidth="1"/>
    <col min="21" max="21" width="19.42578125" style="1" customWidth="1"/>
    <col min="22" max="22" width="20.28515625" style="2" customWidth="1"/>
    <col min="23" max="23" width="25.85546875" style="24" customWidth="1"/>
    <col min="24" max="24" width="14.42578125" style="1" customWidth="1"/>
    <col min="25" max="25" width="15.28515625" style="1" customWidth="1"/>
    <col min="26" max="26" width="12.85546875" style="1" customWidth="1"/>
    <col min="27" max="27" width="11.140625" style="1" customWidth="1"/>
    <col min="28" max="28" width="13.28515625" style="1" customWidth="1"/>
    <col min="29" max="29" width="12.28515625" style="1" customWidth="1"/>
    <col min="30" max="30" width="16.7109375" style="1" customWidth="1"/>
    <col min="31" max="31" width="14.42578125" style="1" customWidth="1"/>
    <col min="32" max="32" width="17" style="1" customWidth="1"/>
    <col min="33" max="33" width="25.42578125" style="1" customWidth="1"/>
    <col min="34" max="34" width="22" style="1" customWidth="1"/>
    <col min="35" max="39" width="18.7109375" style="1" customWidth="1"/>
    <col min="40" max="40" width="14.140625" style="1" customWidth="1"/>
    <col min="41" max="41" width="20.7109375" style="1" customWidth="1"/>
    <col min="42" max="42" width="22.42578125" style="1" customWidth="1"/>
    <col min="43" max="43" width="21.140625" style="1" customWidth="1"/>
    <col min="44" max="44" width="24" style="1" customWidth="1"/>
    <col min="45" max="45" width="34.28515625" style="1" customWidth="1"/>
    <col min="46" max="47" width="20.42578125" style="1" customWidth="1"/>
    <col min="48" max="48" width="15.85546875" style="1" customWidth="1"/>
    <col min="49" max="50" width="18.5703125" style="2" customWidth="1"/>
    <col min="51" max="51" width="79.28515625" style="1" customWidth="1"/>
    <col min="52" max="16384" width="11.42578125" style="1"/>
  </cols>
  <sheetData>
    <row r="1" spans="1:51" ht="51" customHeight="1" x14ac:dyDescent="0.2">
      <c r="E1" s="196" t="s">
        <v>109</v>
      </c>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43"/>
      <c r="AJ1" s="43"/>
      <c r="AK1" s="43"/>
      <c r="AL1" s="43"/>
      <c r="AM1" s="43"/>
    </row>
    <row r="2" spans="1:51" ht="99.75" customHeight="1" thickBot="1" x14ac:dyDescent="0.25">
      <c r="A2" s="3" t="s">
        <v>32</v>
      </c>
      <c r="B2" s="3" t="s">
        <v>31</v>
      </c>
      <c r="C2" s="3" t="s">
        <v>30</v>
      </c>
      <c r="D2" s="3" t="s">
        <v>29</v>
      </c>
      <c r="E2" s="3" t="s">
        <v>28</v>
      </c>
      <c r="F2" s="3" t="s">
        <v>27</v>
      </c>
      <c r="G2" s="3" t="s">
        <v>26</v>
      </c>
      <c r="H2" s="3" t="s">
        <v>25</v>
      </c>
      <c r="I2" s="3" t="s">
        <v>24</v>
      </c>
      <c r="J2" s="3" t="s">
        <v>23</v>
      </c>
      <c r="K2" s="3" t="s">
        <v>22</v>
      </c>
      <c r="L2" s="3" t="s">
        <v>21</v>
      </c>
      <c r="M2" s="3" t="s">
        <v>20</v>
      </c>
      <c r="N2" s="4" t="s">
        <v>106</v>
      </c>
      <c r="O2" s="4" t="s">
        <v>110</v>
      </c>
      <c r="P2" s="4" t="s">
        <v>141</v>
      </c>
      <c r="Q2" s="39" t="s">
        <v>174</v>
      </c>
      <c r="R2" s="39" t="s">
        <v>175</v>
      </c>
      <c r="S2" s="39" t="s">
        <v>176</v>
      </c>
      <c r="T2" s="5" t="s">
        <v>19</v>
      </c>
      <c r="U2" s="6" t="s">
        <v>108</v>
      </c>
      <c r="V2" s="5" t="s">
        <v>18</v>
      </c>
      <c r="W2" s="5" t="s">
        <v>17</v>
      </c>
      <c r="X2" s="7" t="s">
        <v>16</v>
      </c>
      <c r="Y2" s="39" t="s">
        <v>142</v>
      </c>
      <c r="Z2" s="39" t="s">
        <v>177</v>
      </c>
      <c r="AA2" s="39" t="s">
        <v>178</v>
      </c>
      <c r="AB2" s="8" t="s">
        <v>15</v>
      </c>
      <c r="AC2" s="8" t="s">
        <v>14</v>
      </c>
      <c r="AD2" s="8" t="s">
        <v>13</v>
      </c>
      <c r="AE2" s="8" t="s">
        <v>12</v>
      </c>
      <c r="AF2" s="9" t="s">
        <v>11</v>
      </c>
      <c r="AG2" s="3" t="s">
        <v>10</v>
      </c>
      <c r="AH2" s="3" t="s">
        <v>9</v>
      </c>
      <c r="AI2" s="39" t="s">
        <v>193</v>
      </c>
      <c r="AJ2" s="39" t="s">
        <v>179</v>
      </c>
      <c r="AK2" s="39" t="s">
        <v>196</v>
      </c>
      <c r="AL2" s="39" t="s">
        <v>180</v>
      </c>
      <c r="AM2" s="39" t="s">
        <v>195</v>
      </c>
      <c r="AN2" s="3" t="s">
        <v>8</v>
      </c>
      <c r="AO2" s="10" t="s">
        <v>7</v>
      </c>
      <c r="AP2" s="10" t="s">
        <v>6</v>
      </c>
      <c r="AQ2" s="11" t="s">
        <v>5</v>
      </c>
      <c r="AR2" s="4" t="s">
        <v>33</v>
      </c>
      <c r="AS2" s="10" t="s">
        <v>4</v>
      </c>
      <c r="AT2" s="4" t="s">
        <v>143</v>
      </c>
      <c r="AU2" s="4" t="s">
        <v>144</v>
      </c>
      <c r="AV2" s="3" t="s">
        <v>3</v>
      </c>
      <c r="AW2" s="3" t="s">
        <v>2</v>
      </c>
      <c r="AX2" s="3" t="s">
        <v>1</v>
      </c>
      <c r="AY2" s="4" t="s">
        <v>0</v>
      </c>
    </row>
    <row r="3" spans="1:51" ht="86.25" customHeight="1" x14ac:dyDescent="0.2">
      <c r="A3" s="167" t="s">
        <v>34</v>
      </c>
      <c r="B3" s="197" t="s">
        <v>35</v>
      </c>
      <c r="C3" s="197" t="s">
        <v>111</v>
      </c>
      <c r="D3" s="197" t="s">
        <v>36</v>
      </c>
      <c r="E3" s="198" t="s">
        <v>37</v>
      </c>
      <c r="F3" s="148" t="s">
        <v>41</v>
      </c>
      <c r="G3" s="148" t="s">
        <v>112</v>
      </c>
      <c r="H3" s="163" t="s">
        <v>42</v>
      </c>
      <c r="I3" s="148">
        <v>738</v>
      </c>
      <c r="J3" s="148" t="s">
        <v>113</v>
      </c>
      <c r="K3" s="203">
        <v>1054</v>
      </c>
      <c r="L3" s="203">
        <v>1070</v>
      </c>
      <c r="M3" s="203">
        <v>5969</v>
      </c>
      <c r="N3" s="203">
        <v>2160</v>
      </c>
      <c r="O3" s="203">
        <v>2471</v>
      </c>
      <c r="P3" s="203">
        <v>2630</v>
      </c>
      <c r="Q3" s="32"/>
      <c r="R3" s="32"/>
      <c r="S3" s="32"/>
      <c r="T3" s="200" t="s">
        <v>114</v>
      </c>
      <c r="U3" s="187" t="s">
        <v>43</v>
      </c>
      <c r="V3" s="188" t="s">
        <v>147</v>
      </c>
      <c r="W3" s="16" t="s">
        <v>44</v>
      </c>
      <c r="X3" s="17">
        <v>2</v>
      </c>
      <c r="Y3" s="15">
        <v>2</v>
      </c>
      <c r="Z3" s="41">
        <f>Y3/X3</f>
        <v>1</v>
      </c>
      <c r="AA3" s="41">
        <f>SUM(Z3:Z6)/(4)</f>
        <v>1</v>
      </c>
      <c r="AB3" s="18">
        <v>44586</v>
      </c>
      <c r="AC3" s="15">
        <v>340</v>
      </c>
      <c r="AD3" s="163">
        <v>1070</v>
      </c>
      <c r="AE3" s="163">
        <v>1070</v>
      </c>
      <c r="AF3" s="34">
        <v>0.3</v>
      </c>
      <c r="AG3" s="162" t="s">
        <v>46</v>
      </c>
      <c r="AH3" s="162" t="s">
        <v>145</v>
      </c>
      <c r="AI3" s="25" t="s">
        <v>48</v>
      </c>
      <c r="AJ3" s="25">
        <v>150695542</v>
      </c>
      <c r="AK3" s="25">
        <v>125000000</v>
      </c>
      <c r="AL3" s="25">
        <v>125000000</v>
      </c>
      <c r="AM3" s="44">
        <f>AL3/AJ3</f>
        <v>0.82948704613969271</v>
      </c>
      <c r="AN3" s="163" t="s">
        <v>47</v>
      </c>
      <c r="AO3" s="19">
        <v>28000000</v>
      </c>
      <c r="AP3" s="163" t="s">
        <v>48</v>
      </c>
      <c r="AQ3" s="162" t="s">
        <v>49</v>
      </c>
      <c r="AR3" s="163" t="s">
        <v>146</v>
      </c>
      <c r="AS3" s="163" t="s">
        <v>50</v>
      </c>
      <c r="AT3" s="172">
        <v>0.82950000000000002</v>
      </c>
      <c r="AU3" s="172">
        <v>0.82950000000000002</v>
      </c>
      <c r="AV3" s="163" t="s">
        <v>51</v>
      </c>
      <c r="AW3" s="14" t="s">
        <v>52</v>
      </c>
      <c r="AX3" s="18">
        <v>44582</v>
      </c>
      <c r="AY3" s="20" t="s">
        <v>148</v>
      </c>
    </row>
    <row r="4" spans="1:51" ht="132" customHeight="1" x14ac:dyDescent="0.2">
      <c r="A4" s="168"/>
      <c r="B4" s="197"/>
      <c r="C4" s="197"/>
      <c r="D4" s="197"/>
      <c r="E4" s="198"/>
      <c r="F4" s="149"/>
      <c r="G4" s="149"/>
      <c r="H4" s="163"/>
      <c r="I4" s="149"/>
      <c r="J4" s="149"/>
      <c r="K4" s="204"/>
      <c r="L4" s="204"/>
      <c r="M4" s="204"/>
      <c r="N4" s="204"/>
      <c r="O4" s="204"/>
      <c r="P4" s="204"/>
      <c r="Q4" s="33"/>
      <c r="R4" s="33"/>
      <c r="S4" s="33"/>
      <c r="T4" s="200"/>
      <c r="U4" s="187"/>
      <c r="V4" s="188"/>
      <c r="W4" s="16" t="s">
        <v>45</v>
      </c>
      <c r="X4" s="17">
        <v>10</v>
      </c>
      <c r="Y4" s="15">
        <v>12</v>
      </c>
      <c r="Z4" s="41">
        <f>100%</f>
        <v>1</v>
      </c>
      <c r="AA4" s="26"/>
      <c r="AB4" s="18">
        <v>44586</v>
      </c>
      <c r="AC4" s="15">
        <v>340</v>
      </c>
      <c r="AD4" s="163"/>
      <c r="AE4" s="163"/>
      <c r="AF4" s="35">
        <v>0.2</v>
      </c>
      <c r="AG4" s="162"/>
      <c r="AH4" s="162"/>
      <c r="AI4" s="25"/>
      <c r="AJ4" s="25"/>
      <c r="AK4" s="25"/>
      <c r="AL4" s="25"/>
      <c r="AM4" s="44"/>
      <c r="AN4" s="163"/>
      <c r="AO4" s="19">
        <v>82695541</v>
      </c>
      <c r="AP4" s="163"/>
      <c r="AQ4" s="162"/>
      <c r="AR4" s="163"/>
      <c r="AS4" s="163"/>
      <c r="AT4" s="163"/>
      <c r="AU4" s="163"/>
      <c r="AV4" s="163"/>
      <c r="AW4" s="14" t="s">
        <v>117</v>
      </c>
      <c r="AX4" s="14" t="s">
        <v>117</v>
      </c>
      <c r="AY4" s="20" t="s">
        <v>149</v>
      </c>
    </row>
    <row r="5" spans="1:51" ht="157.5" customHeight="1" x14ac:dyDescent="0.2">
      <c r="A5" s="168"/>
      <c r="B5" s="197"/>
      <c r="C5" s="197"/>
      <c r="D5" s="197"/>
      <c r="E5" s="198"/>
      <c r="F5" s="149"/>
      <c r="G5" s="149"/>
      <c r="H5" s="163"/>
      <c r="I5" s="149"/>
      <c r="J5" s="149"/>
      <c r="K5" s="204"/>
      <c r="L5" s="204"/>
      <c r="M5" s="204"/>
      <c r="N5" s="204"/>
      <c r="O5" s="204"/>
      <c r="P5" s="204"/>
      <c r="Q5" s="33">
        <f>P3</f>
        <v>2630</v>
      </c>
      <c r="R5" s="40">
        <f>100%</f>
        <v>1</v>
      </c>
      <c r="S5" s="40">
        <f>100%</f>
        <v>1</v>
      </c>
      <c r="T5" s="200"/>
      <c r="U5" s="187"/>
      <c r="V5" s="188"/>
      <c r="W5" s="16" t="s">
        <v>115</v>
      </c>
      <c r="X5" s="17">
        <v>1070</v>
      </c>
      <c r="Y5" s="15">
        <v>2630</v>
      </c>
      <c r="Z5" s="41">
        <f>100%</f>
        <v>1</v>
      </c>
      <c r="AA5" s="26"/>
      <c r="AB5" s="18">
        <v>44586</v>
      </c>
      <c r="AC5" s="15">
        <v>340</v>
      </c>
      <c r="AD5" s="163"/>
      <c r="AE5" s="163"/>
      <c r="AF5" s="35">
        <v>0.3</v>
      </c>
      <c r="AG5" s="162"/>
      <c r="AH5" s="162"/>
      <c r="AI5" s="25"/>
      <c r="AJ5" s="25"/>
      <c r="AK5" s="25"/>
      <c r="AL5" s="25"/>
      <c r="AM5" s="44"/>
      <c r="AN5" s="163"/>
      <c r="AO5" s="19">
        <v>1</v>
      </c>
      <c r="AP5" s="163"/>
      <c r="AQ5" s="162"/>
      <c r="AR5" s="163"/>
      <c r="AS5" s="163"/>
      <c r="AT5" s="163"/>
      <c r="AU5" s="163"/>
      <c r="AV5" s="163"/>
      <c r="AW5" s="14" t="s">
        <v>117</v>
      </c>
      <c r="AX5" s="14" t="s">
        <v>117</v>
      </c>
      <c r="AY5" s="20" t="s">
        <v>150</v>
      </c>
    </row>
    <row r="6" spans="1:51" ht="113.25" customHeight="1" thickBot="1" x14ac:dyDescent="0.25">
      <c r="A6" s="168"/>
      <c r="B6" s="197"/>
      <c r="C6" s="197"/>
      <c r="D6" s="197"/>
      <c r="E6" s="198"/>
      <c r="F6" s="149"/>
      <c r="G6" s="149"/>
      <c r="H6" s="163"/>
      <c r="I6" s="149"/>
      <c r="J6" s="149"/>
      <c r="K6" s="204"/>
      <c r="L6" s="204"/>
      <c r="M6" s="204"/>
      <c r="N6" s="204"/>
      <c r="O6" s="204"/>
      <c r="P6" s="204"/>
      <c r="Q6" s="33"/>
      <c r="R6" s="33"/>
      <c r="S6" s="33"/>
      <c r="T6" s="200"/>
      <c r="U6" s="187"/>
      <c r="V6" s="188"/>
      <c r="W6" s="16" t="s">
        <v>116</v>
      </c>
      <c r="X6" s="17">
        <v>25</v>
      </c>
      <c r="Y6" s="15">
        <v>29</v>
      </c>
      <c r="Z6" s="41">
        <f>100%</f>
        <v>1</v>
      </c>
      <c r="AA6" s="26"/>
      <c r="AB6" s="18">
        <v>44586</v>
      </c>
      <c r="AC6" s="15">
        <v>340</v>
      </c>
      <c r="AD6" s="163"/>
      <c r="AE6" s="163"/>
      <c r="AF6" s="36">
        <v>0.2</v>
      </c>
      <c r="AG6" s="162"/>
      <c r="AH6" s="162"/>
      <c r="AI6" s="25"/>
      <c r="AJ6" s="25"/>
      <c r="AK6" s="25"/>
      <c r="AL6" s="25"/>
      <c r="AM6" s="44"/>
      <c r="AN6" s="163"/>
      <c r="AO6" s="19">
        <v>40000000</v>
      </c>
      <c r="AP6" s="163"/>
      <c r="AQ6" s="162"/>
      <c r="AR6" s="163"/>
      <c r="AS6" s="163"/>
      <c r="AT6" s="163"/>
      <c r="AU6" s="163"/>
      <c r="AV6" s="163"/>
      <c r="AW6" s="14" t="s">
        <v>54</v>
      </c>
      <c r="AX6" s="18">
        <v>44707</v>
      </c>
      <c r="AY6" s="20" t="s">
        <v>151</v>
      </c>
    </row>
    <row r="7" spans="1:51" ht="113.25" customHeight="1" x14ac:dyDescent="0.2">
      <c r="A7" s="168"/>
      <c r="B7" s="197"/>
      <c r="C7" s="197"/>
      <c r="D7" s="197"/>
      <c r="E7" s="198"/>
      <c r="F7" s="150"/>
      <c r="G7" s="173" t="s">
        <v>181</v>
      </c>
      <c r="H7" s="174"/>
      <c r="I7" s="174"/>
      <c r="J7" s="174"/>
      <c r="K7" s="174"/>
      <c r="L7" s="174"/>
      <c r="M7" s="175"/>
      <c r="N7" s="62"/>
      <c r="O7" s="62"/>
      <c r="P7" s="62"/>
      <c r="Q7" s="62"/>
      <c r="R7" s="40">
        <f>R5</f>
        <v>1</v>
      </c>
      <c r="S7" s="40">
        <f>S5</f>
        <v>1</v>
      </c>
      <c r="T7" s="159" t="s">
        <v>188</v>
      </c>
      <c r="U7" s="160"/>
      <c r="V7" s="160"/>
      <c r="W7" s="160"/>
      <c r="X7" s="161"/>
      <c r="Y7" s="54"/>
      <c r="Z7" s="41">
        <v>1</v>
      </c>
      <c r="AA7" s="68">
        <f>AA3</f>
        <v>1</v>
      </c>
      <c r="AB7" s="49"/>
      <c r="AC7" s="50"/>
      <c r="AD7" s="54"/>
      <c r="AE7" s="54"/>
      <c r="AF7" s="67"/>
      <c r="AG7" s="194" t="s">
        <v>189</v>
      </c>
      <c r="AH7" s="152"/>
      <c r="AI7" s="153"/>
      <c r="AJ7" s="48">
        <f>AJ3</f>
        <v>150695542</v>
      </c>
      <c r="AK7" s="48">
        <f>AK3</f>
        <v>125000000</v>
      </c>
      <c r="AL7" s="48">
        <f>AL3</f>
        <v>125000000</v>
      </c>
      <c r="AM7" s="44">
        <f>AM3</f>
        <v>0.82948704613969271</v>
      </c>
      <c r="AN7" s="54"/>
      <c r="AO7" s="19"/>
      <c r="AP7" s="54"/>
      <c r="AQ7" s="48"/>
      <c r="AR7" s="54"/>
      <c r="AS7" s="54"/>
      <c r="AT7" s="54"/>
      <c r="AU7" s="54"/>
      <c r="AV7" s="54"/>
      <c r="AW7" s="48"/>
      <c r="AX7" s="49"/>
      <c r="AY7" s="57"/>
    </row>
    <row r="8" spans="1:51" ht="37.5" customHeight="1" x14ac:dyDescent="0.2">
      <c r="A8" s="168"/>
      <c r="B8" s="197"/>
      <c r="C8" s="197"/>
      <c r="D8" s="197"/>
      <c r="E8" s="198"/>
      <c r="F8" s="162" t="s">
        <v>118</v>
      </c>
      <c r="G8" s="162" t="s">
        <v>119</v>
      </c>
      <c r="H8" s="163" t="s">
        <v>42</v>
      </c>
      <c r="I8" s="162" t="s">
        <v>120</v>
      </c>
      <c r="J8" s="162" t="s">
        <v>55</v>
      </c>
      <c r="K8" s="163">
        <v>128</v>
      </c>
      <c r="L8" s="163">
        <v>32</v>
      </c>
      <c r="M8" s="163">
        <v>73</v>
      </c>
      <c r="N8" s="163">
        <v>16</v>
      </c>
      <c r="O8" s="163">
        <v>20</v>
      </c>
      <c r="P8" s="163">
        <v>60</v>
      </c>
      <c r="Q8" s="26"/>
      <c r="R8" s="26"/>
      <c r="S8" s="26"/>
      <c r="T8" s="186" t="s">
        <v>68</v>
      </c>
      <c r="U8" s="187" t="s">
        <v>69</v>
      </c>
      <c r="V8" s="188" t="s">
        <v>70</v>
      </c>
      <c r="W8" s="190" t="s">
        <v>121</v>
      </c>
      <c r="X8" s="163">
        <v>2</v>
      </c>
      <c r="Y8" s="163">
        <v>2</v>
      </c>
      <c r="Z8" s="41">
        <f t="shared" ref="Z8:Z63" si="0">Y8/X8</f>
        <v>1</v>
      </c>
      <c r="AA8" s="41">
        <f>SUM(Z8:Z15)/(3)</f>
        <v>1</v>
      </c>
      <c r="AB8" s="170">
        <v>44586</v>
      </c>
      <c r="AC8" s="165">
        <v>340</v>
      </c>
      <c r="AD8" s="162" t="s">
        <v>72</v>
      </c>
      <c r="AE8" s="162">
        <v>128</v>
      </c>
      <c r="AF8" s="183">
        <v>0.3</v>
      </c>
      <c r="AG8" s="162" t="s">
        <v>46</v>
      </c>
      <c r="AH8" s="162" t="s">
        <v>145</v>
      </c>
      <c r="AI8" s="25" t="s">
        <v>48</v>
      </c>
      <c r="AJ8" s="25">
        <v>148128322</v>
      </c>
      <c r="AK8" s="25">
        <v>147128322</v>
      </c>
      <c r="AL8" s="25">
        <v>147128322</v>
      </c>
      <c r="AM8" s="44">
        <f t="shared" ref="AM8" si="1">AL8/AJ8</f>
        <v>0.99324909655021942</v>
      </c>
      <c r="AN8" s="162" t="s">
        <v>47</v>
      </c>
      <c r="AO8" s="176">
        <v>43400000</v>
      </c>
      <c r="AP8" s="163" t="s">
        <v>48</v>
      </c>
      <c r="AQ8" s="162" t="s">
        <v>73</v>
      </c>
      <c r="AR8" s="163" t="s">
        <v>146</v>
      </c>
      <c r="AS8" s="163" t="s">
        <v>74</v>
      </c>
      <c r="AT8" s="172">
        <v>0.99319999999999997</v>
      </c>
      <c r="AU8" s="172">
        <v>0.99319999999999997</v>
      </c>
      <c r="AV8" s="163" t="s">
        <v>51</v>
      </c>
      <c r="AW8" s="162" t="s">
        <v>52</v>
      </c>
      <c r="AX8" s="170">
        <v>44582</v>
      </c>
      <c r="AY8" s="182" t="s">
        <v>152</v>
      </c>
    </row>
    <row r="9" spans="1:51" ht="51.75" customHeight="1" x14ac:dyDescent="0.2">
      <c r="A9" s="168"/>
      <c r="B9" s="197"/>
      <c r="C9" s="197"/>
      <c r="D9" s="197"/>
      <c r="E9" s="198"/>
      <c r="F9" s="162"/>
      <c r="G9" s="162"/>
      <c r="H9" s="163"/>
      <c r="I9" s="162"/>
      <c r="J9" s="162"/>
      <c r="K9" s="163"/>
      <c r="L9" s="163"/>
      <c r="M9" s="163"/>
      <c r="N9" s="163"/>
      <c r="O9" s="163"/>
      <c r="P9" s="163"/>
      <c r="Q9" s="26"/>
      <c r="R9" s="26"/>
      <c r="S9" s="26"/>
      <c r="T9" s="186"/>
      <c r="U9" s="187"/>
      <c r="V9" s="188"/>
      <c r="W9" s="190"/>
      <c r="X9" s="163"/>
      <c r="Y9" s="163"/>
      <c r="Z9" s="41"/>
      <c r="AA9" s="26"/>
      <c r="AB9" s="170"/>
      <c r="AC9" s="180"/>
      <c r="AD9" s="162"/>
      <c r="AE9" s="162"/>
      <c r="AF9" s="191"/>
      <c r="AG9" s="162"/>
      <c r="AH9" s="162"/>
      <c r="AI9" s="25"/>
      <c r="AJ9" s="25"/>
      <c r="AK9" s="25"/>
      <c r="AL9" s="25"/>
      <c r="AM9" s="44"/>
      <c r="AN9" s="162"/>
      <c r="AO9" s="176"/>
      <c r="AP9" s="163"/>
      <c r="AQ9" s="162"/>
      <c r="AR9" s="163"/>
      <c r="AS9" s="163"/>
      <c r="AT9" s="163"/>
      <c r="AU9" s="163"/>
      <c r="AV9" s="163"/>
      <c r="AW9" s="162"/>
      <c r="AX9" s="163"/>
      <c r="AY9" s="182"/>
    </row>
    <row r="10" spans="1:51" ht="59.25" customHeight="1" x14ac:dyDescent="0.2">
      <c r="A10" s="168"/>
      <c r="B10" s="197"/>
      <c r="C10" s="197"/>
      <c r="D10" s="197"/>
      <c r="E10" s="198"/>
      <c r="F10" s="162"/>
      <c r="G10" s="162"/>
      <c r="H10" s="163"/>
      <c r="I10" s="162"/>
      <c r="J10" s="162"/>
      <c r="K10" s="163"/>
      <c r="L10" s="163"/>
      <c r="M10" s="163"/>
      <c r="N10" s="163"/>
      <c r="O10" s="163"/>
      <c r="P10" s="163"/>
      <c r="Q10" s="26"/>
      <c r="R10" s="26"/>
      <c r="S10" s="26"/>
      <c r="T10" s="186"/>
      <c r="U10" s="187"/>
      <c r="V10" s="188"/>
      <c r="W10" s="190"/>
      <c r="X10" s="163"/>
      <c r="Y10" s="163"/>
      <c r="Z10" s="41"/>
      <c r="AA10" s="26"/>
      <c r="AB10" s="170"/>
      <c r="AC10" s="166"/>
      <c r="AD10" s="162"/>
      <c r="AE10" s="162"/>
      <c r="AF10" s="192"/>
      <c r="AG10" s="162"/>
      <c r="AH10" s="162"/>
      <c r="AI10" s="25"/>
      <c r="AJ10" s="25"/>
      <c r="AK10" s="25"/>
      <c r="AL10" s="25"/>
      <c r="AM10" s="44"/>
      <c r="AN10" s="162"/>
      <c r="AO10" s="176"/>
      <c r="AP10" s="163"/>
      <c r="AQ10" s="162"/>
      <c r="AR10" s="163"/>
      <c r="AS10" s="163"/>
      <c r="AT10" s="163"/>
      <c r="AU10" s="163"/>
      <c r="AV10" s="163"/>
      <c r="AW10" s="162"/>
      <c r="AX10" s="163"/>
      <c r="AY10" s="182"/>
    </row>
    <row r="11" spans="1:51" ht="26.25" customHeight="1" x14ac:dyDescent="0.2">
      <c r="A11" s="168"/>
      <c r="B11" s="197"/>
      <c r="C11" s="197"/>
      <c r="D11" s="197"/>
      <c r="E11" s="198"/>
      <c r="F11" s="162"/>
      <c r="G11" s="162"/>
      <c r="H11" s="163"/>
      <c r="I11" s="162"/>
      <c r="J11" s="162"/>
      <c r="K11" s="163"/>
      <c r="L11" s="163"/>
      <c r="M11" s="163"/>
      <c r="N11" s="163"/>
      <c r="O11" s="163"/>
      <c r="P11" s="163"/>
      <c r="Q11" s="26"/>
      <c r="R11" s="26"/>
      <c r="S11" s="26"/>
      <c r="T11" s="186"/>
      <c r="U11" s="187"/>
      <c r="V11" s="188"/>
      <c r="W11" s="190" t="s">
        <v>122</v>
      </c>
      <c r="X11" s="163">
        <v>32</v>
      </c>
      <c r="Y11" s="163">
        <v>60</v>
      </c>
      <c r="Z11" s="41">
        <f>100%</f>
        <v>1</v>
      </c>
      <c r="AA11" s="26"/>
      <c r="AB11" s="170">
        <v>44586</v>
      </c>
      <c r="AC11" s="165">
        <v>340</v>
      </c>
      <c r="AD11" s="162"/>
      <c r="AE11" s="162"/>
      <c r="AF11" s="183">
        <v>0.3</v>
      </c>
      <c r="AG11" s="162"/>
      <c r="AH11" s="162"/>
      <c r="AI11" s="25"/>
      <c r="AJ11" s="25"/>
      <c r="AK11" s="25"/>
      <c r="AL11" s="25"/>
      <c r="AM11" s="44"/>
      <c r="AN11" s="162"/>
      <c r="AO11" s="176">
        <v>20000000</v>
      </c>
      <c r="AP11" s="163"/>
      <c r="AQ11" s="162"/>
      <c r="AR11" s="163"/>
      <c r="AS11" s="163"/>
      <c r="AT11" s="163"/>
      <c r="AU11" s="163"/>
      <c r="AV11" s="163"/>
      <c r="AW11" s="162" t="s">
        <v>53</v>
      </c>
      <c r="AX11" s="185">
        <v>44809</v>
      </c>
      <c r="AY11" s="182" t="s">
        <v>153</v>
      </c>
    </row>
    <row r="12" spans="1:51" ht="59.25" customHeight="1" x14ac:dyDescent="0.2">
      <c r="A12" s="168"/>
      <c r="B12" s="197"/>
      <c r="C12" s="197"/>
      <c r="D12" s="197"/>
      <c r="E12" s="198"/>
      <c r="F12" s="162"/>
      <c r="G12" s="162"/>
      <c r="H12" s="163"/>
      <c r="I12" s="162"/>
      <c r="J12" s="162"/>
      <c r="K12" s="163"/>
      <c r="L12" s="163"/>
      <c r="M12" s="163"/>
      <c r="N12" s="163"/>
      <c r="O12" s="163"/>
      <c r="P12" s="163"/>
      <c r="Q12" s="26"/>
      <c r="R12" s="26"/>
      <c r="S12" s="26"/>
      <c r="T12" s="186"/>
      <c r="U12" s="187"/>
      <c r="V12" s="188"/>
      <c r="W12" s="190"/>
      <c r="X12" s="163"/>
      <c r="Y12" s="163"/>
      <c r="Z12" s="41"/>
      <c r="AA12" s="26"/>
      <c r="AB12" s="170"/>
      <c r="AC12" s="180"/>
      <c r="AD12" s="162"/>
      <c r="AE12" s="162"/>
      <c r="AF12" s="193"/>
      <c r="AG12" s="162"/>
      <c r="AH12" s="162"/>
      <c r="AI12" s="25"/>
      <c r="AJ12" s="25"/>
      <c r="AK12" s="25"/>
      <c r="AL12" s="25"/>
      <c r="AM12" s="44"/>
      <c r="AN12" s="162"/>
      <c r="AO12" s="176"/>
      <c r="AP12" s="163"/>
      <c r="AQ12" s="162"/>
      <c r="AR12" s="163"/>
      <c r="AS12" s="163"/>
      <c r="AT12" s="163"/>
      <c r="AU12" s="163"/>
      <c r="AV12" s="163"/>
      <c r="AW12" s="162"/>
      <c r="AX12" s="162"/>
      <c r="AY12" s="182"/>
    </row>
    <row r="13" spans="1:51" ht="97.5" customHeight="1" x14ac:dyDescent="0.2">
      <c r="A13" s="168"/>
      <c r="B13" s="197"/>
      <c r="C13" s="197"/>
      <c r="D13" s="197"/>
      <c r="E13" s="198"/>
      <c r="F13" s="162"/>
      <c r="G13" s="162"/>
      <c r="H13" s="163"/>
      <c r="I13" s="162"/>
      <c r="J13" s="162"/>
      <c r="K13" s="163"/>
      <c r="L13" s="163"/>
      <c r="M13" s="163"/>
      <c r="N13" s="163"/>
      <c r="O13" s="163"/>
      <c r="P13" s="163"/>
      <c r="Q13" s="26">
        <f>P8</f>
        <v>60</v>
      </c>
      <c r="R13" s="41">
        <f>100%</f>
        <v>1</v>
      </c>
      <c r="S13" s="41">
        <f>100%</f>
        <v>1</v>
      </c>
      <c r="T13" s="186"/>
      <c r="U13" s="187"/>
      <c r="V13" s="188"/>
      <c r="W13" s="190"/>
      <c r="X13" s="163"/>
      <c r="Y13" s="163"/>
      <c r="Z13" s="41"/>
      <c r="AA13" s="26"/>
      <c r="AB13" s="170"/>
      <c r="AC13" s="166"/>
      <c r="AD13" s="162"/>
      <c r="AE13" s="162"/>
      <c r="AF13" s="184"/>
      <c r="AG13" s="162"/>
      <c r="AH13" s="162"/>
      <c r="AI13" s="25"/>
      <c r="AJ13" s="25"/>
      <c r="AK13" s="25"/>
      <c r="AL13" s="25"/>
      <c r="AM13" s="44"/>
      <c r="AN13" s="162"/>
      <c r="AO13" s="176"/>
      <c r="AP13" s="163"/>
      <c r="AQ13" s="162"/>
      <c r="AR13" s="163"/>
      <c r="AS13" s="163"/>
      <c r="AT13" s="163"/>
      <c r="AU13" s="163"/>
      <c r="AV13" s="163"/>
      <c r="AW13" s="162"/>
      <c r="AX13" s="162"/>
      <c r="AY13" s="182"/>
    </row>
    <row r="14" spans="1:51" ht="30.75" customHeight="1" x14ac:dyDescent="0.2">
      <c r="A14" s="168"/>
      <c r="B14" s="197"/>
      <c r="C14" s="197"/>
      <c r="D14" s="197"/>
      <c r="E14" s="198"/>
      <c r="F14" s="162"/>
      <c r="G14" s="162"/>
      <c r="H14" s="163"/>
      <c r="I14" s="162"/>
      <c r="J14" s="162"/>
      <c r="K14" s="163"/>
      <c r="L14" s="163"/>
      <c r="M14" s="163"/>
      <c r="N14" s="163"/>
      <c r="O14" s="163"/>
      <c r="P14" s="163"/>
      <c r="Q14" s="26"/>
      <c r="R14" s="26"/>
      <c r="S14" s="26"/>
      <c r="T14" s="186"/>
      <c r="U14" s="187"/>
      <c r="V14" s="188"/>
      <c r="W14" s="190" t="s">
        <v>71</v>
      </c>
      <c r="X14" s="163">
        <v>15</v>
      </c>
      <c r="Y14" s="163">
        <v>28</v>
      </c>
      <c r="Z14" s="41">
        <f>100%</f>
        <v>1</v>
      </c>
      <c r="AA14" s="26"/>
      <c r="AB14" s="170">
        <v>44586</v>
      </c>
      <c r="AC14" s="165">
        <v>340</v>
      </c>
      <c r="AD14" s="162"/>
      <c r="AE14" s="162"/>
      <c r="AF14" s="183">
        <v>0.4</v>
      </c>
      <c r="AG14" s="162"/>
      <c r="AH14" s="162"/>
      <c r="AI14" s="25"/>
      <c r="AJ14" s="25"/>
      <c r="AK14" s="25"/>
      <c r="AL14" s="25"/>
      <c r="AM14" s="44"/>
      <c r="AN14" s="162"/>
      <c r="AO14" s="176">
        <v>84728322</v>
      </c>
      <c r="AP14" s="163"/>
      <c r="AQ14" s="162"/>
      <c r="AR14" s="163"/>
      <c r="AS14" s="163"/>
      <c r="AT14" s="163"/>
      <c r="AU14" s="163"/>
      <c r="AV14" s="163"/>
      <c r="AW14" s="162"/>
      <c r="AX14" s="162"/>
      <c r="AY14" s="182" t="s">
        <v>154</v>
      </c>
    </row>
    <row r="15" spans="1:51" ht="186.75" customHeight="1" x14ac:dyDescent="0.2">
      <c r="A15" s="168"/>
      <c r="B15" s="197"/>
      <c r="C15" s="197"/>
      <c r="D15" s="197"/>
      <c r="E15" s="198"/>
      <c r="F15" s="162"/>
      <c r="G15" s="162"/>
      <c r="H15" s="163"/>
      <c r="I15" s="162"/>
      <c r="J15" s="162"/>
      <c r="K15" s="163"/>
      <c r="L15" s="163"/>
      <c r="M15" s="163"/>
      <c r="N15" s="163"/>
      <c r="O15" s="163"/>
      <c r="P15" s="163"/>
      <c r="Q15" s="26"/>
      <c r="R15" s="26"/>
      <c r="S15" s="26"/>
      <c r="T15" s="186"/>
      <c r="U15" s="187"/>
      <c r="V15" s="188"/>
      <c r="W15" s="190"/>
      <c r="X15" s="163"/>
      <c r="Y15" s="163"/>
      <c r="Z15" s="41"/>
      <c r="AA15" s="26"/>
      <c r="AB15" s="170"/>
      <c r="AC15" s="166"/>
      <c r="AD15" s="162"/>
      <c r="AE15" s="162"/>
      <c r="AF15" s="184"/>
      <c r="AG15" s="162"/>
      <c r="AH15" s="162"/>
      <c r="AI15" s="25"/>
      <c r="AJ15" s="25"/>
      <c r="AK15" s="25"/>
      <c r="AL15" s="25"/>
      <c r="AM15" s="44"/>
      <c r="AN15" s="162"/>
      <c r="AO15" s="176"/>
      <c r="AP15" s="163"/>
      <c r="AQ15" s="162"/>
      <c r="AR15" s="163"/>
      <c r="AS15" s="163"/>
      <c r="AT15" s="163"/>
      <c r="AU15" s="163"/>
      <c r="AV15" s="163"/>
      <c r="AW15" s="162"/>
      <c r="AX15" s="162"/>
      <c r="AY15" s="182"/>
    </row>
    <row r="16" spans="1:51" ht="186.75" customHeight="1" x14ac:dyDescent="0.2">
      <c r="A16" s="168"/>
      <c r="B16" s="197"/>
      <c r="C16" s="197"/>
      <c r="D16" s="197"/>
      <c r="E16" s="198"/>
      <c r="F16" s="48"/>
      <c r="G16" s="151" t="s">
        <v>182</v>
      </c>
      <c r="H16" s="152"/>
      <c r="I16" s="152"/>
      <c r="J16" s="152"/>
      <c r="K16" s="152"/>
      <c r="L16" s="152"/>
      <c r="M16" s="153"/>
      <c r="N16" s="54"/>
      <c r="O16" s="54"/>
      <c r="P16" s="54"/>
      <c r="Q16" s="54"/>
      <c r="R16" s="68">
        <f>R13</f>
        <v>1</v>
      </c>
      <c r="S16" s="68">
        <f>S13</f>
        <v>1</v>
      </c>
      <c r="T16" s="205" t="s">
        <v>188</v>
      </c>
      <c r="U16" s="206"/>
      <c r="V16" s="206"/>
      <c r="W16" s="206"/>
      <c r="X16" s="207"/>
      <c r="Y16" s="54"/>
      <c r="Z16" s="41">
        <v>1</v>
      </c>
      <c r="AA16" s="41">
        <v>1</v>
      </c>
      <c r="AB16" s="49"/>
      <c r="AC16" s="56"/>
      <c r="AD16" s="48"/>
      <c r="AE16" s="194" t="s">
        <v>189</v>
      </c>
      <c r="AF16" s="152"/>
      <c r="AG16" s="152"/>
      <c r="AH16" s="153"/>
      <c r="AI16" s="48"/>
      <c r="AJ16" s="81">
        <f>AJ8</f>
        <v>148128322</v>
      </c>
      <c r="AK16" s="48">
        <f>AK8</f>
        <v>147128322</v>
      </c>
      <c r="AL16" s="48">
        <f>AL8</f>
        <v>147128322</v>
      </c>
      <c r="AM16" s="44">
        <f>AM8</f>
        <v>0.99324909655021942</v>
      </c>
      <c r="AN16" s="48"/>
      <c r="AO16" s="55"/>
      <c r="AP16" s="54"/>
      <c r="AQ16" s="48"/>
      <c r="AR16" s="54"/>
      <c r="AS16" s="54"/>
      <c r="AT16" s="54"/>
      <c r="AU16" s="54"/>
      <c r="AV16" s="54"/>
      <c r="AW16" s="48"/>
      <c r="AX16" s="48"/>
      <c r="AY16" s="57"/>
    </row>
    <row r="17" spans="1:51" ht="67.5" customHeight="1" x14ac:dyDescent="0.2">
      <c r="A17" s="168"/>
      <c r="B17" s="197"/>
      <c r="C17" s="197"/>
      <c r="D17" s="197"/>
      <c r="E17" s="198"/>
      <c r="F17" s="162" t="s">
        <v>123</v>
      </c>
      <c r="G17" s="162" t="s">
        <v>124</v>
      </c>
      <c r="H17" s="163" t="s">
        <v>125</v>
      </c>
      <c r="I17" s="163">
        <v>0</v>
      </c>
      <c r="J17" s="162" t="s">
        <v>56</v>
      </c>
      <c r="K17" s="163">
        <v>1</v>
      </c>
      <c r="L17" s="202">
        <v>0.4</v>
      </c>
      <c r="M17" s="181" t="s">
        <v>107</v>
      </c>
      <c r="N17" s="163">
        <v>0.18</v>
      </c>
      <c r="O17" s="163">
        <v>0.3</v>
      </c>
      <c r="P17" s="163">
        <v>0.4</v>
      </c>
      <c r="Q17" s="26"/>
      <c r="R17" s="26"/>
      <c r="S17" s="26"/>
      <c r="T17" s="186" t="s">
        <v>126</v>
      </c>
      <c r="U17" s="187" t="s">
        <v>75</v>
      </c>
      <c r="V17" s="188" t="s">
        <v>76</v>
      </c>
      <c r="W17" s="190" t="s">
        <v>44</v>
      </c>
      <c r="X17" s="195">
        <v>11</v>
      </c>
      <c r="Y17" s="163">
        <v>11</v>
      </c>
      <c r="Z17" s="41">
        <f t="shared" si="0"/>
        <v>1</v>
      </c>
      <c r="AA17" s="41">
        <f>SUM(Z17:Z34)/(5)</f>
        <v>1</v>
      </c>
      <c r="AB17" s="170">
        <v>44586</v>
      </c>
      <c r="AC17" s="165">
        <v>340</v>
      </c>
      <c r="AD17" s="162" t="s">
        <v>72</v>
      </c>
      <c r="AE17" s="162" t="s">
        <v>72</v>
      </c>
      <c r="AF17" s="183">
        <v>0.1</v>
      </c>
      <c r="AG17" s="162" t="s">
        <v>46</v>
      </c>
      <c r="AH17" s="162" t="s">
        <v>145</v>
      </c>
      <c r="AI17" s="25" t="s">
        <v>48</v>
      </c>
      <c r="AJ17" s="25">
        <v>923703820</v>
      </c>
      <c r="AK17" s="25">
        <v>919207147.32000005</v>
      </c>
      <c r="AL17" s="25">
        <v>782720496.01999998</v>
      </c>
      <c r="AM17" s="44">
        <f>AL17/AJ17</f>
        <v>0.84737172140307915</v>
      </c>
      <c r="AN17" s="162" t="s">
        <v>47</v>
      </c>
      <c r="AO17" s="176">
        <v>295800000</v>
      </c>
      <c r="AP17" s="163" t="s">
        <v>48</v>
      </c>
      <c r="AQ17" s="162" t="s">
        <v>77</v>
      </c>
      <c r="AR17" s="163" t="s">
        <v>146</v>
      </c>
      <c r="AS17" s="163" t="s">
        <v>78</v>
      </c>
      <c r="AT17" s="172">
        <v>0.99509999999999998</v>
      </c>
      <c r="AU17" s="172">
        <v>0.84740000000000004</v>
      </c>
      <c r="AV17" s="163" t="s">
        <v>51</v>
      </c>
      <c r="AW17" s="162" t="s">
        <v>52</v>
      </c>
      <c r="AX17" s="170">
        <v>44582</v>
      </c>
      <c r="AY17" s="182" t="s">
        <v>155</v>
      </c>
    </row>
    <row r="18" spans="1:51" ht="93.75" customHeight="1" x14ac:dyDescent="0.2">
      <c r="A18" s="168"/>
      <c r="B18" s="197"/>
      <c r="C18" s="197"/>
      <c r="D18" s="197"/>
      <c r="E18" s="198"/>
      <c r="F18" s="162"/>
      <c r="G18" s="162"/>
      <c r="H18" s="163"/>
      <c r="I18" s="163"/>
      <c r="J18" s="162"/>
      <c r="K18" s="163"/>
      <c r="L18" s="202"/>
      <c r="M18" s="181"/>
      <c r="N18" s="163"/>
      <c r="O18" s="163"/>
      <c r="P18" s="163"/>
      <c r="Q18" s="26"/>
      <c r="R18" s="26"/>
      <c r="S18" s="26"/>
      <c r="T18" s="186"/>
      <c r="U18" s="187"/>
      <c r="V18" s="188"/>
      <c r="W18" s="190"/>
      <c r="X18" s="195"/>
      <c r="Y18" s="163"/>
      <c r="Z18" s="41"/>
      <c r="AA18" s="26"/>
      <c r="AB18" s="170"/>
      <c r="AC18" s="180"/>
      <c r="AD18" s="162"/>
      <c r="AE18" s="162"/>
      <c r="AF18" s="191"/>
      <c r="AG18" s="162"/>
      <c r="AH18" s="162"/>
      <c r="AI18" s="25"/>
      <c r="AJ18" s="25"/>
      <c r="AK18" s="25"/>
      <c r="AL18" s="25"/>
      <c r="AM18" s="25"/>
      <c r="AN18" s="162"/>
      <c r="AO18" s="176"/>
      <c r="AP18" s="163"/>
      <c r="AQ18" s="162"/>
      <c r="AR18" s="163"/>
      <c r="AS18" s="163"/>
      <c r="AT18" s="163"/>
      <c r="AU18" s="163"/>
      <c r="AV18" s="163"/>
      <c r="AW18" s="162"/>
      <c r="AX18" s="163"/>
      <c r="AY18" s="182"/>
    </row>
    <row r="19" spans="1:51" ht="75.75" customHeight="1" x14ac:dyDescent="0.2">
      <c r="A19" s="168"/>
      <c r="B19" s="197"/>
      <c r="C19" s="197"/>
      <c r="D19" s="197"/>
      <c r="E19" s="198"/>
      <c r="F19" s="162"/>
      <c r="G19" s="162"/>
      <c r="H19" s="163"/>
      <c r="I19" s="163"/>
      <c r="J19" s="162"/>
      <c r="K19" s="163"/>
      <c r="L19" s="202"/>
      <c r="M19" s="181"/>
      <c r="N19" s="163"/>
      <c r="O19" s="163"/>
      <c r="P19" s="163"/>
      <c r="Q19" s="26"/>
      <c r="R19" s="26"/>
      <c r="S19" s="26"/>
      <c r="T19" s="186"/>
      <c r="U19" s="187"/>
      <c r="V19" s="188"/>
      <c r="W19" s="190"/>
      <c r="X19" s="195"/>
      <c r="Y19" s="163"/>
      <c r="Z19" s="41"/>
      <c r="AA19" s="26"/>
      <c r="AB19" s="170"/>
      <c r="AC19" s="166"/>
      <c r="AD19" s="162"/>
      <c r="AE19" s="162"/>
      <c r="AF19" s="192"/>
      <c r="AG19" s="162"/>
      <c r="AH19" s="162"/>
      <c r="AI19" s="25"/>
      <c r="AJ19" s="25"/>
      <c r="AK19" s="25"/>
      <c r="AL19" s="25"/>
      <c r="AM19" s="25"/>
      <c r="AN19" s="162"/>
      <c r="AO19" s="176"/>
      <c r="AP19" s="163"/>
      <c r="AQ19" s="162"/>
      <c r="AR19" s="163"/>
      <c r="AS19" s="163"/>
      <c r="AT19" s="163"/>
      <c r="AU19" s="163"/>
      <c r="AV19" s="163"/>
      <c r="AW19" s="162"/>
      <c r="AX19" s="163"/>
      <c r="AY19" s="182"/>
    </row>
    <row r="20" spans="1:51" ht="68.25" customHeight="1" x14ac:dyDescent="0.2">
      <c r="A20" s="168"/>
      <c r="B20" s="197"/>
      <c r="C20" s="197"/>
      <c r="D20" s="197"/>
      <c r="E20" s="198"/>
      <c r="F20" s="162"/>
      <c r="G20" s="162"/>
      <c r="H20" s="163"/>
      <c r="I20" s="163"/>
      <c r="J20" s="162"/>
      <c r="K20" s="163"/>
      <c r="L20" s="202"/>
      <c r="M20" s="181"/>
      <c r="N20" s="163"/>
      <c r="O20" s="163"/>
      <c r="P20" s="163"/>
      <c r="Q20" s="26"/>
      <c r="R20" s="26"/>
      <c r="S20" s="26"/>
      <c r="T20" s="186"/>
      <c r="U20" s="187"/>
      <c r="V20" s="188"/>
      <c r="W20" s="190" t="s">
        <v>127</v>
      </c>
      <c r="X20" s="195">
        <v>22</v>
      </c>
      <c r="Y20" s="163">
        <v>60</v>
      </c>
      <c r="Z20" s="41">
        <f>100%</f>
        <v>1</v>
      </c>
      <c r="AA20" s="26"/>
      <c r="AB20" s="170">
        <v>44586</v>
      </c>
      <c r="AC20" s="165">
        <v>340</v>
      </c>
      <c r="AD20" s="162"/>
      <c r="AE20" s="162"/>
      <c r="AF20" s="183">
        <v>0.3</v>
      </c>
      <c r="AG20" s="162"/>
      <c r="AH20" s="162"/>
      <c r="AI20" s="25"/>
      <c r="AJ20" s="25"/>
      <c r="AK20" s="25"/>
      <c r="AL20" s="25"/>
      <c r="AM20" s="25"/>
      <c r="AN20" s="162"/>
      <c r="AO20" s="176">
        <v>408903820</v>
      </c>
      <c r="AP20" s="163"/>
      <c r="AQ20" s="162"/>
      <c r="AR20" s="163"/>
      <c r="AS20" s="163"/>
      <c r="AT20" s="163"/>
      <c r="AU20" s="163"/>
      <c r="AV20" s="163"/>
      <c r="AW20" s="148" t="s">
        <v>53</v>
      </c>
      <c r="AX20" s="177">
        <v>44789</v>
      </c>
      <c r="AY20" s="182" t="s">
        <v>156</v>
      </c>
    </row>
    <row r="21" spans="1:51" ht="71.25" customHeight="1" x14ac:dyDescent="0.2">
      <c r="A21" s="168"/>
      <c r="B21" s="197"/>
      <c r="C21" s="197"/>
      <c r="D21" s="197"/>
      <c r="E21" s="198"/>
      <c r="F21" s="162"/>
      <c r="G21" s="162"/>
      <c r="H21" s="163"/>
      <c r="I21" s="163"/>
      <c r="J21" s="162"/>
      <c r="K21" s="163"/>
      <c r="L21" s="202"/>
      <c r="M21" s="181"/>
      <c r="N21" s="163"/>
      <c r="O21" s="163"/>
      <c r="P21" s="163"/>
      <c r="Q21" s="26"/>
      <c r="R21" s="26"/>
      <c r="S21" s="26"/>
      <c r="T21" s="186"/>
      <c r="U21" s="187"/>
      <c r="V21" s="188"/>
      <c r="W21" s="190"/>
      <c r="X21" s="195"/>
      <c r="Y21" s="163"/>
      <c r="Z21" s="41"/>
      <c r="AA21" s="26"/>
      <c r="AB21" s="170"/>
      <c r="AC21" s="180"/>
      <c r="AD21" s="162"/>
      <c r="AE21" s="162"/>
      <c r="AF21" s="193"/>
      <c r="AG21" s="162"/>
      <c r="AH21" s="162"/>
      <c r="AI21" s="25"/>
      <c r="AJ21" s="25"/>
      <c r="AK21" s="25"/>
      <c r="AL21" s="25"/>
      <c r="AM21" s="25"/>
      <c r="AN21" s="162"/>
      <c r="AO21" s="176"/>
      <c r="AP21" s="163"/>
      <c r="AQ21" s="162"/>
      <c r="AR21" s="163"/>
      <c r="AS21" s="163"/>
      <c r="AT21" s="163"/>
      <c r="AU21" s="163"/>
      <c r="AV21" s="163"/>
      <c r="AW21" s="149"/>
      <c r="AX21" s="149"/>
      <c r="AY21" s="182"/>
    </row>
    <row r="22" spans="1:51" ht="61.5" customHeight="1" x14ac:dyDescent="0.2">
      <c r="A22" s="168"/>
      <c r="B22" s="197"/>
      <c r="C22" s="197"/>
      <c r="D22" s="197"/>
      <c r="E22" s="198"/>
      <c r="F22" s="162"/>
      <c r="G22" s="162"/>
      <c r="H22" s="163"/>
      <c r="I22" s="163"/>
      <c r="J22" s="162"/>
      <c r="K22" s="163"/>
      <c r="L22" s="202"/>
      <c r="M22" s="181"/>
      <c r="N22" s="163"/>
      <c r="O22" s="163"/>
      <c r="P22" s="163"/>
      <c r="Q22" s="26"/>
      <c r="R22" s="26"/>
      <c r="S22" s="26"/>
      <c r="T22" s="186"/>
      <c r="U22" s="187"/>
      <c r="V22" s="188"/>
      <c r="W22" s="190"/>
      <c r="X22" s="195"/>
      <c r="Y22" s="163"/>
      <c r="Z22" s="41"/>
      <c r="AA22" s="26"/>
      <c r="AB22" s="170"/>
      <c r="AC22" s="166"/>
      <c r="AD22" s="162"/>
      <c r="AE22" s="162"/>
      <c r="AF22" s="184"/>
      <c r="AG22" s="162"/>
      <c r="AH22" s="162"/>
      <c r="AI22" s="25"/>
      <c r="AJ22" s="25"/>
      <c r="AK22" s="25"/>
      <c r="AL22" s="25"/>
      <c r="AM22" s="25"/>
      <c r="AN22" s="162"/>
      <c r="AO22" s="176"/>
      <c r="AP22" s="163"/>
      <c r="AQ22" s="162"/>
      <c r="AR22" s="163"/>
      <c r="AS22" s="163"/>
      <c r="AT22" s="163"/>
      <c r="AU22" s="163"/>
      <c r="AV22" s="163"/>
      <c r="AW22" s="149"/>
      <c r="AX22" s="149"/>
      <c r="AY22" s="182"/>
    </row>
    <row r="23" spans="1:51" x14ac:dyDescent="0.2">
      <c r="A23" s="168"/>
      <c r="B23" s="197"/>
      <c r="C23" s="197"/>
      <c r="D23" s="197"/>
      <c r="E23" s="198"/>
      <c r="F23" s="162"/>
      <c r="G23" s="162"/>
      <c r="H23" s="163"/>
      <c r="I23" s="163"/>
      <c r="J23" s="162"/>
      <c r="K23" s="163"/>
      <c r="L23" s="202"/>
      <c r="M23" s="181"/>
      <c r="N23" s="163"/>
      <c r="O23" s="163"/>
      <c r="P23" s="163"/>
      <c r="Q23" s="26"/>
      <c r="R23" s="26"/>
      <c r="S23" s="26"/>
      <c r="T23" s="186"/>
      <c r="U23" s="187"/>
      <c r="V23" s="188"/>
      <c r="W23" s="190" t="s">
        <v>128</v>
      </c>
      <c r="X23" s="195">
        <v>2</v>
      </c>
      <c r="Y23" s="181">
        <v>2</v>
      </c>
      <c r="Z23" s="41">
        <f t="shared" si="0"/>
        <v>1</v>
      </c>
      <c r="AA23" s="31"/>
      <c r="AB23" s="170">
        <v>44586</v>
      </c>
      <c r="AC23" s="165">
        <v>340</v>
      </c>
      <c r="AD23" s="162"/>
      <c r="AE23" s="162"/>
      <c r="AF23" s="183">
        <v>0.2</v>
      </c>
      <c r="AG23" s="162"/>
      <c r="AH23" s="162"/>
      <c r="AI23" s="25"/>
      <c r="AJ23" s="25"/>
      <c r="AK23" s="25"/>
      <c r="AL23" s="25"/>
      <c r="AM23" s="25"/>
      <c r="AN23" s="162"/>
      <c r="AO23" s="176">
        <v>60000000</v>
      </c>
      <c r="AP23" s="163"/>
      <c r="AQ23" s="162"/>
      <c r="AR23" s="163"/>
      <c r="AS23" s="163"/>
      <c r="AT23" s="163"/>
      <c r="AU23" s="163"/>
      <c r="AV23" s="163"/>
      <c r="AW23" s="149"/>
      <c r="AX23" s="149"/>
      <c r="AY23" s="182" t="s">
        <v>157</v>
      </c>
    </row>
    <row r="24" spans="1:51" x14ac:dyDescent="0.2">
      <c r="A24" s="168"/>
      <c r="B24" s="197"/>
      <c r="C24" s="197"/>
      <c r="D24" s="197"/>
      <c r="E24" s="198"/>
      <c r="F24" s="162"/>
      <c r="G24" s="162"/>
      <c r="H24" s="163"/>
      <c r="I24" s="163"/>
      <c r="J24" s="162"/>
      <c r="K24" s="163"/>
      <c r="L24" s="202"/>
      <c r="M24" s="181"/>
      <c r="N24" s="163"/>
      <c r="O24" s="163"/>
      <c r="P24" s="163"/>
      <c r="Q24" s="26">
        <f>P17</f>
        <v>0.4</v>
      </c>
      <c r="R24" s="41">
        <f>Q24/L17</f>
        <v>1</v>
      </c>
      <c r="S24" s="41">
        <f>0.75/K17</f>
        <v>0.75</v>
      </c>
      <c r="T24" s="186"/>
      <c r="U24" s="187"/>
      <c r="V24" s="188"/>
      <c r="W24" s="190"/>
      <c r="X24" s="195"/>
      <c r="Y24" s="181"/>
      <c r="Z24" s="41"/>
      <c r="AA24" s="31"/>
      <c r="AB24" s="170"/>
      <c r="AC24" s="180"/>
      <c r="AD24" s="162"/>
      <c r="AE24" s="162"/>
      <c r="AF24" s="193"/>
      <c r="AG24" s="162"/>
      <c r="AH24" s="162"/>
      <c r="AI24" s="25"/>
      <c r="AJ24" s="25"/>
      <c r="AK24" s="25"/>
      <c r="AL24" s="25"/>
      <c r="AM24" s="25"/>
      <c r="AN24" s="162"/>
      <c r="AO24" s="176"/>
      <c r="AP24" s="163"/>
      <c r="AQ24" s="162"/>
      <c r="AR24" s="163"/>
      <c r="AS24" s="163"/>
      <c r="AT24" s="163"/>
      <c r="AU24" s="163"/>
      <c r="AV24" s="163"/>
      <c r="AW24" s="149"/>
      <c r="AX24" s="149"/>
      <c r="AY24" s="182"/>
    </row>
    <row r="25" spans="1:51" ht="30" customHeight="1" x14ac:dyDescent="0.2">
      <c r="A25" s="168"/>
      <c r="B25" s="197"/>
      <c r="C25" s="197"/>
      <c r="D25" s="197"/>
      <c r="E25" s="198"/>
      <c r="F25" s="162"/>
      <c r="G25" s="162"/>
      <c r="H25" s="163"/>
      <c r="I25" s="163"/>
      <c r="J25" s="162"/>
      <c r="K25" s="163"/>
      <c r="L25" s="202"/>
      <c r="M25" s="181"/>
      <c r="N25" s="163"/>
      <c r="O25" s="163"/>
      <c r="P25" s="163"/>
      <c r="Q25" s="26"/>
      <c r="R25" s="26"/>
      <c r="S25" s="41"/>
      <c r="T25" s="186"/>
      <c r="U25" s="187"/>
      <c r="V25" s="188"/>
      <c r="W25" s="190"/>
      <c r="X25" s="195"/>
      <c r="Y25" s="181"/>
      <c r="Z25" s="41"/>
      <c r="AA25" s="31"/>
      <c r="AB25" s="170"/>
      <c r="AC25" s="180"/>
      <c r="AD25" s="162"/>
      <c r="AE25" s="162"/>
      <c r="AF25" s="193"/>
      <c r="AG25" s="162"/>
      <c r="AH25" s="162"/>
      <c r="AI25" s="25"/>
      <c r="AJ25" s="25"/>
      <c r="AK25" s="25"/>
      <c r="AL25" s="25"/>
      <c r="AM25" s="25"/>
      <c r="AN25" s="162"/>
      <c r="AO25" s="176"/>
      <c r="AP25" s="163"/>
      <c r="AQ25" s="162"/>
      <c r="AR25" s="163"/>
      <c r="AS25" s="163"/>
      <c r="AT25" s="163"/>
      <c r="AU25" s="163"/>
      <c r="AV25" s="163"/>
      <c r="AW25" s="149"/>
      <c r="AX25" s="149"/>
      <c r="AY25" s="182"/>
    </row>
    <row r="26" spans="1:51" ht="88.5" customHeight="1" x14ac:dyDescent="0.2">
      <c r="A26" s="168"/>
      <c r="B26" s="197"/>
      <c r="C26" s="197"/>
      <c r="D26" s="197"/>
      <c r="E26" s="198"/>
      <c r="F26" s="162"/>
      <c r="G26" s="162"/>
      <c r="H26" s="163"/>
      <c r="I26" s="163"/>
      <c r="J26" s="162"/>
      <c r="K26" s="163"/>
      <c r="L26" s="202"/>
      <c r="M26" s="181"/>
      <c r="N26" s="163"/>
      <c r="O26" s="163"/>
      <c r="P26" s="163"/>
      <c r="Q26" s="26"/>
      <c r="R26" s="26"/>
      <c r="S26" s="26"/>
      <c r="T26" s="186"/>
      <c r="U26" s="187"/>
      <c r="V26" s="188"/>
      <c r="W26" s="190"/>
      <c r="X26" s="195"/>
      <c r="Y26" s="181"/>
      <c r="Z26" s="41"/>
      <c r="AA26" s="31"/>
      <c r="AB26" s="170"/>
      <c r="AC26" s="166"/>
      <c r="AD26" s="162"/>
      <c r="AE26" s="162"/>
      <c r="AF26" s="184"/>
      <c r="AG26" s="162"/>
      <c r="AH26" s="162"/>
      <c r="AI26" s="25"/>
      <c r="AJ26" s="25"/>
      <c r="AK26" s="25"/>
      <c r="AL26" s="25"/>
      <c r="AM26" s="25"/>
      <c r="AN26" s="162"/>
      <c r="AO26" s="176"/>
      <c r="AP26" s="163"/>
      <c r="AQ26" s="162"/>
      <c r="AR26" s="163"/>
      <c r="AS26" s="163"/>
      <c r="AT26" s="163"/>
      <c r="AU26" s="163"/>
      <c r="AV26" s="163"/>
      <c r="AW26" s="149"/>
      <c r="AX26" s="149"/>
      <c r="AY26" s="182"/>
    </row>
    <row r="27" spans="1:51" x14ac:dyDescent="0.2">
      <c r="A27" s="168"/>
      <c r="B27" s="197"/>
      <c r="C27" s="197"/>
      <c r="D27" s="197"/>
      <c r="E27" s="198"/>
      <c r="F27" s="162"/>
      <c r="G27" s="162"/>
      <c r="H27" s="163"/>
      <c r="I27" s="163"/>
      <c r="J27" s="162"/>
      <c r="K27" s="163"/>
      <c r="L27" s="202"/>
      <c r="M27" s="181"/>
      <c r="N27" s="163"/>
      <c r="O27" s="163"/>
      <c r="P27" s="163"/>
      <c r="Q27" s="26"/>
      <c r="R27" s="26"/>
      <c r="S27" s="26"/>
      <c r="T27" s="186"/>
      <c r="U27" s="187"/>
      <c r="V27" s="188"/>
      <c r="W27" s="190" t="s">
        <v>129</v>
      </c>
      <c r="X27" s="195">
        <v>2</v>
      </c>
      <c r="Y27" s="163">
        <v>5</v>
      </c>
      <c r="Z27" s="41">
        <f>100%</f>
        <v>1</v>
      </c>
      <c r="AA27" s="26"/>
      <c r="AB27" s="170">
        <v>44586</v>
      </c>
      <c r="AC27" s="165">
        <v>340</v>
      </c>
      <c r="AD27" s="162"/>
      <c r="AE27" s="162"/>
      <c r="AF27" s="183">
        <v>0.2</v>
      </c>
      <c r="AG27" s="162"/>
      <c r="AH27" s="162"/>
      <c r="AI27" s="25"/>
      <c r="AJ27" s="25"/>
      <c r="AK27" s="25"/>
      <c r="AL27" s="25"/>
      <c r="AM27" s="25"/>
      <c r="AN27" s="162"/>
      <c r="AO27" s="176">
        <v>59000000</v>
      </c>
      <c r="AP27" s="163"/>
      <c r="AQ27" s="162"/>
      <c r="AR27" s="163"/>
      <c r="AS27" s="163"/>
      <c r="AT27" s="163"/>
      <c r="AU27" s="163"/>
      <c r="AV27" s="163"/>
      <c r="AW27" s="149"/>
      <c r="AX27" s="149"/>
      <c r="AY27" s="182" t="s">
        <v>158</v>
      </c>
    </row>
    <row r="28" spans="1:51" x14ac:dyDescent="0.2">
      <c r="A28" s="168"/>
      <c r="B28" s="197"/>
      <c r="C28" s="197"/>
      <c r="D28" s="197"/>
      <c r="E28" s="198"/>
      <c r="F28" s="162"/>
      <c r="G28" s="162"/>
      <c r="H28" s="163"/>
      <c r="I28" s="163"/>
      <c r="J28" s="162"/>
      <c r="K28" s="163"/>
      <c r="L28" s="202"/>
      <c r="M28" s="181"/>
      <c r="N28" s="163"/>
      <c r="O28" s="163"/>
      <c r="P28" s="163"/>
      <c r="Q28" s="26"/>
      <c r="R28" s="26"/>
      <c r="S28" s="26"/>
      <c r="T28" s="186"/>
      <c r="U28" s="187"/>
      <c r="V28" s="188"/>
      <c r="W28" s="190"/>
      <c r="X28" s="195"/>
      <c r="Y28" s="163"/>
      <c r="Z28" s="41"/>
      <c r="AA28" s="26"/>
      <c r="AB28" s="170"/>
      <c r="AC28" s="180"/>
      <c r="AD28" s="162"/>
      <c r="AE28" s="162"/>
      <c r="AF28" s="193"/>
      <c r="AG28" s="162"/>
      <c r="AH28" s="162"/>
      <c r="AI28" s="25"/>
      <c r="AJ28" s="25"/>
      <c r="AK28" s="25"/>
      <c r="AL28" s="25"/>
      <c r="AM28" s="25"/>
      <c r="AN28" s="162"/>
      <c r="AO28" s="176"/>
      <c r="AP28" s="163"/>
      <c r="AQ28" s="162"/>
      <c r="AR28" s="163"/>
      <c r="AS28" s="163"/>
      <c r="AT28" s="163"/>
      <c r="AU28" s="163"/>
      <c r="AV28" s="163"/>
      <c r="AW28" s="149"/>
      <c r="AX28" s="149"/>
      <c r="AY28" s="182"/>
    </row>
    <row r="29" spans="1:51" ht="3.75" customHeight="1" x14ac:dyDescent="0.2">
      <c r="A29" s="168"/>
      <c r="B29" s="197"/>
      <c r="C29" s="197"/>
      <c r="D29" s="197"/>
      <c r="E29" s="198"/>
      <c r="F29" s="162"/>
      <c r="G29" s="162"/>
      <c r="H29" s="163"/>
      <c r="I29" s="163"/>
      <c r="J29" s="162"/>
      <c r="K29" s="163"/>
      <c r="L29" s="202"/>
      <c r="M29" s="181"/>
      <c r="N29" s="163"/>
      <c r="O29" s="163"/>
      <c r="P29" s="163"/>
      <c r="Q29" s="26"/>
      <c r="R29" s="26"/>
      <c r="S29" s="26"/>
      <c r="T29" s="186"/>
      <c r="U29" s="187"/>
      <c r="V29" s="188"/>
      <c r="W29" s="190"/>
      <c r="X29" s="195"/>
      <c r="Y29" s="163"/>
      <c r="Z29" s="41"/>
      <c r="AA29" s="26"/>
      <c r="AB29" s="170"/>
      <c r="AC29" s="180"/>
      <c r="AD29" s="162"/>
      <c r="AE29" s="162"/>
      <c r="AF29" s="193"/>
      <c r="AG29" s="162"/>
      <c r="AH29" s="162"/>
      <c r="AI29" s="25"/>
      <c r="AJ29" s="25"/>
      <c r="AK29" s="25"/>
      <c r="AL29" s="25"/>
      <c r="AM29" s="25"/>
      <c r="AN29" s="162"/>
      <c r="AO29" s="176"/>
      <c r="AP29" s="163"/>
      <c r="AQ29" s="162"/>
      <c r="AR29" s="163"/>
      <c r="AS29" s="163"/>
      <c r="AT29" s="163"/>
      <c r="AU29" s="163"/>
      <c r="AV29" s="163"/>
      <c r="AW29" s="149"/>
      <c r="AX29" s="149"/>
      <c r="AY29" s="182"/>
    </row>
    <row r="30" spans="1:51" ht="111" customHeight="1" x14ac:dyDescent="0.2">
      <c r="A30" s="168"/>
      <c r="B30" s="197"/>
      <c r="C30" s="197"/>
      <c r="D30" s="197"/>
      <c r="E30" s="198"/>
      <c r="F30" s="162"/>
      <c r="G30" s="162"/>
      <c r="H30" s="163"/>
      <c r="I30" s="163"/>
      <c r="J30" s="162"/>
      <c r="K30" s="163"/>
      <c r="L30" s="202"/>
      <c r="M30" s="181"/>
      <c r="N30" s="163"/>
      <c r="O30" s="163"/>
      <c r="P30" s="163"/>
      <c r="Q30" s="26"/>
      <c r="R30" s="26"/>
      <c r="S30" s="26"/>
      <c r="T30" s="186"/>
      <c r="U30" s="187"/>
      <c r="V30" s="188"/>
      <c r="W30" s="190"/>
      <c r="X30" s="195"/>
      <c r="Y30" s="163"/>
      <c r="Z30" s="41"/>
      <c r="AA30" s="26"/>
      <c r="AB30" s="170"/>
      <c r="AC30" s="166"/>
      <c r="AD30" s="162"/>
      <c r="AE30" s="162"/>
      <c r="AF30" s="184"/>
      <c r="AG30" s="162"/>
      <c r="AH30" s="162"/>
      <c r="AI30" s="25"/>
      <c r="AJ30" s="25"/>
      <c r="AK30" s="25"/>
      <c r="AL30" s="25"/>
      <c r="AM30" s="25"/>
      <c r="AN30" s="162"/>
      <c r="AO30" s="176"/>
      <c r="AP30" s="163"/>
      <c r="AQ30" s="162"/>
      <c r="AR30" s="163"/>
      <c r="AS30" s="163"/>
      <c r="AT30" s="163"/>
      <c r="AU30" s="163"/>
      <c r="AV30" s="163"/>
      <c r="AW30" s="149"/>
      <c r="AX30" s="149"/>
      <c r="AY30" s="182"/>
    </row>
    <row r="31" spans="1:51" x14ac:dyDescent="0.2">
      <c r="A31" s="168"/>
      <c r="B31" s="197"/>
      <c r="C31" s="197"/>
      <c r="D31" s="197"/>
      <c r="E31" s="198"/>
      <c r="F31" s="162"/>
      <c r="G31" s="162"/>
      <c r="H31" s="163"/>
      <c r="I31" s="163"/>
      <c r="J31" s="162"/>
      <c r="K31" s="163"/>
      <c r="L31" s="202"/>
      <c r="M31" s="181"/>
      <c r="N31" s="163"/>
      <c r="O31" s="163"/>
      <c r="P31" s="163"/>
      <c r="Q31" s="26"/>
      <c r="R31" s="26"/>
      <c r="S31" s="26"/>
      <c r="T31" s="186"/>
      <c r="U31" s="187"/>
      <c r="V31" s="188"/>
      <c r="W31" s="190" t="s">
        <v>130</v>
      </c>
      <c r="X31" s="195">
        <v>1</v>
      </c>
      <c r="Y31" s="163">
        <v>1</v>
      </c>
      <c r="Z31" s="41">
        <f t="shared" si="0"/>
        <v>1</v>
      </c>
      <c r="AA31" s="26"/>
      <c r="AB31" s="170">
        <v>44586</v>
      </c>
      <c r="AC31" s="165">
        <v>340</v>
      </c>
      <c r="AD31" s="162"/>
      <c r="AE31" s="162"/>
      <c r="AF31" s="183">
        <v>0.2</v>
      </c>
      <c r="AG31" s="162"/>
      <c r="AH31" s="162"/>
      <c r="AI31" s="25"/>
      <c r="AJ31" s="25"/>
      <c r="AK31" s="25"/>
      <c r="AL31" s="25"/>
      <c r="AM31" s="25"/>
      <c r="AN31" s="162"/>
      <c r="AO31" s="176">
        <v>100000000</v>
      </c>
      <c r="AP31" s="163"/>
      <c r="AQ31" s="162"/>
      <c r="AR31" s="163"/>
      <c r="AS31" s="163"/>
      <c r="AT31" s="163"/>
      <c r="AU31" s="163"/>
      <c r="AV31" s="163"/>
      <c r="AW31" s="149"/>
      <c r="AX31" s="149"/>
      <c r="AY31" s="182" t="s">
        <v>159</v>
      </c>
    </row>
    <row r="32" spans="1:51" ht="49.5" customHeight="1" x14ac:dyDescent="0.2">
      <c r="A32" s="168"/>
      <c r="B32" s="197"/>
      <c r="C32" s="197"/>
      <c r="D32" s="197"/>
      <c r="E32" s="198"/>
      <c r="F32" s="162"/>
      <c r="G32" s="162"/>
      <c r="H32" s="163"/>
      <c r="I32" s="163"/>
      <c r="J32" s="162"/>
      <c r="K32" s="163"/>
      <c r="L32" s="202"/>
      <c r="M32" s="181"/>
      <c r="N32" s="163"/>
      <c r="O32" s="163"/>
      <c r="P32" s="163"/>
      <c r="Q32" s="26"/>
      <c r="R32" s="26"/>
      <c r="S32" s="26"/>
      <c r="T32" s="186"/>
      <c r="U32" s="187"/>
      <c r="V32" s="188"/>
      <c r="W32" s="190"/>
      <c r="X32" s="195"/>
      <c r="Y32" s="163"/>
      <c r="Z32" s="41"/>
      <c r="AA32" s="26"/>
      <c r="AB32" s="170"/>
      <c r="AC32" s="180"/>
      <c r="AD32" s="162"/>
      <c r="AE32" s="162"/>
      <c r="AF32" s="193"/>
      <c r="AG32" s="162"/>
      <c r="AH32" s="162"/>
      <c r="AI32" s="25"/>
      <c r="AJ32" s="25"/>
      <c r="AK32" s="25"/>
      <c r="AL32" s="25"/>
      <c r="AM32" s="25"/>
      <c r="AN32" s="162"/>
      <c r="AO32" s="176"/>
      <c r="AP32" s="163"/>
      <c r="AQ32" s="162"/>
      <c r="AR32" s="163"/>
      <c r="AS32" s="163"/>
      <c r="AT32" s="163"/>
      <c r="AU32" s="163"/>
      <c r="AV32" s="163"/>
      <c r="AW32" s="149"/>
      <c r="AX32" s="149"/>
      <c r="AY32" s="182"/>
    </row>
    <row r="33" spans="1:55" ht="49.5" customHeight="1" x14ac:dyDescent="0.2">
      <c r="A33" s="168"/>
      <c r="B33" s="197"/>
      <c r="C33" s="197"/>
      <c r="D33" s="197"/>
      <c r="E33" s="198"/>
      <c r="F33" s="162"/>
      <c r="G33" s="162"/>
      <c r="H33" s="163"/>
      <c r="I33" s="163"/>
      <c r="J33" s="162"/>
      <c r="K33" s="163"/>
      <c r="L33" s="202"/>
      <c r="M33" s="181"/>
      <c r="N33" s="163"/>
      <c r="O33" s="163"/>
      <c r="P33" s="163"/>
      <c r="Q33" s="26"/>
      <c r="R33" s="26"/>
      <c r="S33" s="26"/>
      <c r="T33" s="186"/>
      <c r="U33" s="187"/>
      <c r="V33" s="188"/>
      <c r="W33" s="190"/>
      <c r="X33" s="195"/>
      <c r="Y33" s="163"/>
      <c r="Z33" s="41"/>
      <c r="AA33" s="26"/>
      <c r="AB33" s="170"/>
      <c r="AC33" s="180"/>
      <c r="AD33" s="162"/>
      <c r="AE33" s="162"/>
      <c r="AF33" s="193"/>
      <c r="AG33" s="162"/>
      <c r="AH33" s="162"/>
      <c r="AI33" s="25"/>
      <c r="AJ33" s="25"/>
      <c r="AK33" s="25"/>
      <c r="AL33" s="25"/>
      <c r="AM33" s="25"/>
      <c r="AN33" s="162"/>
      <c r="AO33" s="176"/>
      <c r="AP33" s="163"/>
      <c r="AQ33" s="162"/>
      <c r="AR33" s="163"/>
      <c r="AS33" s="163"/>
      <c r="AT33" s="163"/>
      <c r="AU33" s="163"/>
      <c r="AV33" s="163"/>
      <c r="AW33" s="149"/>
      <c r="AX33" s="149"/>
      <c r="AY33" s="182"/>
    </row>
    <row r="34" spans="1:55" ht="76.5" customHeight="1" x14ac:dyDescent="0.2">
      <c r="A34" s="168"/>
      <c r="B34" s="197"/>
      <c r="C34" s="197"/>
      <c r="D34" s="197"/>
      <c r="E34" s="198"/>
      <c r="F34" s="162"/>
      <c r="G34" s="22"/>
      <c r="H34" s="163"/>
      <c r="I34" s="23"/>
      <c r="J34" s="162"/>
      <c r="K34" s="163"/>
      <c r="L34" s="202"/>
      <c r="M34" s="181"/>
      <c r="N34" s="163"/>
      <c r="O34" s="163"/>
      <c r="P34" s="163"/>
      <c r="Q34" s="26"/>
      <c r="R34" s="26"/>
      <c r="S34" s="26"/>
      <c r="T34" s="186"/>
      <c r="U34" s="187"/>
      <c r="V34" s="188"/>
      <c r="W34" s="190"/>
      <c r="X34" s="195"/>
      <c r="Y34" s="163"/>
      <c r="Z34" s="41"/>
      <c r="AA34" s="26"/>
      <c r="AB34" s="170"/>
      <c r="AC34" s="166"/>
      <c r="AD34" s="162"/>
      <c r="AE34" s="162"/>
      <c r="AF34" s="184"/>
      <c r="AG34" s="162"/>
      <c r="AH34" s="162"/>
      <c r="AI34" s="25"/>
      <c r="AJ34" s="25"/>
      <c r="AK34" s="25"/>
      <c r="AL34" s="25"/>
      <c r="AM34" s="25"/>
      <c r="AN34" s="162"/>
      <c r="AO34" s="176"/>
      <c r="AP34" s="163"/>
      <c r="AQ34" s="162"/>
      <c r="AR34" s="163"/>
      <c r="AS34" s="163"/>
      <c r="AT34" s="163"/>
      <c r="AU34" s="163"/>
      <c r="AV34" s="163"/>
      <c r="AW34" s="150"/>
      <c r="AX34" s="150"/>
      <c r="AY34" s="182"/>
    </row>
    <row r="35" spans="1:55" ht="76.5" customHeight="1" x14ac:dyDescent="0.2">
      <c r="A35" s="168"/>
      <c r="B35" s="197"/>
      <c r="C35" s="197"/>
      <c r="D35" s="197"/>
      <c r="E35" s="198"/>
      <c r="F35" s="48"/>
      <c r="G35" s="154" t="s">
        <v>183</v>
      </c>
      <c r="H35" s="155"/>
      <c r="I35" s="155"/>
      <c r="J35" s="155"/>
      <c r="K35" s="155"/>
      <c r="L35" s="155"/>
      <c r="M35" s="156"/>
      <c r="N35" s="54"/>
      <c r="O35" s="54"/>
      <c r="P35" s="54"/>
      <c r="Q35" s="54"/>
      <c r="R35" s="68">
        <f>R24</f>
        <v>1</v>
      </c>
      <c r="S35" s="68">
        <f>S24</f>
        <v>0.75</v>
      </c>
      <c r="T35" s="205" t="s">
        <v>188</v>
      </c>
      <c r="U35" s="206"/>
      <c r="V35" s="206"/>
      <c r="W35" s="206"/>
      <c r="X35" s="207"/>
      <c r="Y35" s="54"/>
      <c r="Z35" s="41">
        <v>1</v>
      </c>
      <c r="AA35" s="41">
        <v>1</v>
      </c>
      <c r="AB35" s="49"/>
      <c r="AC35" s="56"/>
      <c r="AD35" s="48"/>
      <c r="AE35" s="48"/>
      <c r="AF35" s="208" t="s">
        <v>194</v>
      </c>
      <c r="AG35" s="209"/>
      <c r="AH35" s="210"/>
      <c r="AI35" s="48"/>
      <c r="AJ35" s="48">
        <v>923703820</v>
      </c>
      <c r="AK35" s="48">
        <v>919207147.32000005</v>
      </c>
      <c r="AL35" s="48">
        <v>782720496.01999998</v>
      </c>
      <c r="AM35" s="44">
        <v>0.84737172140307915</v>
      </c>
      <c r="AN35" s="48"/>
      <c r="AO35" s="55"/>
      <c r="AP35" s="54"/>
      <c r="AQ35" s="48"/>
      <c r="AR35" s="54"/>
      <c r="AS35" s="54"/>
      <c r="AT35" s="54"/>
      <c r="AU35" s="54"/>
      <c r="AV35" s="54"/>
      <c r="AW35" s="47"/>
      <c r="AX35" s="47"/>
      <c r="AY35" s="57"/>
    </row>
    <row r="36" spans="1:55" ht="33.75" customHeight="1" x14ac:dyDescent="0.2">
      <c r="A36" s="168"/>
      <c r="B36" s="197"/>
      <c r="C36" s="197"/>
      <c r="D36" s="197"/>
      <c r="E36" s="198"/>
      <c r="F36" s="162" t="s">
        <v>57</v>
      </c>
      <c r="G36" s="162" t="s">
        <v>131</v>
      </c>
      <c r="H36" s="163" t="s">
        <v>42</v>
      </c>
      <c r="I36" s="162" t="s">
        <v>58</v>
      </c>
      <c r="J36" s="162" t="s">
        <v>59</v>
      </c>
      <c r="K36" s="200">
        <v>230437</v>
      </c>
      <c r="L36" s="200">
        <v>56709</v>
      </c>
      <c r="M36" s="200">
        <f>43642</f>
        <v>43642</v>
      </c>
      <c r="N36" s="164">
        <v>70173</v>
      </c>
      <c r="O36" s="164">
        <v>203722</v>
      </c>
      <c r="P36" s="164">
        <v>248129</v>
      </c>
      <c r="Q36" s="28"/>
      <c r="R36" s="28"/>
      <c r="S36" s="28"/>
      <c r="T36" s="186" t="s">
        <v>79</v>
      </c>
      <c r="U36" s="187" t="s">
        <v>80</v>
      </c>
      <c r="V36" s="188" t="s">
        <v>132</v>
      </c>
      <c r="W36" s="190" t="s">
        <v>44</v>
      </c>
      <c r="X36" s="163">
        <v>1</v>
      </c>
      <c r="Y36" s="163">
        <v>1</v>
      </c>
      <c r="Z36" s="41">
        <f t="shared" si="0"/>
        <v>1</v>
      </c>
      <c r="AA36" s="41">
        <f>SUM(Z36:Z41)/(3)</f>
        <v>1</v>
      </c>
      <c r="AB36" s="170">
        <v>44586</v>
      </c>
      <c r="AC36" s="165">
        <v>340</v>
      </c>
      <c r="AD36" s="162" t="s">
        <v>83</v>
      </c>
      <c r="AE36" s="200">
        <v>882989</v>
      </c>
      <c r="AF36" s="183">
        <v>0.3</v>
      </c>
      <c r="AG36" s="162" t="s">
        <v>46</v>
      </c>
      <c r="AH36" s="162" t="s">
        <v>145</v>
      </c>
      <c r="AI36" s="25" t="s">
        <v>48</v>
      </c>
      <c r="AJ36" s="25">
        <v>107707847</v>
      </c>
      <c r="AK36" s="25">
        <v>107307847</v>
      </c>
      <c r="AL36" s="25">
        <v>43600000</v>
      </c>
      <c r="AM36" s="44">
        <f>AL36/AJ36</f>
        <v>0.40479873300224822</v>
      </c>
      <c r="AN36" s="163" t="s">
        <v>47</v>
      </c>
      <c r="AO36" s="176">
        <v>45500000</v>
      </c>
      <c r="AP36" s="163" t="s">
        <v>48</v>
      </c>
      <c r="AQ36" s="162" t="s">
        <v>84</v>
      </c>
      <c r="AR36" s="163" t="s">
        <v>146</v>
      </c>
      <c r="AS36" s="163" t="s">
        <v>85</v>
      </c>
      <c r="AT36" s="172">
        <v>0.99629999999999996</v>
      </c>
      <c r="AU36" s="172">
        <v>0.40479999999999999</v>
      </c>
      <c r="AV36" s="163" t="s">
        <v>51</v>
      </c>
      <c r="AW36" s="162" t="s">
        <v>52</v>
      </c>
      <c r="AX36" s="170">
        <v>44582</v>
      </c>
      <c r="AY36" s="182" t="s">
        <v>160</v>
      </c>
    </row>
    <row r="37" spans="1:55" ht="60.75" customHeight="1" x14ac:dyDescent="0.2">
      <c r="A37" s="168"/>
      <c r="B37" s="197"/>
      <c r="C37" s="197"/>
      <c r="D37" s="197"/>
      <c r="E37" s="198"/>
      <c r="F37" s="162"/>
      <c r="G37" s="162"/>
      <c r="H37" s="163"/>
      <c r="I37" s="162"/>
      <c r="J37" s="162"/>
      <c r="K37" s="162"/>
      <c r="L37" s="162"/>
      <c r="M37" s="162"/>
      <c r="N37" s="163"/>
      <c r="O37" s="163"/>
      <c r="P37" s="163"/>
      <c r="Q37" s="26"/>
      <c r="R37" s="26"/>
      <c r="S37" s="26"/>
      <c r="T37" s="186"/>
      <c r="U37" s="187"/>
      <c r="V37" s="189"/>
      <c r="W37" s="190"/>
      <c r="X37" s="163"/>
      <c r="Y37" s="163"/>
      <c r="Z37" s="41"/>
      <c r="AA37" s="26"/>
      <c r="AB37" s="170"/>
      <c r="AC37" s="166"/>
      <c r="AD37" s="162"/>
      <c r="AE37" s="162"/>
      <c r="AF37" s="192"/>
      <c r="AG37" s="162"/>
      <c r="AH37" s="162"/>
      <c r="AI37" s="25"/>
      <c r="AJ37" s="25"/>
      <c r="AK37" s="25"/>
      <c r="AL37" s="25"/>
      <c r="AM37" s="25"/>
      <c r="AN37" s="163"/>
      <c r="AO37" s="176"/>
      <c r="AP37" s="163"/>
      <c r="AQ37" s="162"/>
      <c r="AR37" s="163"/>
      <c r="AS37" s="163"/>
      <c r="AT37" s="172"/>
      <c r="AU37" s="172"/>
      <c r="AV37" s="163"/>
      <c r="AW37" s="162"/>
      <c r="AX37" s="163"/>
      <c r="AY37" s="182"/>
    </row>
    <row r="38" spans="1:55" ht="126.75" customHeight="1" x14ac:dyDescent="0.2">
      <c r="A38" s="168"/>
      <c r="B38" s="197"/>
      <c r="C38" s="197"/>
      <c r="D38" s="197"/>
      <c r="E38" s="198"/>
      <c r="F38" s="162"/>
      <c r="G38" s="162"/>
      <c r="H38" s="163"/>
      <c r="I38" s="162"/>
      <c r="J38" s="162"/>
      <c r="K38" s="162"/>
      <c r="L38" s="162"/>
      <c r="M38" s="162"/>
      <c r="N38" s="163"/>
      <c r="O38" s="163"/>
      <c r="P38" s="163"/>
      <c r="Q38" s="26"/>
      <c r="R38" s="26"/>
      <c r="S38" s="26"/>
      <c r="T38" s="186"/>
      <c r="U38" s="187"/>
      <c r="V38" s="189"/>
      <c r="W38" s="190" t="s">
        <v>81</v>
      </c>
      <c r="X38" s="164">
        <v>56709</v>
      </c>
      <c r="Y38" s="164">
        <v>248129</v>
      </c>
      <c r="Z38" s="41">
        <f>100%</f>
        <v>1</v>
      </c>
      <c r="AA38" s="28"/>
      <c r="AB38" s="170">
        <v>44586</v>
      </c>
      <c r="AC38" s="165">
        <v>340</v>
      </c>
      <c r="AD38" s="162"/>
      <c r="AE38" s="162"/>
      <c r="AF38" s="183">
        <v>0.4</v>
      </c>
      <c r="AG38" s="162"/>
      <c r="AH38" s="162"/>
      <c r="AI38" s="25"/>
      <c r="AJ38" s="25"/>
      <c r="AK38" s="25"/>
      <c r="AL38" s="25"/>
      <c r="AM38" s="25"/>
      <c r="AN38" s="163"/>
      <c r="AO38" s="176">
        <v>52207847</v>
      </c>
      <c r="AP38" s="163"/>
      <c r="AQ38" s="162"/>
      <c r="AR38" s="163"/>
      <c r="AS38" s="163"/>
      <c r="AT38" s="172"/>
      <c r="AU38" s="172"/>
      <c r="AV38" s="163"/>
      <c r="AW38" s="162" t="s">
        <v>53</v>
      </c>
      <c r="AX38" s="185">
        <v>44789</v>
      </c>
      <c r="AY38" s="182" t="s">
        <v>161</v>
      </c>
      <c r="BB38" s="37"/>
      <c r="BC38" s="37"/>
    </row>
    <row r="39" spans="1:55" ht="67.5" customHeight="1" x14ac:dyDescent="0.2">
      <c r="A39" s="168"/>
      <c r="B39" s="197"/>
      <c r="C39" s="197"/>
      <c r="D39" s="197"/>
      <c r="E39" s="198"/>
      <c r="F39" s="162"/>
      <c r="G39" s="162"/>
      <c r="H39" s="163"/>
      <c r="I39" s="162"/>
      <c r="J39" s="162"/>
      <c r="K39" s="162"/>
      <c r="L39" s="162"/>
      <c r="M39" s="162"/>
      <c r="N39" s="163"/>
      <c r="O39" s="163"/>
      <c r="P39" s="163"/>
      <c r="Q39" s="28">
        <f>P36</f>
        <v>248129</v>
      </c>
      <c r="R39" s="41">
        <f>100%</f>
        <v>1</v>
      </c>
      <c r="S39" s="41">
        <f>100%</f>
        <v>1</v>
      </c>
      <c r="T39" s="186"/>
      <c r="U39" s="187"/>
      <c r="V39" s="189"/>
      <c r="W39" s="190"/>
      <c r="X39" s="163"/>
      <c r="Y39" s="163"/>
      <c r="Z39" s="41"/>
      <c r="AA39" s="26"/>
      <c r="AB39" s="170"/>
      <c r="AC39" s="166"/>
      <c r="AD39" s="162"/>
      <c r="AE39" s="162"/>
      <c r="AF39" s="184"/>
      <c r="AG39" s="162"/>
      <c r="AH39" s="162"/>
      <c r="AI39" s="25"/>
      <c r="AJ39" s="25"/>
      <c r="AK39" s="25"/>
      <c r="AL39" s="25"/>
      <c r="AM39" s="25"/>
      <c r="AN39" s="163"/>
      <c r="AO39" s="176"/>
      <c r="AP39" s="163"/>
      <c r="AQ39" s="162"/>
      <c r="AR39" s="163"/>
      <c r="AS39" s="163"/>
      <c r="AT39" s="172"/>
      <c r="AU39" s="172"/>
      <c r="AV39" s="163"/>
      <c r="AW39" s="162"/>
      <c r="AX39" s="162"/>
      <c r="AY39" s="182"/>
      <c r="BB39" s="37"/>
      <c r="BC39" s="37"/>
    </row>
    <row r="40" spans="1:55" ht="54.75" customHeight="1" x14ac:dyDescent="0.2">
      <c r="A40" s="168"/>
      <c r="B40" s="197"/>
      <c r="C40" s="197"/>
      <c r="D40" s="197"/>
      <c r="E40" s="198"/>
      <c r="F40" s="162"/>
      <c r="G40" s="162"/>
      <c r="H40" s="163"/>
      <c r="I40" s="162"/>
      <c r="J40" s="162"/>
      <c r="K40" s="162"/>
      <c r="L40" s="162"/>
      <c r="M40" s="162"/>
      <c r="N40" s="163"/>
      <c r="O40" s="163"/>
      <c r="P40" s="163"/>
      <c r="Q40" s="26"/>
      <c r="R40" s="26"/>
      <c r="S40" s="26"/>
      <c r="T40" s="186"/>
      <c r="U40" s="187"/>
      <c r="V40" s="189"/>
      <c r="W40" s="190" t="s">
        <v>82</v>
      </c>
      <c r="X40" s="163">
        <v>15</v>
      </c>
      <c r="Y40" s="163">
        <v>38</v>
      </c>
      <c r="Z40" s="41">
        <f>100%</f>
        <v>1</v>
      </c>
      <c r="AA40" s="26"/>
      <c r="AB40" s="170">
        <v>44586</v>
      </c>
      <c r="AC40" s="165">
        <v>340</v>
      </c>
      <c r="AD40" s="162"/>
      <c r="AE40" s="162"/>
      <c r="AF40" s="183">
        <v>0.3</v>
      </c>
      <c r="AG40" s="162"/>
      <c r="AH40" s="162"/>
      <c r="AI40" s="25"/>
      <c r="AJ40" s="25"/>
      <c r="AK40" s="25"/>
      <c r="AL40" s="25"/>
      <c r="AM40" s="25"/>
      <c r="AN40" s="163"/>
      <c r="AO40" s="176">
        <v>10000000</v>
      </c>
      <c r="AP40" s="163"/>
      <c r="AQ40" s="162"/>
      <c r="AR40" s="163"/>
      <c r="AS40" s="163"/>
      <c r="AT40" s="172"/>
      <c r="AU40" s="172"/>
      <c r="AV40" s="163"/>
      <c r="AW40" s="162"/>
      <c r="AX40" s="162"/>
      <c r="AY40" s="182" t="s">
        <v>162</v>
      </c>
    </row>
    <row r="41" spans="1:55" ht="132.75" customHeight="1" x14ac:dyDescent="0.2">
      <c r="A41" s="168"/>
      <c r="B41" s="197"/>
      <c r="C41" s="197"/>
      <c r="D41" s="197"/>
      <c r="E41" s="198"/>
      <c r="F41" s="162"/>
      <c r="G41" s="162"/>
      <c r="H41" s="163"/>
      <c r="I41" s="162"/>
      <c r="J41" s="162"/>
      <c r="K41" s="162"/>
      <c r="L41" s="162"/>
      <c r="M41" s="162"/>
      <c r="N41" s="163"/>
      <c r="O41" s="163"/>
      <c r="P41" s="163"/>
      <c r="Q41" s="26"/>
      <c r="R41" s="26"/>
      <c r="S41" s="26"/>
      <c r="T41" s="186"/>
      <c r="U41" s="187"/>
      <c r="V41" s="189"/>
      <c r="W41" s="190"/>
      <c r="X41" s="163"/>
      <c r="Y41" s="163"/>
      <c r="Z41" s="41"/>
      <c r="AA41" s="26"/>
      <c r="AB41" s="170"/>
      <c r="AC41" s="166"/>
      <c r="AD41" s="162"/>
      <c r="AE41" s="162"/>
      <c r="AF41" s="184"/>
      <c r="AG41" s="162"/>
      <c r="AH41" s="162"/>
      <c r="AI41" s="25"/>
      <c r="AJ41" s="25"/>
      <c r="AK41" s="25"/>
      <c r="AL41" s="25"/>
      <c r="AM41" s="25"/>
      <c r="AN41" s="163"/>
      <c r="AO41" s="176"/>
      <c r="AP41" s="163"/>
      <c r="AQ41" s="162"/>
      <c r="AR41" s="163"/>
      <c r="AS41" s="163"/>
      <c r="AT41" s="172"/>
      <c r="AU41" s="172"/>
      <c r="AV41" s="163"/>
      <c r="AW41" s="162"/>
      <c r="AX41" s="162"/>
      <c r="AY41" s="182"/>
    </row>
    <row r="42" spans="1:55" ht="132.75" customHeight="1" x14ac:dyDescent="0.2">
      <c r="A42" s="168"/>
      <c r="B42" s="197"/>
      <c r="C42" s="197"/>
      <c r="D42" s="197"/>
      <c r="E42" s="198"/>
      <c r="F42" s="48"/>
      <c r="G42" s="151" t="s">
        <v>184</v>
      </c>
      <c r="H42" s="152"/>
      <c r="I42" s="152"/>
      <c r="J42" s="152"/>
      <c r="K42" s="152"/>
      <c r="L42" s="152"/>
      <c r="M42" s="153"/>
      <c r="N42" s="54"/>
      <c r="O42" s="54"/>
      <c r="P42" s="54"/>
      <c r="Q42" s="54"/>
      <c r="R42" s="68">
        <f>R39</f>
        <v>1</v>
      </c>
      <c r="S42" s="68">
        <f>S39</f>
        <v>1</v>
      </c>
      <c r="T42" s="205" t="s">
        <v>188</v>
      </c>
      <c r="U42" s="206"/>
      <c r="V42" s="206"/>
      <c r="W42" s="207"/>
      <c r="X42" s="54"/>
      <c r="Y42" s="54"/>
      <c r="Z42" s="41">
        <v>1</v>
      </c>
      <c r="AA42" s="70">
        <v>1</v>
      </c>
      <c r="AB42" s="49"/>
      <c r="AC42" s="56"/>
      <c r="AD42" s="48"/>
      <c r="AE42" s="48"/>
      <c r="AF42" s="208" t="s">
        <v>189</v>
      </c>
      <c r="AG42" s="209"/>
      <c r="AH42" s="210"/>
      <c r="AI42" s="48"/>
      <c r="AJ42" s="81">
        <v>107707847</v>
      </c>
      <c r="AK42" s="48">
        <v>107307847</v>
      </c>
      <c r="AL42" s="48">
        <v>43600000</v>
      </c>
      <c r="AM42" s="44">
        <v>0.40479873300224822</v>
      </c>
      <c r="AN42" s="54"/>
      <c r="AO42" s="55"/>
      <c r="AP42" s="54"/>
      <c r="AQ42" s="48"/>
      <c r="AR42" s="54"/>
      <c r="AS42" s="54"/>
      <c r="AT42" s="53"/>
      <c r="AU42" s="53"/>
      <c r="AV42" s="54"/>
      <c r="AW42" s="46"/>
      <c r="AX42" s="45"/>
      <c r="AY42" s="57"/>
    </row>
    <row r="43" spans="1:55" ht="21.75" customHeight="1" x14ac:dyDescent="0.2">
      <c r="A43" s="168"/>
      <c r="B43" s="197"/>
      <c r="C43" s="197"/>
      <c r="D43" s="197"/>
      <c r="E43" s="198"/>
      <c r="F43" s="162" t="s">
        <v>60</v>
      </c>
      <c r="G43" s="162" t="s">
        <v>61</v>
      </c>
      <c r="H43" s="163" t="s">
        <v>42</v>
      </c>
      <c r="I43" s="163" t="s">
        <v>62</v>
      </c>
      <c r="J43" s="162" t="s">
        <v>63</v>
      </c>
      <c r="K43" s="164">
        <v>102837</v>
      </c>
      <c r="L43" s="201">
        <v>25709</v>
      </c>
      <c r="M43" s="201">
        <v>93659</v>
      </c>
      <c r="N43" s="163">
        <v>272</v>
      </c>
      <c r="O43" s="163">
        <v>272</v>
      </c>
      <c r="P43" s="201">
        <v>1062</v>
      </c>
      <c r="Q43" s="29"/>
      <c r="R43" s="29"/>
      <c r="S43" s="29"/>
      <c r="T43" s="186" t="s">
        <v>86</v>
      </c>
      <c r="U43" s="187" t="s">
        <v>87</v>
      </c>
      <c r="V43" s="188" t="s">
        <v>88</v>
      </c>
      <c r="W43" s="190" t="s">
        <v>133</v>
      </c>
      <c r="X43" s="163">
        <v>1</v>
      </c>
      <c r="Y43" s="163">
        <v>0.5</v>
      </c>
      <c r="Z43" s="41">
        <f t="shared" si="0"/>
        <v>0.5</v>
      </c>
      <c r="AA43" s="41">
        <f>SUM(Z43:Z52)/(4)</f>
        <v>0.63532712279746395</v>
      </c>
      <c r="AB43" s="170">
        <v>44586</v>
      </c>
      <c r="AC43" s="165">
        <v>340</v>
      </c>
      <c r="AD43" s="162" t="s">
        <v>89</v>
      </c>
      <c r="AE43" s="200">
        <v>102837</v>
      </c>
      <c r="AF43" s="183">
        <v>0.4</v>
      </c>
      <c r="AG43" s="162" t="s">
        <v>46</v>
      </c>
      <c r="AH43" s="162" t="s">
        <v>145</v>
      </c>
      <c r="AI43" s="25" t="s">
        <v>48</v>
      </c>
      <c r="AJ43" s="25">
        <v>414374881</v>
      </c>
      <c r="AK43" s="25">
        <v>405256666.66000003</v>
      </c>
      <c r="AL43" s="25">
        <v>55256666.659999996</v>
      </c>
      <c r="AM43" s="44">
        <f>AL43/AJ43</f>
        <v>0.13334946009915113</v>
      </c>
      <c r="AN43" s="162" t="s">
        <v>47</v>
      </c>
      <c r="AO43" s="176">
        <v>183800000</v>
      </c>
      <c r="AP43" s="163" t="s">
        <v>48</v>
      </c>
      <c r="AQ43" s="162" t="s">
        <v>90</v>
      </c>
      <c r="AR43" s="163" t="s">
        <v>146</v>
      </c>
      <c r="AS43" s="163" t="s">
        <v>91</v>
      </c>
      <c r="AT43" s="172">
        <v>0.97799999999999998</v>
      </c>
      <c r="AU43" s="172">
        <v>0.1203</v>
      </c>
      <c r="AV43" s="163" t="s">
        <v>51</v>
      </c>
      <c r="AW43" s="149" t="s">
        <v>52</v>
      </c>
      <c r="AX43" s="177">
        <v>44781</v>
      </c>
      <c r="AY43" s="182" t="s">
        <v>163</v>
      </c>
    </row>
    <row r="44" spans="1:55" ht="21.75" customHeight="1" x14ac:dyDescent="0.2">
      <c r="A44" s="168"/>
      <c r="B44" s="197"/>
      <c r="C44" s="197"/>
      <c r="D44" s="197"/>
      <c r="E44" s="198"/>
      <c r="F44" s="162"/>
      <c r="G44" s="162"/>
      <c r="H44" s="163"/>
      <c r="I44" s="163"/>
      <c r="J44" s="162"/>
      <c r="K44" s="163"/>
      <c r="L44" s="202"/>
      <c r="M44" s="202"/>
      <c r="N44" s="163"/>
      <c r="O44" s="163"/>
      <c r="P44" s="202"/>
      <c r="Q44" s="30"/>
      <c r="R44" s="30"/>
      <c r="S44" s="30"/>
      <c r="T44" s="186"/>
      <c r="U44" s="187"/>
      <c r="V44" s="189"/>
      <c r="W44" s="190"/>
      <c r="X44" s="163"/>
      <c r="Y44" s="163"/>
      <c r="Z44" s="41"/>
      <c r="AA44" s="26"/>
      <c r="AB44" s="170"/>
      <c r="AC44" s="180"/>
      <c r="AD44" s="162"/>
      <c r="AE44" s="162"/>
      <c r="AF44" s="191"/>
      <c r="AG44" s="162"/>
      <c r="AH44" s="162"/>
      <c r="AI44" s="25"/>
      <c r="AJ44" s="25"/>
      <c r="AK44" s="25"/>
      <c r="AL44" s="25"/>
      <c r="AM44" s="25"/>
      <c r="AN44" s="162"/>
      <c r="AO44" s="176"/>
      <c r="AP44" s="163"/>
      <c r="AQ44" s="162"/>
      <c r="AR44" s="163"/>
      <c r="AS44" s="163"/>
      <c r="AT44" s="172"/>
      <c r="AU44" s="172"/>
      <c r="AV44" s="163"/>
      <c r="AW44" s="149"/>
      <c r="AX44" s="149"/>
      <c r="AY44" s="182"/>
    </row>
    <row r="45" spans="1:55" ht="33.75" customHeight="1" x14ac:dyDescent="0.2">
      <c r="A45" s="168"/>
      <c r="B45" s="197"/>
      <c r="C45" s="197"/>
      <c r="D45" s="197"/>
      <c r="E45" s="198"/>
      <c r="F45" s="162"/>
      <c r="G45" s="162"/>
      <c r="H45" s="163"/>
      <c r="I45" s="163"/>
      <c r="J45" s="162"/>
      <c r="K45" s="163"/>
      <c r="L45" s="202"/>
      <c r="M45" s="202"/>
      <c r="N45" s="163"/>
      <c r="O45" s="163"/>
      <c r="P45" s="202"/>
      <c r="Q45" s="30"/>
      <c r="R45" s="30"/>
      <c r="S45" s="30"/>
      <c r="T45" s="186"/>
      <c r="U45" s="187"/>
      <c r="V45" s="189"/>
      <c r="W45" s="190"/>
      <c r="X45" s="163"/>
      <c r="Y45" s="163"/>
      <c r="Z45" s="41"/>
      <c r="AA45" s="26"/>
      <c r="AB45" s="170"/>
      <c r="AC45" s="180"/>
      <c r="AD45" s="162"/>
      <c r="AE45" s="162"/>
      <c r="AF45" s="191"/>
      <c r="AG45" s="162"/>
      <c r="AH45" s="162"/>
      <c r="AI45" s="25"/>
      <c r="AJ45" s="25"/>
      <c r="AK45" s="25"/>
      <c r="AL45" s="25"/>
      <c r="AM45" s="25"/>
      <c r="AN45" s="162"/>
      <c r="AO45" s="176"/>
      <c r="AP45" s="163"/>
      <c r="AQ45" s="162"/>
      <c r="AR45" s="163"/>
      <c r="AS45" s="163"/>
      <c r="AT45" s="172"/>
      <c r="AU45" s="172"/>
      <c r="AV45" s="163"/>
      <c r="AW45" s="149"/>
      <c r="AX45" s="149"/>
      <c r="AY45" s="182"/>
    </row>
    <row r="46" spans="1:55" ht="49.5" customHeight="1" x14ac:dyDescent="0.2">
      <c r="A46" s="168"/>
      <c r="B46" s="197"/>
      <c r="C46" s="197"/>
      <c r="D46" s="197"/>
      <c r="E46" s="198"/>
      <c r="F46" s="162"/>
      <c r="G46" s="162"/>
      <c r="H46" s="163"/>
      <c r="I46" s="163"/>
      <c r="J46" s="162"/>
      <c r="K46" s="163"/>
      <c r="L46" s="202"/>
      <c r="M46" s="202"/>
      <c r="N46" s="163"/>
      <c r="O46" s="163"/>
      <c r="P46" s="202"/>
      <c r="Q46" s="30"/>
      <c r="R46" s="30"/>
      <c r="S46" s="30"/>
      <c r="T46" s="186"/>
      <c r="U46" s="187"/>
      <c r="V46" s="189"/>
      <c r="W46" s="190"/>
      <c r="X46" s="163"/>
      <c r="Y46" s="163"/>
      <c r="Z46" s="41"/>
      <c r="AA46" s="26"/>
      <c r="AB46" s="170"/>
      <c r="AC46" s="166"/>
      <c r="AD46" s="162"/>
      <c r="AE46" s="162"/>
      <c r="AF46" s="192"/>
      <c r="AG46" s="162"/>
      <c r="AH46" s="162"/>
      <c r="AI46" s="25"/>
      <c r="AJ46" s="25"/>
      <c r="AK46" s="25"/>
      <c r="AL46" s="25"/>
      <c r="AM46" s="25"/>
      <c r="AN46" s="162"/>
      <c r="AO46" s="176"/>
      <c r="AP46" s="163"/>
      <c r="AQ46" s="162"/>
      <c r="AR46" s="163"/>
      <c r="AS46" s="163"/>
      <c r="AT46" s="172"/>
      <c r="AU46" s="172"/>
      <c r="AV46" s="163"/>
      <c r="AW46" s="149"/>
      <c r="AX46" s="150"/>
      <c r="AY46" s="182"/>
    </row>
    <row r="47" spans="1:55" ht="70.5" customHeight="1" x14ac:dyDescent="0.2">
      <c r="A47" s="168"/>
      <c r="B47" s="197"/>
      <c r="C47" s="197"/>
      <c r="D47" s="197"/>
      <c r="E47" s="198"/>
      <c r="F47" s="162"/>
      <c r="G47" s="162"/>
      <c r="H47" s="163"/>
      <c r="I47" s="163"/>
      <c r="J47" s="162"/>
      <c r="K47" s="163"/>
      <c r="L47" s="202"/>
      <c r="M47" s="202"/>
      <c r="N47" s="163"/>
      <c r="O47" s="163"/>
      <c r="P47" s="202"/>
      <c r="Q47" s="30"/>
      <c r="R47" s="30"/>
      <c r="S47" s="30"/>
      <c r="T47" s="186"/>
      <c r="U47" s="187"/>
      <c r="V47" s="189"/>
      <c r="W47" s="190" t="s">
        <v>134</v>
      </c>
      <c r="X47" s="164">
        <v>25709</v>
      </c>
      <c r="Y47" s="164">
        <v>1062</v>
      </c>
      <c r="Z47" s="41">
        <f t="shared" si="0"/>
        <v>4.1308491189855689E-2</v>
      </c>
      <c r="AA47" s="28"/>
      <c r="AB47" s="170">
        <v>44586</v>
      </c>
      <c r="AC47" s="165">
        <v>340</v>
      </c>
      <c r="AD47" s="162"/>
      <c r="AE47" s="162"/>
      <c r="AF47" s="183">
        <v>0.3</v>
      </c>
      <c r="AG47" s="162"/>
      <c r="AH47" s="162"/>
      <c r="AI47" s="25"/>
      <c r="AJ47" s="25"/>
      <c r="AK47" s="25"/>
      <c r="AL47" s="25"/>
      <c r="AM47" s="25"/>
      <c r="AN47" s="162"/>
      <c r="AO47" s="176">
        <v>60574881</v>
      </c>
      <c r="AP47" s="163"/>
      <c r="AQ47" s="162"/>
      <c r="AR47" s="163"/>
      <c r="AS47" s="163"/>
      <c r="AT47" s="172"/>
      <c r="AU47" s="172"/>
      <c r="AV47" s="163"/>
      <c r="AW47" s="162" t="s">
        <v>164</v>
      </c>
      <c r="AX47" s="177">
        <v>44922</v>
      </c>
      <c r="AY47" s="182" t="s">
        <v>165</v>
      </c>
    </row>
    <row r="48" spans="1:55" ht="63.75" customHeight="1" x14ac:dyDescent="0.2">
      <c r="A48" s="168"/>
      <c r="B48" s="197"/>
      <c r="C48" s="197"/>
      <c r="D48" s="197"/>
      <c r="E48" s="198"/>
      <c r="F48" s="162"/>
      <c r="G48" s="162"/>
      <c r="H48" s="163"/>
      <c r="I48" s="163"/>
      <c r="J48" s="162"/>
      <c r="K48" s="163"/>
      <c r="L48" s="202"/>
      <c r="M48" s="202"/>
      <c r="N48" s="163"/>
      <c r="O48" s="163"/>
      <c r="P48" s="202"/>
      <c r="Q48" s="29">
        <f>P43</f>
        <v>1062</v>
      </c>
      <c r="R48" s="42">
        <f>Q48/L43</f>
        <v>4.1308491189855689E-2</v>
      </c>
      <c r="S48" s="42">
        <f>(Q48+M43)/(K43)</f>
        <v>0.9210789890798059</v>
      </c>
      <c r="T48" s="186"/>
      <c r="U48" s="187"/>
      <c r="V48" s="189"/>
      <c r="W48" s="190"/>
      <c r="X48" s="163"/>
      <c r="Y48" s="163"/>
      <c r="Z48" s="41"/>
      <c r="AA48" s="26"/>
      <c r="AB48" s="170"/>
      <c r="AC48" s="166"/>
      <c r="AD48" s="162"/>
      <c r="AE48" s="162"/>
      <c r="AF48" s="184"/>
      <c r="AG48" s="162"/>
      <c r="AH48" s="162"/>
      <c r="AI48" s="25"/>
      <c r="AJ48" s="25"/>
      <c r="AK48" s="25"/>
      <c r="AL48" s="25"/>
      <c r="AM48" s="25"/>
      <c r="AN48" s="162"/>
      <c r="AO48" s="176"/>
      <c r="AP48" s="163"/>
      <c r="AQ48" s="162"/>
      <c r="AR48" s="163"/>
      <c r="AS48" s="163"/>
      <c r="AT48" s="172"/>
      <c r="AU48" s="172"/>
      <c r="AV48" s="163"/>
      <c r="AW48" s="162"/>
      <c r="AX48" s="149"/>
      <c r="AY48" s="182"/>
    </row>
    <row r="49" spans="1:51" ht="62.25" customHeight="1" x14ac:dyDescent="0.2">
      <c r="A49" s="168"/>
      <c r="B49" s="197"/>
      <c r="C49" s="197"/>
      <c r="D49" s="197"/>
      <c r="E49" s="198"/>
      <c r="F49" s="162"/>
      <c r="G49" s="162"/>
      <c r="H49" s="163"/>
      <c r="I49" s="163"/>
      <c r="J49" s="162"/>
      <c r="K49" s="163"/>
      <c r="L49" s="202"/>
      <c r="M49" s="202"/>
      <c r="N49" s="163"/>
      <c r="O49" s="163"/>
      <c r="P49" s="202"/>
      <c r="Q49" s="30"/>
      <c r="R49" s="30"/>
      <c r="S49" s="30"/>
      <c r="T49" s="186"/>
      <c r="U49" s="187"/>
      <c r="V49" s="189"/>
      <c r="W49" s="190" t="s">
        <v>135</v>
      </c>
      <c r="X49" s="163">
        <v>15</v>
      </c>
      <c r="Y49" s="163">
        <v>15</v>
      </c>
      <c r="Z49" s="41">
        <f t="shared" si="0"/>
        <v>1</v>
      </c>
      <c r="AA49" s="26"/>
      <c r="AB49" s="170">
        <v>44586</v>
      </c>
      <c r="AC49" s="165">
        <v>340</v>
      </c>
      <c r="AD49" s="162"/>
      <c r="AE49" s="162"/>
      <c r="AF49" s="183">
        <v>0.1</v>
      </c>
      <c r="AG49" s="162"/>
      <c r="AH49" s="162"/>
      <c r="AI49" s="25"/>
      <c r="AJ49" s="25"/>
      <c r="AK49" s="25"/>
      <c r="AL49" s="25"/>
      <c r="AM49" s="25"/>
      <c r="AN49" s="162"/>
      <c r="AO49" s="176">
        <v>60000000</v>
      </c>
      <c r="AP49" s="163"/>
      <c r="AQ49" s="162"/>
      <c r="AR49" s="163"/>
      <c r="AS49" s="163"/>
      <c r="AT49" s="172"/>
      <c r="AU49" s="172"/>
      <c r="AV49" s="163"/>
      <c r="AW49" s="162"/>
      <c r="AX49" s="149"/>
      <c r="AY49" s="182" t="s">
        <v>166</v>
      </c>
    </row>
    <row r="50" spans="1:51" ht="58.5" customHeight="1" x14ac:dyDescent="0.2">
      <c r="A50" s="168"/>
      <c r="B50" s="197"/>
      <c r="C50" s="197"/>
      <c r="D50" s="197"/>
      <c r="E50" s="198"/>
      <c r="F50" s="162"/>
      <c r="G50" s="162"/>
      <c r="H50" s="163"/>
      <c r="I50" s="163"/>
      <c r="J50" s="162"/>
      <c r="K50" s="163"/>
      <c r="L50" s="202"/>
      <c r="M50" s="202"/>
      <c r="N50" s="163"/>
      <c r="O50" s="163"/>
      <c r="P50" s="202"/>
      <c r="Q50" s="30"/>
      <c r="R50" s="30"/>
      <c r="S50" s="30"/>
      <c r="T50" s="186"/>
      <c r="U50" s="187"/>
      <c r="V50" s="189"/>
      <c r="W50" s="190"/>
      <c r="X50" s="163"/>
      <c r="Y50" s="163"/>
      <c r="Z50" s="41"/>
      <c r="AA50" s="26"/>
      <c r="AB50" s="170"/>
      <c r="AC50" s="166"/>
      <c r="AD50" s="162"/>
      <c r="AE50" s="162"/>
      <c r="AF50" s="184"/>
      <c r="AG50" s="162"/>
      <c r="AH50" s="162"/>
      <c r="AI50" s="25"/>
      <c r="AJ50" s="25"/>
      <c r="AK50" s="25"/>
      <c r="AL50" s="25"/>
      <c r="AM50" s="25"/>
      <c r="AN50" s="162"/>
      <c r="AO50" s="176"/>
      <c r="AP50" s="163"/>
      <c r="AQ50" s="162"/>
      <c r="AR50" s="163"/>
      <c r="AS50" s="163"/>
      <c r="AT50" s="172"/>
      <c r="AU50" s="172"/>
      <c r="AV50" s="163"/>
      <c r="AW50" s="162"/>
      <c r="AX50" s="149"/>
      <c r="AY50" s="182"/>
    </row>
    <row r="51" spans="1:51" ht="36" customHeight="1" x14ac:dyDescent="0.2">
      <c r="A51" s="168"/>
      <c r="B51" s="197"/>
      <c r="C51" s="197"/>
      <c r="D51" s="197"/>
      <c r="E51" s="198"/>
      <c r="F51" s="162"/>
      <c r="G51" s="162"/>
      <c r="H51" s="163"/>
      <c r="I51" s="163"/>
      <c r="J51" s="162"/>
      <c r="K51" s="163"/>
      <c r="L51" s="202"/>
      <c r="M51" s="202"/>
      <c r="N51" s="163"/>
      <c r="O51" s="163"/>
      <c r="P51" s="202"/>
      <c r="Q51" s="30"/>
      <c r="R51" s="30"/>
      <c r="S51" s="30"/>
      <c r="T51" s="186"/>
      <c r="U51" s="187"/>
      <c r="V51" s="189"/>
      <c r="W51" s="190" t="s">
        <v>136</v>
      </c>
      <c r="X51" s="163">
        <v>3</v>
      </c>
      <c r="Y51" s="163">
        <v>4</v>
      </c>
      <c r="Z51" s="41">
        <f>100%</f>
        <v>1</v>
      </c>
      <c r="AA51" s="26"/>
      <c r="AB51" s="170">
        <v>44586</v>
      </c>
      <c r="AC51" s="165">
        <v>340</v>
      </c>
      <c r="AD51" s="162"/>
      <c r="AE51" s="162"/>
      <c r="AF51" s="183">
        <v>0.2</v>
      </c>
      <c r="AG51" s="162"/>
      <c r="AH51" s="162"/>
      <c r="AI51" s="25"/>
      <c r="AJ51" s="25"/>
      <c r="AK51" s="25"/>
      <c r="AL51" s="25"/>
      <c r="AM51" s="25"/>
      <c r="AN51" s="162"/>
      <c r="AO51" s="176">
        <v>110000000</v>
      </c>
      <c r="AP51" s="163"/>
      <c r="AQ51" s="162"/>
      <c r="AR51" s="163"/>
      <c r="AS51" s="163"/>
      <c r="AT51" s="172"/>
      <c r="AU51" s="172"/>
      <c r="AV51" s="163"/>
      <c r="AW51" s="162"/>
      <c r="AX51" s="149"/>
      <c r="AY51" s="182" t="s">
        <v>167</v>
      </c>
    </row>
    <row r="52" spans="1:51" ht="81.75" customHeight="1" x14ac:dyDescent="0.2">
      <c r="A52" s="168"/>
      <c r="B52" s="197"/>
      <c r="C52" s="197"/>
      <c r="D52" s="197"/>
      <c r="E52" s="198"/>
      <c r="F52" s="162"/>
      <c r="G52" s="14"/>
      <c r="H52" s="163"/>
      <c r="I52" s="15"/>
      <c r="J52" s="162"/>
      <c r="K52" s="163"/>
      <c r="L52" s="202"/>
      <c r="M52" s="202"/>
      <c r="N52" s="163"/>
      <c r="O52" s="163"/>
      <c r="P52" s="202"/>
      <c r="Q52" s="30"/>
      <c r="R52" s="30"/>
      <c r="S52" s="30"/>
      <c r="T52" s="186"/>
      <c r="U52" s="187"/>
      <c r="V52" s="189"/>
      <c r="W52" s="190"/>
      <c r="X52" s="163"/>
      <c r="Y52" s="163"/>
      <c r="Z52" s="41"/>
      <c r="AA52" s="26"/>
      <c r="AB52" s="170"/>
      <c r="AC52" s="166"/>
      <c r="AD52" s="162"/>
      <c r="AE52" s="162"/>
      <c r="AF52" s="184"/>
      <c r="AG52" s="162"/>
      <c r="AH52" s="162"/>
      <c r="AI52" s="25"/>
      <c r="AJ52" s="25"/>
      <c r="AK52" s="25"/>
      <c r="AL52" s="25"/>
      <c r="AM52" s="25"/>
      <c r="AN52" s="162"/>
      <c r="AO52" s="176"/>
      <c r="AP52" s="163"/>
      <c r="AQ52" s="162"/>
      <c r="AR52" s="163"/>
      <c r="AS52" s="163"/>
      <c r="AT52" s="172"/>
      <c r="AU52" s="172"/>
      <c r="AV52" s="163"/>
      <c r="AW52" s="162"/>
      <c r="AX52" s="150"/>
      <c r="AY52" s="182"/>
    </row>
    <row r="53" spans="1:51" ht="81.75" customHeight="1" x14ac:dyDescent="0.2">
      <c r="A53" s="168"/>
      <c r="B53" s="197"/>
      <c r="C53" s="197"/>
      <c r="D53" s="197"/>
      <c r="E53" s="198"/>
      <c r="F53" s="48"/>
      <c r="G53" s="151" t="s">
        <v>185</v>
      </c>
      <c r="H53" s="152"/>
      <c r="I53" s="152"/>
      <c r="J53" s="152"/>
      <c r="K53" s="152"/>
      <c r="L53" s="152"/>
      <c r="M53" s="153"/>
      <c r="N53" s="54"/>
      <c r="O53" s="54"/>
      <c r="P53" s="61"/>
      <c r="Q53" s="61"/>
      <c r="R53" s="69">
        <f>R48</f>
        <v>4.1308491189855689E-2</v>
      </c>
      <c r="S53" s="69">
        <f>S48</f>
        <v>0.9210789890798059</v>
      </c>
      <c r="T53" s="205" t="s">
        <v>188</v>
      </c>
      <c r="U53" s="206"/>
      <c r="V53" s="206"/>
      <c r="W53" s="207"/>
      <c r="X53" s="54"/>
      <c r="Y53" s="54"/>
      <c r="Z53" s="41">
        <v>1</v>
      </c>
      <c r="AA53" s="41">
        <f>AA43</f>
        <v>0.63532712279746395</v>
      </c>
      <c r="AB53" s="49"/>
      <c r="AC53" s="56"/>
      <c r="AD53" s="48"/>
      <c r="AE53" s="48"/>
      <c r="AF53" s="208" t="s">
        <v>189</v>
      </c>
      <c r="AG53" s="209"/>
      <c r="AH53" s="210"/>
      <c r="AI53" s="48"/>
      <c r="AJ53" s="81">
        <v>414374881</v>
      </c>
      <c r="AK53" s="79">
        <v>55256666.659999996</v>
      </c>
      <c r="AL53" s="48">
        <v>55256666.659999996</v>
      </c>
      <c r="AM53" s="44">
        <v>0.13334946009915113</v>
      </c>
      <c r="AN53" s="48"/>
      <c r="AO53" s="55"/>
      <c r="AP53" s="54"/>
      <c r="AQ53" s="48"/>
      <c r="AR53" s="54"/>
      <c r="AS53" s="54"/>
      <c r="AT53" s="53"/>
      <c r="AU53" s="53"/>
      <c r="AV53" s="54"/>
      <c r="AW53" s="48"/>
      <c r="AX53" s="47"/>
      <c r="AY53" s="57"/>
    </row>
    <row r="54" spans="1:51" ht="78.75" customHeight="1" x14ac:dyDescent="0.2">
      <c r="A54" s="168"/>
      <c r="B54" s="197"/>
      <c r="C54" s="197"/>
      <c r="D54" s="197"/>
      <c r="E54" s="198"/>
      <c r="F54" s="162" t="s">
        <v>137</v>
      </c>
      <c r="G54" s="162" t="s">
        <v>64</v>
      </c>
      <c r="H54" s="163" t="s">
        <v>42</v>
      </c>
      <c r="I54" s="163" t="s">
        <v>62</v>
      </c>
      <c r="J54" s="162" t="s">
        <v>140</v>
      </c>
      <c r="K54" s="163">
        <v>4</v>
      </c>
      <c r="L54" s="202">
        <v>1</v>
      </c>
      <c r="M54" s="163">
        <v>2</v>
      </c>
      <c r="N54" s="171">
        <v>0.45</v>
      </c>
      <c r="O54" s="171">
        <v>0.75</v>
      </c>
      <c r="P54" s="181">
        <v>1</v>
      </c>
      <c r="Q54" s="31"/>
      <c r="R54" s="31"/>
      <c r="S54" s="31"/>
      <c r="T54" s="186" t="s">
        <v>92</v>
      </c>
      <c r="U54" s="187" t="s">
        <v>93</v>
      </c>
      <c r="V54" s="188" t="s">
        <v>94</v>
      </c>
      <c r="W54" s="190" t="s">
        <v>44</v>
      </c>
      <c r="X54" s="195">
        <v>2</v>
      </c>
      <c r="Y54" s="163">
        <v>2</v>
      </c>
      <c r="Z54" s="41">
        <f t="shared" si="0"/>
        <v>1</v>
      </c>
      <c r="AA54" s="41">
        <f>SUM(Z54:Z58)/(2)</f>
        <v>1</v>
      </c>
      <c r="AB54" s="170">
        <v>44586</v>
      </c>
      <c r="AC54" s="165">
        <v>340</v>
      </c>
      <c r="AD54" s="162" t="s">
        <v>83</v>
      </c>
      <c r="AE54" s="164">
        <v>2000</v>
      </c>
      <c r="AF54" s="183">
        <v>0.2</v>
      </c>
      <c r="AG54" s="162" t="s">
        <v>46</v>
      </c>
      <c r="AH54" s="162" t="s">
        <v>145</v>
      </c>
      <c r="AI54" s="25" t="s">
        <v>48</v>
      </c>
      <c r="AJ54" s="25">
        <v>70433856</v>
      </c>
      <c r="AK54" s="25">
        <v>65880000</v>
      </c>
      <c r="AL54" s="25">
        <v>65880000</v>
      </c>
      <c r="AM54" s="44">
        <f>AL54/AJ54</f>
        <v>0.93534563832484197</v>
      </c>
      <c r="AN54" s="163" t="s">
        <v>47</v>
      </c>
      <c r="AO54" s="176">
        <v>60200000</v>
      </c>
      <c r="AP54" s="163" t="s">
        <v>48</v>
      </c>
      <c r="AQ54" s="162" t="s">
        <v>96</v>
      </c>
      <c r="AR54" s="163" t="s">
        <v>146</v>
      </c>
      <c r="AS54" s="163" t="s">
        <v>97</v>
      </c>
      <c r="AT54" s="172">
        <v>0.93530000000000002</v>
      </c>
      <c r="AU54" s="172">
        <v>0.93530000000000002</v>
      </c>
      <c r="AV54" s="163" t="s">
        <v>51</v>
      </c>
      <c r="AW54" s="162" t="s">
        <v>52</v>
      </c>
      <c r="AX54" s="170">
        <v>44582</v>
      </c>
      <c r="AY54" s="182" t="s">
        <v>168</v>
      </c>
    </row>
    <row r="55" spans="1:51" ht="79.5" customHeight="1" x14ac:dyDescent="0.2">
      <c r="A55" s="168"/>
      <c r="B55" s="197"/>
      <c r="C55" s="197"/>
      <c r="D55" s="197"/>
      <c r="E55" s="198"/>
      <c r="F55" s="162"/>
      <c r="G55" s="162"/>
      <c r="H55" s="163"/>
      <c r="I55" s="163"/>
      <c r="J55" s="162"/>
      <c r="K55" s="163"/>
      <c r="L55" s="202"/>
      <c r="M55" s="163"/>
      <c r="N55" s="171"/>
      <c r="O55" s="171"/>
      <c r="P55" s="181"/>
      <c r="Q55" s="31">
        <f>P54</f>
        <v>1</v>
      </c>
      <c r="R55" s="41">
        <f>Q55/L54</f>
        <v>1</v>
      </c>
      <c r="S55" s="41">
        <f>(Q55+M54)/(K54)</f>
        <v>0.75</v>
      </c>
      <c r="T55" s="186"/>
      <c r="U55" s="187"/>
      <c r="V55" s="188"/>
      <c r="W55" s="190"/>
      <c r="X55" s="195"/>
      <c r="Y55" s="163"/>
      <c r="Z55" s="41"/>
      <c r="AA55" s="26"/>
      <c r="AB55" s="170"/>
      <c r="AC55" s="166"/>
      <c r="AD55" s="162"/>
      <c r="AE55" s="163"/>
      <c r="AF55" s="192"/>
      <c r="AG55" s="162"/>
      <c r="AH55" s="162"/>
      <c r="AI55" s="25"/>
      <c r="AJ55" s="25"/>
      <c r="AK55" s="25"/>
      <c r="AL55" s="25"/>
      <c r="AM55" s="25"/>
      <c r="AN55" s="163"/>
      <c r="AO55" s="176"/>
      <c r="AP55" s="163"/>
      <c r="AQ55" s="162"/>
      <c r="AR55" s="163"/>
      <c r="AS55" s="163"/>
      <c r="AT55" s="163"/>
      <c r="AU55" s="163"/>
      <c r="AV55" s="163"/>
      <c r="AW55" s="162"/>
      <c r="AX55" s="163"/>
      <c r="AY55" s="182"/>
    </row>
    <row r="56" spans="1:51" ht="62.25" customHeight="1" x14ac:dyDescent="0.2">
      <c r="A56" s="168"/>
      <c r="B56" s="197"/>
      <c r="C56" s="197"/>
      <c r="D56" s="197"/>
      <c r="E56" s="198"/>
      <c r="F56" s="162"/>
      <c r="G56" s="162"/>
      <c r="H56" s="163"/>
      <c r="I56" s="163"/>
      <c r="J56" s="162"/>
      <c r="K56" s="163"/>
      <c r="L56" s="202"/>
      <c r="M56" s="163"/>
      <c r="N56" s="171"/>
      <c r="O56" s="171"/>
      <c r="P56" s="181"/>
      <c r="Q56" s="31"/>
      <c r="R56" s="31"/>
      <c r="S56" s="31"/>
      <c r="T56" s="186"/>
      <c r="U56" s="187"/>
      <c r="V56" s="188"/>
      <c r="W56" s="190" t="s">
        <v>95</v>
      </c>
      <c r="X56" s="195">
        <v>1</v>
      </c>
      <c r="Y56" s="163">
        <v>1</v>
      </c>
      <c r="Z56" s="41">
        <f t="shared" si="0"/>
        <v>1</v>
      </c>
      <c r="AA56" s="26"/>
      <c r="AB56" s="170">
        <v>44586</v>
      </c>
      <c r="AC56" s="165">
        <v>340</v>
      </c>
      <c r="AD56" s="162"/>
      <c r="AE56" s="163"/>
      <c r="AF56" s="183">
        <v>0.8</v>
      </c>
      <c r="AG56" s="162"/>
      <c r="AH56" s="162"/>
      <c r="AI56" s="25"/>
      <c r="AJ56" s="25"/>
      <c r="AK56" s="25"/>
      <c r="AL56" s="25"/>
      <c r="AM56" s="25"/>
      <c r="AN56" s="163"/>
      <c r="AO56" s="176">
        <v>10233856</v>
      </c>
      <c r="AP56" s="163"/>
      <c r="AQ56" s="162"/>
      <c r="AR56" s="163"/>
      <c r="AS56" s="163"/>
      <c r="AT56" s="163"/>
      <c r="AU56" s="163"/>
      <c r="AV56" s="163"/>
      <c r="AW56" s="162" t="s">
        <v>117</v>
      </c>
      <c r="AX56" s="162" t="s">
        <v>117</v>
      </c>
      <c r="AY56" s="182" t="s">
        <v>169</v>
      </c>
    </row>
    <row r="57" spans="1:51" ht="57.75" customHeight="1" x14ac:dyDescent="0.2">
      <c r="A57" s="168"/>
      <c r="B57" s="197"/>
      <c r="C57" s="197"/>
      <c r="D57" s="197"/>
      <c r="E57" s="198"/>
      <c r="F57" s="162"/>
      <c r="G57" s="162"/>
      <c r="H57" s="163"/>
      <c r="I57" s="163"/>
      <c r="J57" s="162"/>
      <c r="K57" s="163"/>
      <c r="L57" s="202"/>
      <c r="M57" s="163"/>
      <c r="N57" s="171"/>
      <c r="O57" s="171"/>
      <c r="P57" s="181"/>
      <c r="Q57" s="31"/>
      <c r="R57" s="31"/>
      <c r="S57" s="31"/>
      <c r="T57" s="186"/>
      <c r="U57" s="187"/>
      <c r="V57" s="188"/>
      <c r="W57" s="190"/>
      <c r="X57" s="195"/>
      <c r="Y57" s="163"/>
      <c r="Z57" s="41"/>
      <c r="AA57" s="26"/>
      <c r="AB57" s="170"/>
      <c r="AC57" s="180"/>
      <c r="AD57" s="162"/>
      <c r="AE57" s="163"/>
      <c r="AF57" s="193"/>
      <c r="AG57" s="162"/>
      <c r="AH57" s="162"/>
      <c r="AI57" s="25"/>
      <c r="AJ57" s="25"/>
      <c r="AK57" s="25"/>
      <c r="AL57" s="25"/>
      <c r="AM57" s="25"/>
      <c r="AN57" s="163"/>
      <c r="AO57" s="176"/>
      <c r="AP57" s="163"/>
      <c r="AQ57" s="162"/>
      <c r="AR57" s="163"/>
      <c r="AS57" s="163"/>
      <c r="AT57" s="163"/>
      <c r="AU57" s="163"/>
      <c r="AV57" s="163"/>
      <c r="AW57" s="162"/>
      <c r="AX57" s="162"/>
      <c r="AY57" s="182"/>
    </row>
    <row r="58" spans="1:51" ht="51.75" customHeight="1" x14ac:dyDescent="0.2">
      <c r="A58" s="168"/>
      <c r="B58" s="12"/>
      <c r="C58" s="12"/>
      <c r="D58" s="197"/>
      <c r="E58" s="13"/>
      <c r="F58" s="162"/>
      <c r="G58" s="162"/>
      <c r="H58" s="163"/>
      <c r="I58" s="163"/>
      <c r="J58" s="162"/>
      <c r="K58" s="163"/>
      <c r="L58" s="202"/>
      <c r="M58" s="163"/>
      <c r="N58" s="171"/>
      <c r="O58" s="171"/>
      <c r="P58" s="181"/>
      <c r="Q58" s="31"/>
      <c r="R58" s="31"/>
      <c r="S58" s="31"/>
      <c r="T58" s="186"/>
      <c r="U58" s="187"/>
      <c r="V58" s="188"/>
      <c r="W58" s="190"/>
      <c r="X58" s="195"/>
      <c r="Y58" s="163"/>
      <c r="Z58" s="41"/>
      <c r="AA58" s="26"/>
      <c r="AB58" s="170"/>
      <c r="AC58" s="166"/>
      <c r="AD58" s="162"/>
      <c r="AE58" s="163"/>
      <c r="AF58" s="184"/>
      <c r="AG58" s="162"/>
      <c r="AH58" s="162"/>
      <c r="AI58" s="25"/>
      <c r="AJ58" s="25"/>
      <c r="AK58" s="25"/>
      <c r="AL58" s="25"/>
      <c r="AM58" s="25"/>
      <c r="AN58" s="163"/>
      <c r="AO58" s="176"/>
      <c r="AP58" s="163"/>
      <c r="AQ58" s="162"/>
      <c r="AR58" s="163"/>
      <c r="AS58" s="163"/>
      <c r="AT58" s="163"/>
      <c r="AU58" s="163"/>
      <c r="AV58" s="163"/>
      <c r="AW58" s="162"/>
      <c r="AX58" s="162"/>
      <c r="AY58" s="182"/>
    </row>
    <row r="59" spans="1:51" ht="51.75" customHeight="1" x14ac:dyDescent="0.2">
      <c r="A59" s="168"/>
      <c r="B59" s="59"/>
      <c r="C59" s="59"/>
      <c r="D59" s="197"/>
      <c r="E59" s="60"/>
      <c r="F59" s="48"/>
      <c r="G59" s="151" t="s">
        <v>186</v>
      </c>
      <c r="H59" s="152"/>
      <c r="I59" s="152"/>
      <c r="J59" s="152"/>
      <c r="K59" s="152"/>
      <c r="L59" s="152"/>
      <c r="M59" s="153"/>
      <c r="N59" s="52"/>
      <c r="O59" s="52"/>
      <c r="P59" s="58"/>
      <c r="Q59" s="58"/>
      <c r="R59" s="41">
        <f>R55</f>
        <v>1</v>
      </c>
      <c r="S59" s="41">
        <f>S55</f>
        <v>0.75</v>
      </c>
      <c r="T59" s="205" t="s">
        <v>188</v>
      </c>
      <c r="U59" s="206"/>
      <c r="V59" s="206"/>
      <c r="W59" s="206"/>
      <c r="X59" s="207"/>
      <c r="Y59" s="54"/>
      <c r="Z59" s="41">
        <v>1</v>
      </c>
      <c r="AA59" s="41">
        <v>1</v>
      </c>
      <c r="AB59" s="49"/>
      <c r="AC59" s="51"/>
      <c r="AD59" s="48"/>
      <c r="AE59" s="54"/>
      <c r="AF59" s="208" t="s">
        <v>189</v>
      </c>
      <c r="AG59" s="209"/>
      <c r="AH59" s="210"/>
      <c r="AI59" s="48"/>
      <c r="AJ59" s="81">
        <v>70433856</v>
      </c>
      <c r="AK59" s="48">
        <v>65880000</v>
      </c>
      <c r="AL59" s="48">
        <v>65880000</v>
      </c>
      <c r="AM59" s="44">
        <v>0.93534563832484197</v>
      </c>
      <c r="AN59" s="54"/>
      <c r="AO59" s="55"/>
      <c r="AP59" s="54"/>
      <c r="AQ59" s="48"/>
      <c r="AR59" s="54"/>
      <c r="AS59" s="54"/>
      <c r="AT59" s="54"/>
      <c r="AU59" s="54"/>
      <c r="AV59" s="54"/>
      <c r="AW59" s="48"/>
      <c r="AX59" s="48"/>
      <c r="AY59" s="57"/>
    </row>
    <row r="60" spans="1:51" ht="94.5" customHeight="1" x14ac:dyDescent="0.2">
      <c r="A60" s="168"/>
      <c r="B60" s="162" t="s">
        <v>38</v>
      </c>
      <c r="C60" s="162" t="s">
        <v>39</v>
      </c>
      <c r="D60" s="197"/>
      <c r="E60" s="199" t="s">
        <v>40</v>
      </c>
      <c r="F60" s="162" t="s">
        <v>65</v>
      </c>
      <c r="G60" s="162" t="s">
        <v>66</v>
      </c>
      <c r="H60" s="163" t="s">
        <v>42</v>
      </c>
      <c r="I60" s="163" t="s">
        <v>62</v>
      </c>
      <c r="J60" s="162" t="s">
        <v>67</v>
      </c>
      <c r="K60" s="163">
        <v>12</v>
      </c>
      <c r="L60" s="163" t="s">
        <v>138</v>
      </c>
      <c r="M60" s="163">
        <v>12</v>
      </c>
      <c r="N60" s="171" t="s">
        <v>139</v>
      </c>
      <c r="O60" s="171" t="s">
        <v>139</v>
      </c>
      <c r="P60" s="171" t="s">
        <v>139</v>
      </c>
      <c r="Q60" s="27"/>
      <c r="R60" s="27"/>
      <c r="S60" s="27"/>
      <c r="T60" s="162" t="s">
        <v>98</v>
      </c>
      <c r="U60" s="214" t="s">
        <v>99</v>
      </c>
      <c r="V60" s="162" t="s">
        <v>100</v>
      </c>
      <c r="W60" s="16" t="s">
        <v>44</v>
      </c>
      <c r="X60" s="15">
        <v>2</v>
      </c>
      <c r="Y60" s="15">
        <v>2</v>
      </c>
      <c r="Z60" s="41">
        <f t="shared" si="0"/>
        <v>1</v>
      </c>
      <c r="AA60" s="41">
        <f>SUM(Z60:Z65)/(4)</f>
        <v>1</v>
      </c>
      <c r="AB60" s="18">
        <v>44586</v>
      </c>
      <c r="AC60" s="15">
        <v>340</v>
      </c>
      <c r="AD60" s="162" t="s">
        <v>83</v>
      </c>
      <c r="AE60" s="162">
        <v>12</v>
      </c>
      <c r="AF60" s="38">
        <v>0.1</v>
      </c>
      <c r="AG60" s="162" t="s">
        <v>46</v>
      </c>
      <c r="AH60" s="162" t="s">
        <v>145</v>
      </c>
      <c r="AI60" s="25" t="s">
        <v>48</v>
      </c>
      <c r="AJ60" s="25">
        <v>184955732</v>
      </c>
      <c r="AK60" s="25">
        <v>181669072.66</v>
      </c>
      <c r="AL60" s="25">
        <v>162954591.46000001</v>
      </c>
      <c r="AM60" s="44">
        <f>AL60/AJ60</f>
        <v>0.88104645202344967</v>
      </c>
      <c r="AN60" s="162" t="s">
        <v>47</v>
      </c>
      <c r="AO60" s="21">
        <v>84400000</v>
      </c>
      <c r="AP60" s="163" t="s">
        <v>48</v>
      </c>
      <c r="AQ60" s="162" t="s">
        <v>104</v>
      </c>
      <c r="AR60" s="163" t="s">
        <v>146</v>
      </c>
      <c r="AS60" s="163" t="s">
        <v>105</v>
      </c>
      <c r="AT60" s="172">
        <v>0.98219999999999996</v>
      </c>
      <c r="AU60" s="172">
        <v>0.4763</v>
      </c>
      <c r="AV60" s="163" t="s">
        <v>51</v>
      </c>
      <c r="AW60" s="14" t="s">
        <v>52</v>
      </c>
      <c r="AX60" s="18">
        <v>44582</v>
      </c>
      <c r="AY60" s="20" t="s">
        <v>170</v>
      </c>
    </row>
    <row r="61" spans="1:51" ht="69.75" customHeight="1" x14ac:dyDescent="0.2">
      <c r="A61" s="168"/>
      <c r="B61" s="162"/>
      <c r="C61" s="162"/>
      <c r="D61" s="197"/>
      <c r="E61" s="199"/>
      <c r="F61" s="162"/>
      <c r="G61" s="162"/>
      <c r="H61" s="163"/>
      <c r="I61" s="163"/>
      <c r="J61" s="162"/>
      <c r="K61" s="163"/>
      <c r="L61" s="163"/>
      <c r="M61" s="163"/>
      <c r="N61" s="171"/>
      <c r="O61" s="171"/>
      <c r="P61" s="171"/>
      <c r="Q61" s="27"/>
      <c r="R61" s="27"/>
      <c r="S61" s="27"/>
      <c r="T61" s="162"/>
      <c r="U61" s="214"/>
      <c r="V61" s="163"/>
      <c r="W61" s="190" t="s">
        <v>101</v>
      </c>
      <c r="X61" s="163">
        <v>1</v>
      </c>
      <c r="Y61" s="181">
        <v>1</v>
      </c>
      <c r="Z61" s="41">
        <f t="shared" si="0"/>
        <v>1</v>
      </c>
      <c r="AA61" s="31"/>
      <c r="AB61" s="170">
        <v>44586</v>
      </c>
      <c r="AC61" s="165">
        <v>340</v>
      </c>
      <c r="AD61" s="162"/>
      <c r="AE61" s="162"/>
      <c r="AF61" s="183">
        <v>0.2</v>
      </c>
      <c r="AG61" s="162"/>
      <c r="AH61" s="162"/>
      <c r="AI61" s="25"/>
      <c r="AJ61" s="25"/>
      <c r="AK61" s="25"/>
      <c r="AL61" s="25"/>
      <c r="AM61" s="25"/>
      <c r="AN61" s="162"/>
      <c r="AO61" s="176">
        <v>10000000</v>
      </c>
      <c r="AP61" s="163"/>
      <c r="AQ61" s="162"/>
      <c r="AR61" s="163"/>
      <c r="AS61" s="163"/>
      <c r="AT61" s="163"/>
      <c r="AU61" s="163"/>
      <c r="AV61" s="163"/>
      <c r="AW61" s="148" t="s">
        <v>53</v>
      </c>
      <c r="AX61" s="177">
        <v>44805</v>
      </c>
      <c r="AY61" s="182" t="s">
        <v>171</v>
      </c>
    </row>
    <row r="62" spans="1:51" ht="86.25" customHeight="1" x14ac:dyDescent="0.2">
      <c r="A62" s="168"/>
      <c r="B62" s="162"/>
      <c r="C62" s="162"/>
      <c r="D62" s="197"/>
      <c r="E62" s="199"/>
      <c r="F62" s="162"/>
      <c r="G62" s="162"/>
      <c r="H62" s="163"/>
      <c r="I62" s="163"/>
      <c r="J62" s="162"/>
      <c r="K62" s="163"/>
      <c r="L62" s="163"/>
      <c r="M62" s="163"/>
      <c r="N62" s="171"/>
      <c r="O62" s="171"/>
      <c r="P62" s="171"/>
      <c r="Q62" s="27"/>
      <c r="R62" s="27"/>
      <c r="S62" s="27"/>
      <c r="T62" s="162"/>
      <c r="U62" s="214"/>
      <c r="V62" s="163"/>
      <c r="W62" s="190"/>
      <c r="X62" s="163"/>
      <c r="Y62" s="181"/>
      <c r="Z62" s="41"/>
      <c r="AA62" s="31"/>
      <c r="AB62" s="170"/>
      <c r="AC62" s="166"/>
      <c r="AD62" s="162"/>
      <c r="AE62" s="162"/>
      <c r="AF62" s="184"/>
      <c r="AG62" s="162"/>
      <c r="AH62" s="162"/>
      <c r="AI62" s="25"/>
      <c r="AJ62" s="25"/>
      <c r="AK62" s="25"/>
      <c r="AL62" s="25"/>
      <c r="AM62" s="25"/>
      <c r="AN62" s="162"/>
      <c r="AO62" s="176"/>
      <c r="AP62" s="163"/>
      <c r="AQ62" s="162"/>
      <c r="AR62" s="163"/>
      <c r="AS62" s="163"/>
      <c r="AT62" s="163"/>
      <c r="AU62" s="163"/>
      <c r="AV62" s="163"/>
      <c r="AW62" s="149"/>
      <c r="AX62" s="178"/>
      <c r="AY62" s="182"/>
    </row>
    <row r="63" spans="1:51" ht="86.25" customHeight="1" x14ac:dyDescent="0.2">
      <c r="A63" s="168"/>
      <c r="B63" s="162"/>
      <c r="C63" s="162"/>
      <c r="D63" s="197"/>
      <c r="E63" s="199"/>
      <c r="F63" s="162"/>
      <c r="G63" s="162"/>
      <c r="H63" s="163"/>
      <c r="I63" s="163"/>
      <c r="J63" s="162"/>
      <c r="K63" s="163"/>
      <c r="L63" s="163"/>
      <c r="M63" s="163"/>
      <c r="N63" s="171"/>
      <c r="O63" s="171"/>
      <c r="P63" s="171"/>
      <c r="Q63" s="27"/>
      <c r="R63" s="27"/>
      <c r="S63" s="41">
        <f>M60/K60</f>
        <v>1</v>
      </c>
      <c r="T63" s="162"/>
      <c r="U63" s="214"/>
      <c r="V63" s="163"/>
      <c r="W63" s="190" t="s">
        <v>102</v>
      </c>
      <c r="X63" s="163">
        <v>12</v>
      </c>
      <c r="Y63" s="181">
        <v>12</v>
      </c>
      <c r="Z63" s="41">
        <f t="shared" si="0"/>
        <v>1</v>
      </c>
      <c r="AA63" s="31"/>
      <c r="AB63" s="170">
        <v>44586</v>
      </c>
      <c r="AC63" s="165">
        <v>340</v>
      </c>
      <c r="AD63" s="162"/>
      <c r="AE63" s="162"/>
      <c r="AF63" s="183">
        <v>0.4</v>
      </c>
      <c r="AG63" s="162"/>
      <c r="AH63" s="162"/>
      <c r="AI63" s="25"/>
      <c r="AJ63" s="25"/>
      <c r="AK63" s="25"/>
      <c r="AL63" s="25"/>
      <c r="AM63" s="25"/>
      <c r="AN63" s="162"/>
      <c r="AO63" s="176">
        <v>70555732</v>
      </c>
      <c r="AP63" s="163"/>
      <c r="AQ63" s="162"/>
      <c r="AR63" s="163"/>
      <c r="AS63" s="163"/>
      <c r="AT63" s="163"/>
      <c r="AU63" s="163"/>
      <c r="AV63" s="163"/>
      <c r="AW63" s="149"/>
      <c r="AX63" s="178"/>
      <c r="AY63" s="182" t="s">
        <v>172</v>
      </c>
    </row>
    <row r="64" spans="1:51" ht="91.5" customHeight="1" x14ac:dyDescent="0.2">
      <c r="A64" s="168"/>
      <c r="B64" s="162"/>
      <c r="C64" s="162"/>
      <c r="D64" s="197"/>
      <c r="E64" s="199"/>
      <c r="F64" s="162"/>
      <c r="G64" s="162"/>
      <c r="H64" s="163"/>
      <c r="I64" s="163"/>
      <c r="J64" s="162"/>
      <c r="K64" s="163"/>
      <c r="L64" s="163"/>
      <c r="M64" s="163"/>
      <c r="N64" s="171"/>
      <c r="O64" s="171"/>
      <c r="P64" s="171"/>
      <c r="Q64" s="27"/>
      <c r="R64" s="27"/>
      <c r="S64" s="27"/>
      <c r="T64" s="162"/>
      <c r="U64" s="214"/>
      <c r="V64" s="163"/>
      <c r="W64" s="190"/>
      <c r="X64" s="163"/>
      <c r="Y64" s="181"/>
      <c r="Z64" s="31"/>
      <c r="AA64" s="31"/>
      <c r="AB64" s="170"/>
      <c r="AC64" s="166"/>
      <c r="AD64" s="162"/>
      <c r="AE64" s="162"/>
      <c r="AF64" s="184"/>
      <c r="AG64" s="162"/>
      <c r="AH64" s="162"/>
      <c r="AI64" s="25"/>
      <c r="AJ64" s="25"/>
      <c r="AK64" s="25"/>
      <c r="AL64" s="25"/>
      <c r="AM64" s="25"/>
      <c r="AN64" s="162"/>
      <c r="AO64" s="176"/>
      <c r="AP64" s="163"/>
      <c r="AQ64" s="162"/>
      <c r="AR64" s="163"/>
      <c r="AS64" s="163"/>
      <c r="AT64" s="163"/>
      <c r="AU64" s="163"/>
      <c r="AV64" s="163"/>
      <c r="AW64" s="149"/>
      <c r="AX64" s="178"/>
      <c r="AY64" s="182"/>
    </row>
    <row r="65" spans="1:51" ht="198" customHeight="1" x14ac:dyDescent="0.2">
      <c r="A65" s="169"/>
      <c r="B65" s="162"/>
      <c r="C65" s="162"/>
      <c r="D65" s="197"/>
      <c r="E65" s="199"/>
      <c r="F65" s="162"/>
      <c r="G65" s="162"/>
      <c r="H65" s="163"/>
      <c r="I65" s="163"/>
      <c r="J65" s="162"/>
      <c r="K65" s="163"/>
      <c r="L65" s="163"/>
      <c r="M65" s="163"/>
      <c r="N65" s="171"/>
      <c r="O65" s="171"/>
      <c r="P65" s="171"/>
      <c r="Q65" s="71"/>
      <c r="R65" s="71"/>
      <c r="S65" s="71"/>
      <c r="T65" s="162"/>
      <c r="U65" s="214"/>
      <c r="V65" s="163"/>
      <c r="W65" s="72" t="s">
        <v>103</v>
      </c>
      <c r="X65" s="65">
        <v>1</v>
      </c>
      <c r="Y65" s="65">
        <v>1</v>
      </c>
      <c r="Z65" s="73">
        <f>100%</f>
        <v>1</v>
      </c>
      <c r="AA65" s="65"/>
      <c r="AB65" s="74">
        <v>44586</v>
      </c>
      <c r="AC65" s="65">
        <v>340</v>
      </c>
      <c r="AD65" s="162"/>
      <c r="AE65" s="162"/>
      <c r="AF65" s="64">
        <v>0.3</v>
      </c>
      <c r="AG65" s="162"/>
      <c r="AH65" s="162"/>
      <c r="AI65" s="66"/>
      <c r="AJ65" s="66"/>
      <c r="AK65" s="66"/>
      <c r="AL65" s="66"/>
      <c r="AM65" s="66"/>
      <c r="AN65" s="162"/>
      <c r="AO65" s="75">
        <v>20000000</v>
      </c>
      <c r="AP65" s="163"/>
      <c r="AQ65" s="162"/>
      <c r="AR65" s="163"/>
      <c r="AS65" s="163"/>
      <c r="AT65" s="163"/>
      <c r="AU65" s="163"/>
      <c r="AV65" s="163"/>
      <c r="AW65" s="150"/>
      <c r="AX65" s="179"/>
      <c r="AY65" s="76" t="s">
        <v>173</v>
      </c>
    </row>
    <row r="66" spans="1:51" s="77" customFormat="1" ht="36.75" customHeight="1" x14ac:dyDescent="0.2">
      <c r="G66" s="157" t="s">
        <v>187</v>
      </c>
      <c r="H66" s="158"/>
      <c r="I66" s="158"/>
      <c r="J66" s="158"/>
      <c r="K66" s="158"/>
      <c r="L66" s="158"/>
      <c r="M66" s="158"/>
      <c r="S66" s="41">
        <f>100%</f>
        <v>1</v>
      </c>
      <c r="T66" s="158" t="s">
        <v>188</v>
      </c>
      <c r="U66" s="158"/>
      <c r="V66" s="158"/>
      <c r="W66" s="158"/>
      <c r="Y66" s="78"/>
      <c r="Z66" s="78">
        <v>1</v>
      </c>
      <c r="AA66" s="78">
        <v>1</v>
      </c>
      <c r="AB66" s="78"/>
      <c r="AF66" s="211" t="s">
        <v>189</v>
      </c>
      <c r="AG66" s="212"/>
      <c r="AH66" s="213"/>
      <c r="AJ66" s="77">
        <v>184955732</v>
      </c>
      <c r="AK66" s="77">
        <v>181669072.66</v>
      </c>
      <c r="AL66" s="77">
        <v>162954591.46000001</v>
      </c>
      <c r="AM66" s="78">
        <v>0.88104645202344967</v>
      </c>
      <c r="AW66" s="63"/>
      <c r="AX66" s="63"/>
    </row>
    <row r="67" spans="1:51" ht="26.25" customHeight="1" x14ac:dyDescent="0.2">
      <c r="N67" s="140" t="s">
        <v>190</v>
      </c>
      <c r="O67" s="140"/>
      <c r="P67" s="140"/>
      <c r="R67" s="138">
        <f>(R7+R16+R35+R42+R53+R59)/(6)</f>
        <v>0.84021808186497593</v>
      </c>
      <c r="S67" s="138">
        <f>(S7+S16+S35+S42+S53+S59+S66)/(7)</f>
        <v>0.91729699843997226</v>
      </c>
      <c r="T67" s="142" t="s">
        <v>191</v>
      </c>
      <c r="U67" s="142"/>
      <c r="V67" s="142"/>
      <c r="W67" s="142"/>
      <c r="X67" s="142"/>
      <c r="AA67" s="138">
        <f>(AA7+AA16+AA35+AA42+AA53+AA59+AA66)/(7)</f>
        <v>0.94790387468535198</v>
      </c>
      <c r="AF67" s="144" t="s">
        <v>192</v>
      </c>
      <c r="AG67" s="144"/>
      <c r="AH67" s="144"/>
      <c r="AJ67" s="146">
        <f>(AJ7+AJ16+AJ35+AJ42+AJ53+AJ59+AJ66)</f>
        <v>2000000000</v>
      </c>
      <c r="AK67" s="146">
        <f>(AK7+AK16+AK35+AK42+AK53+AK59+AK66)</f>
        <v>1601449055.6400003</v>
      </c>
      <c r="AL67" s="146">
        <f>(AL7+AL16+AL35+AL42+AL53+AL59+AL66)</f>
        <v>1382540076.1400001</v>
      </c>
      <c r="AM67" s="138">
        <f>AL67/AJ67</f>
        <v>0.69127003807000009</v>
      </c>
    </row>
    <row r="68" spans="1:51" ht="14.25" customHeight="1" x14ac:dyDescent="0.2">
      <c r="N68" s="141"/>
      <c r="O68" s="141"/>
      <c r="P68" s="141"/>
      <c r="R68" s="139"/>
      <c r="S68" s="139"/>
      <c r="T68" s="143"/>
      <c r="U68" s="143"/>
      <c r="V68" s="143"/>
      <c r="W68" s="143"/>
      <c r="X68" s="143"/>
      <c r="AA68" s="139"/>
      <c r="AF68" s="145"/>
      <c r="AG68" s="145"/>
      <c r="AH68" s="145"/>
      <c r="AJ68" s="147"/>
      <c r="AK68" s="147"/>
      <c r="AL68" s="147"/>
      <c r="AM68" s="139"/>
    </row>
    <row r="69" spans="1:51" ht="14.25" customHeight="1" x14ac:dyDescent="0.2">
      <c r="N69" s="141"/>
      <c r="O69" s="141"/>
      <c r="P69" s="141"/>
      <c r="R69" s="139"/>
      <c r="S69" s="139"/>
      <c r="T69" s="143"/>
      <c r="U69" s="143"/>
      <c r="V69" s="143"/>
      <c r="W69" s="143"/>
      <c r="X69" s="143"/>
      <c r="AA69" s="139"/>
      <c r="AF69" s="145"/>
      <c r="AG69" s="145"/>
      <c r="AH69" s="145"/>
      <c r="AJ69" s="147"/>
      <c r="AK69" s="147"/>
      <c r="AL69" s="147"/>
      <c r="AM69" s="139"/>
    </row>
    <row r="70" spans="1:51" ht="14.25" customHeight="1" x14ac:dyDescent="0.2">
      <c r="N70" s="141"/>
      <c r="O70" s="141"/>
      <c r="P70" s="141"/>
      <c r="R70" s="139"/>
      <c r="S70" s="139"/>
      <c r="T70" s="143"/>
      <c r="U70" s="143"/>
      <c r="V70" s="143"/>
      <c r="W70" s="143"/>
      <c r="X70" s="143"/>
      <c r="AA70" s="139"/>
      <c r="AF70" s="145"/>
      <c r="AG70" s="145"/>
      <c r="AH70" s="145"/>
      <c r="AJ70" s="147"/>
      <c r="AK70" s="147"/>
      <c r="AL70" s="147"/>
      <c r="AM70" s="139"/>
    </row>
    <row r="71" spans="1:51" x14ac:dyDescent="0.2">
      <c r="T71" s="143"/>
      <c r="U71" s="143"/>
      <c r="V71" s="143"/>
      <c r="W71" s="143"/>
      <c r="X71" s="143"/>
      <c r="AA71" s="139"/>
    </row>
  </sheetData>
  <mergeCells count="396">
    <mergeCell ref="W63:W64"/>
    <mergeCell ref="AQ36:AQ41"/>
    <mergeCell ref="AO38:AO39"/>
    <mergeCell ref="AO40:AO41"/>
    <mergeCell ref="AF35:AH35"/>
    <mergeCell ref="AF42:AH42"/>
    <mergeCell ref="AF53:AH53"/>
    <mergeCell ref="AF66:AH66"/>
    <mergeCell ref="AF59:AH59"/>
    <mergeCell ref="T66:W66"/>
    <mergeCell ref="T59:X59"/>
    <mergeCell ref="T35:X35"/>
    <mergeCell ref="W56:W58"/>
    <mergeCell ref="X56:X58"/>
    <mergeCell ref="Y54:Y55"/>
    <mergeCell ref="Y56:Y58"/>
    <mergeCell ref="V54:V58"/>
    <mergeCell ref="W54:W55"/>
    <mergeCell ref="X54:X55"/>
    <mergeCell ref="AG36:AG41"/>
    <mergeCell ref="AH36:AH41"/>
    <mergeCell ref="T60:T65"/>
    <mergeCell ref="U60:U65"/>
    <mergeCell ref="V60:V65"/>
    <mergeCell ref="W61:W62"/>
    <mergeCell ref="AF36:AF37"/>
    <mergeCell ref="AF38:AF39"/>
    <mergeCell ref="AF40:AF41"/>
    <mergeCell ref="AF43:AF46"/>
    <mergeCell ref="AF47:AF48"/>
    <mergeCell ref="AF49:AF50"/>
    <mergeCell ref="AF51:AF52"/>
    <mergeCell ref="AF54:AF55"/>
    <mergeCell ref="AF56:AF58"/>
    <mergeCell ref="AD54:AD58"/>
    <mergeCell ref="AE54:AE58"/>
    <mergeCell ref="AD3:AD6"/>
    <mergeCell ref="AE3:AE6"/>
    <mergeCell ref="AQ3:AQ6"/>
    <mergeCell ref="AO8:AO10"/>
    <mergeCell ref="Y47:Y48"/>
    <mergeCell ref="Y49:Y50"/>
    <mergeCell ref="Y51:Y52"/>
    <mergeCell ref="AB8:AB10"/>
    <mergeCell ref="AB11:AB13"/>
    <mergeCell ref="AB14:AB15"/>
    <mergeCell ref="AB20:AB22"/>
    <mergeCell ref="AC8:AC10"/>
    <mergeCell ref="AC11:AC13"/>
    <mergeCell ref="AD43:AD52"/>
    <mergeCell ref="AE43:AE52"/>
    <mergeCell ref="AC14:AC15"/>
    <mergeCell ref="AD8:AD15"/>
    <mergeCell ref="AE8:AE15"/>
    <mergeCell ref="AP8:AP15"/>
    <mergeCell ref="AQ8:AQ15"/>
    <mergeCell ref="Y11:Y13"/>
    <mergeCell ref="Y14:Y15"/>
    <mergeCell ref="Y8:Y10"/>
    <mergeCell ref="AE36:AE41"/>
    <mergeCell ref="V8:V15"/>
    <mergeCell ref="W8:W10"/>
    <mergeCell ref="W49:W50"/>
    <mergeCell ref="X49:X50"/>
    <mergeCell ref="W51:W52"/>
    <mergeCell ref="T3:T6"/>
    <mergeCell ref="U3:U6"/>
    <mergeCell ref="V3:V6"/>
    <mergeCell ref="X8:X10"/>
    <mergeCell ref="W11:W13"/>
    <mergeCell ref="X11:X13"/>
    <mergeCell ref="W14:W15"/>
    <mergeCell ref="X14:X15"/>
    <mergeCell ref="T43:T52"/>
    <mergeCell ref="U43:U52"/>
    <mergeCell ref="V43:V52"/>
    <mergeCell ref="W43:W46"/>
    <mergeCell ref="X43:X46"/>
    <mergeCell ref="W47:W48"/>
    <mergeCell ref="X47:X48"/>
    <mergeCell ref="T16:X16"/>
    <mergeCell ref="I36:I41"/>
    <mergeCell ref="N54:N58"/>
    <mergeCell ref="P8:P15"/>
    <mergeCell ref="AC20:AC22"/>
    <mergeCell ref="AB23:AB26"/>
    <mergeCell ref="AC23:AC26"/>
    <mergeCell ref="AB27:AB30"/>
    <mergeCell ref="AC27:AC30"/>
    <mergeCell ref="AB31:AB34"/>
    <mergeCell ref="AC31:AC34"/>
    <mergeCell ref="T54:T58"/>
    <mergeCell ref="U54:U58"/>
    <mergeCell ref="AB43:AB46"/>
    <mergeCell ref="AC43:AC46"/>
    <mergeCell ref="AB47:AB48"/>
    <mergeCell ref="AC47:AC48"/>
    <mergeCell ref="AC49:AC50"/>
    <mergeCell ref="AC51:AC52"/>
    <mergeCell ref="T8:T15"/>
    <mergeCell ref="U8:U15"/>
    <mergeCell ref="X51:X52"/>
    <mergeCell ref="Y43:Y46"/>
    <mergeCell ref="T42:W42"/>
    <mergeCell ref="T53:W53"/>
    <mergeCell ref="P36:P41"/>
    <mergeCell ref="P43:P52"/>
    <mergeCell ref="P54:P58"/>
    <mergeCell ref="P60:P65"/>
    <mergeCell ref="G3:G6"/>
    <mergeCell ref="I3:I6"/>
    <mergeCell ref="J3:J6"/>
    <mergeCell ref="K3:K6"/>
    <mergeCell ref="L3:L6"/>
    <mergeCell ref="M3:M6"/>
    <mergeCell ref="N3:N6"/>
    <mergeCell ref="O3:O6"/>
    <mergeCell ref="P3:P6"/>
    <mergeCell ref="K17:K34"/>
    <mergeCell ref="L17:L34"/>
    <mergeCell ref="M17:M34"/>
    <mergeCell ref="K8:K15"/>
    <mergeCell ref="L8:L15"/>
    <mergeCell ref="M8:M15"/>
    <mergeCell ref="N8:N15"/>
    <mergeCell ref="H36:H41"/>
    <mergeCell ref="K60:K65"/>
    <mergeCell ref="L60:L65"/>
    <mergeCell ref="M60:M65"/>
    <mergeCell ref="AX8:AX10"/>
    <mergeCell ref="AX11:AX15"/>
    <mergeCell ref="AY8:AY10"/>
    <mergeCell ref="AY11:AY13"/>
    <mergeCell ref="AY14:AY15"/>
    <mergeCell ref="AR8:AR15"/>
    <mergeCell ref="AS8:AS15"/>
    <mergeCell ref="AT8:AT15"/>
    <mergeCell ref="AV8:AV15"/>
    <mergeCell ref="AW8:AW10"/>
    <mergeCell ref="AW11:AW15"/>
    <mergeCell ref="AU8:AU15"/>
    <mergeCell ref="M43:M52"/>
    <mergeCell ref="F54:F58"/>
    <mergeCell ref="G54:G58"/>
    <mergeCell ref="H54:H58"/>
    <mergeCell ref="I54:I58"/>
    <mergeCell ref="J54:J58"/>
    <mergeCell ref="K54:K58"/>
    <mergeCell ref="L54:L58"/>
    <mergeCell ref="M54:M58"/>
    <mergeCell ref="F43:F52"/>
    <mergeCell ref="G43:G51"/>
    <mergeCell ref="H43:H52"/>
    <mergeCell ref="I43:I51"/>
    <mergeCell ref="J43:J52"/>
    <mergeCell ref="L43:L52"/>
    <mergeCell ref="E1:AH1"/>
    <mergeCell ref="B3:B57"/>
    <mergeCell ref="C3:C57"/>
    <mergeCell ref="D3:D65"/>
    <mergeCell ref="E3:E57"/>
    <mergeCell ref="B60:B65"/>
    <mergeCell ref="C60:C65"/>
    <mergeCell ref="E60:E65"/>
    <mergeCell ref="H3:H6"/>
    <mergeCell ref="F36:F41"/>
    <mergeCell ref="G36:G41"/>
    <mergeCell ref="Y17:Y19"/>
    <mergeCell ref="Y20:Y22"/>
    <mergeCell ref="Y23:Y26"/>
    <mergeCell ref="Y27:Y30"/>
    <mergeCell ref="Y31:Y34"/>
    <mergeCell ref="AB17:AB19"/>
    <mergeCell ref="AC17:AC19"/>
    <mergeCell ref="J36:J41"/>
    <mergeCell ref="K36:K41"/>
    <mergeCell ref="L36:L41"/>
    <mergeCell ref="M36:M41"/>
    <mergeCell ref="F17:F34"/>
    <mergeCell ref="G17:G33"/>
    <mergeCell ref="N17:N34"/>
    <mergeCell ref="T17:T34"/>
    <mergeCell ref="U17:U34"/>
    <mergeCell ref="V17:V34"/>
    <mergeCell ref="W17:W19"/>
    <mergeCell ref="X17:X19"/>
    <mergeCell ref="W20:W22"/>
    <mergeCell ref="X20:X22"/>
    <mergeCell ref="W23:W26"/>
    <mergeCell ref="X23:X26"/>
    <mergeCell ref="W27:W30"/>
    <mergeCell ref="X27:X30"/>
    <mergeCell ref="W31:W34"/>
    <mergeCell ref="X31:X34"/>
    <mergeCell ref="P17:P34"/>
    <mergeCell ref="AS3:AS6"/>
    <mergeCell ref="AG3:AG6"/>
    <mergeCell ref="AH3:AH6"/>
    <mergeCell ref="AN3:AN6"/>
    <mergeCell ref="AP3:AP6"/>
    <mergeCell ref="AT3:AT6"/>
    <mergeCell ref="AV3:AV6"/>
    <mergeCell ref="AR17:AR34"/>
    <mergeCell ref="AS17:AS34"/>
    <mergeCell ref="AT17:AT34"/>
    <mergeCell ref="AV17:AV34"/>
    <mergeCell ref="AR3:AR6"/>
    <mergeCell ref="AG8:AG15"/>
    <mergeCell ref="AH8:AH15"/>
    <mergeCell ref="AN8:AN15"/>
    <mergeCell ref="AU3:AU6"/>
    <mergeCell ref="AU17:AU34"/>
    <mergeCell ref="AG7:AI7"/>
    <mergeCell ref="AO11:AO13"/>
    <mergeCell ref="AO14:AO15"/>
    <mergeCell ref="AE16:AH16"/>
    <mergeCell ref="AF8:AF10"/>
    <mergeCell ref="AF11:AF13"/>
    <mergeCell ref="AF14:AF15"/>
    <mergeCell ref="AW17:AW19"/>
    <mergeCell ref="AX17:AX19"/>
    <mergeCell ref="AX20:AX34"/>
    <mergeCell ref="AD17:AD34"/>
    <mergeCell ref="AE17:AE34"/>
    <mergeCell ref="AG17:AG34"/>
    <mergeCell ref="AH17:AH34"/>
    <mergeCell ref="AN17:AN34"/>
    <mergeCell ref="AO17:AO19"/>
    <mergeCell ref="AP17:AP34"/>
    <mergeCell ref="AQ17:AQ34"/>
    <mergeCell ref="AO20:AO22"/>
    <mergeCell ref="AO23:AO26"/>
    <mergeCell ref="AO27:AO30"/>
    <mergeCell ref="AO31:AO34"/>
    <mergeCell ref="AF17:AF19"/>
    <mergeCell ref="AF20:AF22"/>
    <mergeCell ref="AF23:AF26"/>
    <mergeCell ref="AF27:AF30"/>
    <mergeCell ref="AF31:AF34"/>
    <mergeCell ref="AY17:AY19"/>
    <mergeCell ref="AY20:AY22"/>
    <mergeCell ref="AY31:AY34"/>
    <mergeCell ref="AY27:AY30"/>
    <mergeCell ref="AY23:AY26"/>
    <mergeCell ref="N36:N41"/>
    <mergeCell ref="N43:N52"/>
    <mergeCell ref="T36:T41"/>
    <mergeCell ref="U36:U41"/>
    <mergeCell ref="V36:V41"/>
    <mergeCell ref="W36:W37"/>
    <mergeCell ref="X36:X37"/>
    <mergeCell ref="W38:W39"/>
    <mergeCell ref="X38:X39"/>
    <mergeCell ref="W40:W41"/>
    <mergeCell ref="X40:X41"/>
    <mergeCell ref="Y36:Y37"/>
    <mergeCell ref="Y38:Y39"/>
    <mergeCell ref="Y40:Y41"/>
    <mergeCell ref="AB36:AB37"/>
    <mergeCell ref="AC36:AC37"/>
    <mergeCell ref="AB38:AB39"/>
    <mergeCell ref="AC38:AC39"/>
    <mergeCell ref="AB40:AB41"/>
    <mergeCell ref="AN36:AN41"/>
    <mergeCell ref="AO36:AO37"/>
    <mergeCell ref="AP36:AP41"/>
    <mergeCell ref="AY43:AY46"/>
    <mergeCell ref="AG43:AG52"/>
    <mergeCell ref="AH43:AH52"/>
    <mergeCell ref="AN43:AN52"/>
    <mergeCell ref="AO43:AO46"/>
    <mergeCell ref="AP43:AP52"/>
    <mergeCell ref="AQ43:AQ52"/>
    <mergeCell ref="AO47:AO48"/>
    <mergeCell ref="AO49:AO50"/>
    <mergeCell ref="AO51:AO52"/>
    <mergeCell ref="AY36:AY37"/>
    <mergeCell ref="AY38:AY39"/>
    <mergeCell ref="AY40:AY41"/>
    <mergeCell ref="AU36:AU41"/>
    <mergeCell ref="AU43:AU52"/>
    <mergeCell ref="AY47:AY48"/>
    <mergeCell ref="AY49:AY50"/>
    <mergeCell ref="AY51:AY52"/>
    <mergeCell ref="AX43:AX46"/>
    <mergeCell ref="AX47:AX52"/>
    <mergeCell ref="AX36:AX37"/>
    <mergeCell ref="AX38:AX41"/>
    <mergeCell ref="AR36:AR41"/>
    <mergeCell ref="AS36:AS41"/>
    <mergeCell ref="AT36:AT41"/>
    <mergeCell ref="AV36:AV41"/>
    <mergeCell ref="AW36:AW37"/>
    <mergeCell ref="AW38:AW41"/>
    <mergeCell ref="AY54:AY55"/>
    <mergeCell ref="AY56:AY58"/>
    <mergeCell ref="AS43:AS52"/>
    <mergeCell ref="AT43:AT52"/>
    <mergeCell ref="AV43:AV52"/>
    <mergeCell ref="AU54:AU58"/>
    <mergeCell ref="Y61:Y62"/>
    <mergeCell ref="Y63:Y64"/>
    <mergeCell ref="AY61:AY62"/>
    <mergeCell ref="AY63:AY64"/>
    <mergeCell ref="AN60:AN65"/>
    <mergeCell ref="AP60:AP65"/>
    <mergeCell ref="AQ60:AQ65"/>
    <mergeCell ref="AO61:AO62"/>
    <mergeCell ref="AO63:AO64"/>
    <mergeCell ref="AR60:AR65"/>
    <mergeCell ref="AS60:AS65"/>
    <mergeCell ref="AU60:AU65"/>
    <mergeCell ref="AF61:AF62"/>
    <mergeCell ref="AF63:AF64"/>
    <mergeCell ref="AN54:AN58"/>
    <mergeCell ref="AO54:AO55"/>
    <mergeCell ref="AP54:AP58"/>
    <mergeCell ref="AQ54:AQ58"/>
    <mergeCell ref="AX61:AX65"/>
    <mergeCell ref="O8:O15"/>
    <mergeCell ref="O17:O34"/>
    <mergeCell ref="O36:O41"/>
    <mergeCell ref="O43:O52"/>
    <mergeCell ref="O54:O58"/>
    <mergeCell ref="O60:O65"/>
    <mergeCell ref="AW54:AW55"/>
    <mergeCell ref="AW56:AW58"/>
    <mergeCell ref="AX54:AX55"/>
    <mergeCell ref="AX56:AX58"/>
    <mergeCell ref="AO56:AO58"/>
    <mergeCell ref="AR54:AR58"/>
    <mergeCell ref="AS54:AS58"/>
    <mergeCell ref="AT54:AT58"/>
    <mergeCell ref="AV54:AV58"/>
    <mergeCell ref="AB54:AB55"/>
    <mergeCell ref="AC54:AC55"/>
    <mergeCell ref="AB56:AB58"/>
    <mergeCell ref="AC56:AC58"/>
    <mergeCell ref="AG54:AG58"/>
    <mergeCell ref="AC40:AC41"/>
    <mergeCell ref="A3:A65"/>
    <mergeCell ref="AW20:AW34"/>
    <mergeCell ref="AW43:AW46"/>
    <mergeCell ref="AW47:AW52"/>
    <mergeCell ref="AW61:AW65"/>
    <mergeCell ref="AB51:AB52"/>
    <mergeCell ref="AB49:AB50"/>
    <mergeCell ref="AB61:AB62"/>
    <mergeCell ref="AC61:AC62"/>
    <mergeCell ref="AB63:AB64"/>
    <mergeCell ref="AC63:AC64"/>
    <mergeCell ref="AD60:AD65"/>
    <mergeCell ref="AE60:AE65"/>
    <mergeCell ref="AG60:AG65"/>
    <mergeCell ref="AH60:AH65"/>
    <mergeCell ref="N60:N65"/>
    <mergeCell ref="AT60:AT65"/>
    <mergeCell ref="AV60:AV65"/>
    <mergeCell ref="AH54:AH58"/>
    <mergeCell ref="AR43:AR52"/>
    <mergeCell ref="AD36:AD41"/>
    <mergeCell ref="G7:M7"/>
    <mergeCell ref="F3:F7"/>
    <mergeCell ref="G16:M16"/>
    <mergeCell ref="G35:M35"/>
    <mergeCell ref="G42:M42"/>
    <mergeCell ref="G53:M53"/>
    <mergeCell ref="G59:M59"/>
    <mergeCell ref="G66:M66"/>
    <mergeCell ref="T7:X7"/>
    <mergeCell ref="F8:F15"/>
    <mergeCell ref="G8:G15"/>
    <mergeCell ref="H8:H15"/>
    <mergeCell ref="I8:I15"/>
    <mergeCell ref="J8:J15"/>
    <mergeCell ref="H17:H34"/>
    <mergeCell ref="I17:I33"/>
    <mergeCell ref="J17:J34"/>
    <mergeCell ref="F60:F65"/>
    <mergeCell ref="G60:G65"/>
    <mergeCell ref="H60:H65"/>
    <mergeCell ref="I60:I65"/>
    <mergeCell ref="J60:J65"/>
    <mergeCell ref="K43:K52"/>
    <mergeCell ref="X63:X64"/>
    <mergeCell ref="X61:X62"/>
    <mergeCell ref="AM67:AM70"/>
    <mergeCell ref="N67:P70"/>
    <mergeCell ref="R67:R70"/>
    <mergeCell ref="S67:S70"/>
    <mergeCell ref="T67:X71"/>
    <mergeCell ref="AA67:AA71"/>
    <mergeCell ref="AF67:AH70"/>
    <mergeCell ref="AJ67:AJ70"/>
    <mergeCell ref="AK67:AK70"/>
    <mergeCell ref="AL67:AL70"/>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34"/>
  <sheetViews>
    <sheetView tabSelected="1" topLeftCell="A12" workbookViewId="0">
      <selection activeCell="G9" sqref="G9:G12"/>
    </sheetView>
  </sheetViews>
  <sheetFormatPr baseColWidth="10" defaultRowHeight="15" x14ac:dyDescent="0.25"/>
  <cols>
    <col min="1" max="1" width="21.28515625" customWidth="1"/>
    <col min="2" max="2" width="16.85546875" customWidth="1"/>
    <col min="3" max="3" width="21" customWidth="1"/>
    <col min="4" max="4" width="18.28515625" customWidth="1"/>
    <col min="5" max="5" width="14.140625" customWidth="1"/>
    <col min="6" max="7" width="13.7109375" customWidth="1"/>
    <col min="8" max="8" width="18.85546875" customWidth="1"/>
    <col min="9" max="9" width="29.7109375" customWidth="1"/>
    <col min="10" max="10" width="17.85546875" customWidth="1"/>
    <col min="11" max="11" width="32.7109375" style="137" customWidth="1"/>
    <col min="12" max="12" width="34.140625" customWidth="1"/>
    <col min="13" max="13" width="12.140625" customWidth="1"/>
    <col min="14" max="15" width="12.42578125" customWidth="1"/>
    <col min="16" max="16" width="15.28515625" customWidth="1"/>
    <col min="17" max="17" width="14.7109375" customWidth="1"/>
    <col min="18" max="18" width="22.7109375" customWidth="1"/>
    <col min="19" max="19" width="8.140625" customWidth="1"/>
    <col min="20" max="20" width="8" customWidth="1"/>
    <col min="21" max="21" width="17.85546875" customWidth="1"/>
    <col min="22" max="22" width="31.5703125" style="137" customWidth="1"/>
    <col min="23" max="23" width="31.5703125" customWidth="1"/>
    <col min="24" max="24" width="29.5703125" customWidth="1"/>
    <col min="25" max="25" width="8.7109375" customWidth="1"/>
    <col min="26" max="26" width="7.85546875" customWidth="1"/>
    <col min="27" max="27" width="25.140625" customWidth="1"/>
    <col min="28" max="28" width="7.140625" customWidth="1"/>
    <col min="29" max="29" width="8" customWidth="1"/>
    <col min="30" max="30" width="16.7109375" customWidth="1"/>
    <col min="31" max="31" width="7.85546875" customWidth="1"/>
    <col min="32" max="32" width="9.7109375" customWidth="1"/>
    <col min="33" max="33" width="15.7109375" customWidth="1"/>
    <col min="34" max="34" width="10.42578125" customWidth="1"/>
    <col min="35" max="35" width="9.42578125" customWidth="1"/>
    <col min="36" max="36" width="17.42578125" customWidth="1"/>
    <col min="37" max="37" width="26" customWidth="1"/>
    <col min="38" max="38" width="26.42578125" customWidth="1"/>
    <col min="39" max="39" width="27.7109375" customWidth="1"/>
    <col min="40" max="40" width="20.140625" customWidth="1"/>
    <col min="41" max="41" width="23.85546875" customWidth="1"/>
    <col min="42" max="42" width="20.7109375" customWidth="1"/>
    <col min="43" max="43" width="22" customWidth="1"/>
    <col min="44" max="44" width="15" customWidth="1"/>
    <col min="45" max="45" width="22" customWidth="1"/>
    <col min="46" max="47" width="22.42578125" customWidth="1"/>
    <col min="48" max="48" width="20.85546875" customWidth="1"/>
    <col min="49" max="49" width="24.42578125" customWidth="1"/>
    <col min="50" max="50" width="20.140625" customWidth="1"/>
    <col min="51" max="51" width="20.42578125" customWidth="1"/>
    <col min="52" max="52" width="20.140625" customWidth="1"/>
    <col min="53" max="54" width="21.42578125" customWidth="1"/>
    <col min="55" max="55" width="21.28515625" customWidth="1"/>
    <col min="56" max="59" width="20.42578125" customWidth="1"/>
    <col min="60" max="60" width="27.85546875" customWidth="1"/>
    <col min="61" max="61" width="32.5703125" customWidth="1"/>
    <col min="62" max="62" width="36.140625" customWidth="1"/>
  </cols>
  <sheetData>
    <row r="1" spans="1:63" x14ac:dyDescent="0.25">
      <c r="A1" s="221"/>
      <c r="B1" s="224" t="s">
        <v>197</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6"/>
      <c r="BJ1" s="82" t="s">
        <v>198</v>
      </c>
    </row>
    <row r="2" spans="1:63" x14ac:dyDescent="0.25">
      <c r="A2" s="222"/>
      <c r="B2" s="224" t="s">
        <v>199</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6"/>
      <c r="BJ2" s="83" t="s">
        <v>200</v>
      </c>
    </row>
    <row r="3" spans="1:63" x14ac:dyDescent="0.25">
      <c r="A3" s="222"/>
      <c r="B3" s="227" t="s">
        <v>201</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9"/>
      <c r="BJ3" s="83" t="s">
        <v>202</v>
      </c>
    </row>
    <row r="4" spans="1:63" ht="15.75" thickBot="1" x14ac:dyDescent="0.3">
      <c r="A4" s="223"/>
      <c r="B4" s="230" t="s">
        <v>203</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2"/>
      <c r="BJ4" s="84" t="s">
        <v>204</v>
      </c>
    </row>
    <row r="5" spans="1:63" ht="15.75" thickBot="1" x14ac:dyDescent="0.3">
      <c r="A5" s="233" t="s">
        <v>205</v>
      </c>
      <c r="B5" s="234"/>
      <c r="C5" s="234"/>
      <c r="D5" s="234"/>
      <c r="E5" s="234"/>
      <c r="F5" s="234"/>
      <c r="G5" s="234"/>
      <c r="H5" s="234"/>
      <c r="I5" s="234"/>
      <c r="J5" s="234"/>
      <c r="K5" s="234"/>
      <c r="L5" s="234"/>
      <c r="M5" s="234"/>
      <c r="N5" s="234"/>
      <c r="O5" s="235"/>
      <c r="P5" s="235"/>
      <c r="Q5" s="235"/>
      <c r="R5" s="236"/>
      <c r="S5" s="237" t="s">
        <v>206</v>
      </c>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9"/>
    </row>
    <row r="6" spans="1:63" ht="15.75" thickBot="1" x14ac:dyDescent="0.3">
      <c r="A6" s="215" t="s">
        <v>207</v>
      </c>
      <c r="B6" s="218" t="s">
        <v>208</v>
      </c>
      <c r="C6" s="218" t="s">
        <v>209</v>
      </c>
      <c r="D6" s="218" t="s">
        <v>210</v>
      </c>
      <c r="E6" s="218" t="s">
        <v>211</v>
      </c>
      <c r="F6" s="218" t="s">
        <v>212</v>
      </c>
      <c r="G6" s="218" t="s">
        <v>213</v>
      </c>
      <c r="H6" s="218" t="s">
        <v>214</v>
      </c>
      <c r="I6" s="218" t="s">
        <v>215</v>
      </c>
      <c r="J6" s="218" t="s">
        <v>216</v>
      </c>
      <c r="K6" s="218" t="s">
        <v>217</v>
      </c>
      <c r="L6" s="218" t="s">
        <v>218</v>
      </c>
      <c r="M6" s="218" t="s">
        <v>219</v>
      </c>
      <c r="N6" s="218" t="s">
        <v>220</v>
      </c>
      <c r="O6" s="218" t="s">
        <v>221</v>
      </c>
      <c r="P6" s="218" t="s">
        <v>222</v>
      </c>
      <c r="Q6" s="218" t="s">
        <v>223</v>
      </c>
      <c r="R6" s="240" t="s">
        <v>224</v>
      </c>
      <c r="S6" s="243" t="s">
        <v>225</v>
      </c>
      <c r="T6" s="244"/>
      <c r="U6" s="244"/>
      <c r="V6" s="244"/>
      <c r="W6" s="244"/>
      <c r="X6" s="244"/>
      <c r="Y6" s="244"/>
      <c r="Z6" s="244"/>
      <c r="AA6" s="244"/>
      <c r="AB6" s="244"/>
      <c r="AC6" s="244"/>
      <c r="AD6" s="244"/>
      <c r="AE6" s="244"/>
      <c r="AF6" s="244"/>
      <c r="AG6" s="244"/>
      <c r="AH6" s="244"/>
      <c r="AI6" s="244"/>
      <c r="AJ6" s="244"/>
      <c r="AK6" s="244"/>
      <c r="AL6" s="244"/>
      <c r="AM6" s="244"/>
      <c r="AN6" s="244"/>
      <c r="AO6" s="245" t="s">
        <v>226</v>
      </c>
      <c r="AP6" s="246"/>
      <c r="AQ6" s="246"/>
      <c r="AR6" s="247"/>
      <c r="AS6" s="248" t="s">
        <v>227</v>
      </c>
      <c r="AT6" s="248"/>
      <c r="AU6" s="249"/>
      <c r="AV6" s="250" t="s">
        <v>228</v>
      </c>
      <c r="AW6" s="251"/>
      <c r="AX6" s="251"/>
      <c r="AY6" s="251"/>
      <c r="AZ6" s="251"/>
      <c r="BA6" s="251"/>
      <c r="BB6" s="251"/>
      <c r="BC6" s="251"/>
      <c r="BD6" s="251"/>
      <c r="BE6" s="251"/>
      <c r="BF6" s="251"/>
      <c r="BG6" s="252"/>
      <c r="BH6" s="253" t="s">
        <v>229</v>
      </c>
      <c r="BI6" s="254"/>
      <c r="BJ6" s="257" t="s">
        <v>230</v>
      </c>
      <c r="BK6" s="85"/>
    </row>
    <row r="7" spans="1:63" x14ac:dyDescent="0.25">
      <c r="A7" s="216"/>
      <c r="B7" s="219"/>
      <c r="C7" s="219"/>
      <c r="D7" s="219"/>
      <c r="E7" s="219"/>
      <c r="F7" s="219"/>
      <c r="G7" s="219"/>
      <c r="H7" s="219"/>
      <c r="I7" s="219"/>
      <c r="J7" s="219"/>
      <c r="K7" s="219"/>
      <c r="L7" s="219"/>
      <c r="M7" s="219"/>
      <c r="N7" s="219"/>
      <c r="O7" s="219"/>
      <c r="P7" s="219"/>
      <c r="Q7" s="219"/>
      <c r="R7" s="241"/>
      <c r="S7" s="260" t="s">
        <v>231</v>
      </c>
      <c r="T7" s="261"/>
      <c r="U7" s="261"/>
      <c r="V7" s="262" t="s">
        <v>232</v>
      </c>
      <c r="W7" s="262"/>
      <c r="X7" s="262"/>
      <c r="Y7" s="262" t="s">
        <v>233</v>
      </c>
      <c r="Z7" s="262"/>
      <c r="AA7" s="262"/>
      <c r="AB7" s="263" t="s">
        <v>234</v>
      </c>
      <c r="AC7" s="264"/>
      <c r="AD7" s="265"/>
      <c r="AE7" s="263" t="s">
        <v>235</v>
      </c>
      <c r="AF7" s="264"/>
      <c r="AG7" s="265"/>
      <c r="AH7" s="263" t="s">
        <v>236</v>
      </c>
      <c r="AI7" s="264"/>
      <c r="AJ7" s="265"/>
      <c r="AK7" s="282" t="s">
        <v>237</v>
      </c>
      <c r="AL7" s="282" t="s">
        <v>238</v>
      </c>
      <c r="AM7" s="282" t="s">
        <v>239</v>
      </c>
      <c r="AN7" s="282" t="s">
        <v>240</v>
      </c>
      <c r="AO7" s="278" t="s">
        <v>241</v>
      </c>
      <c r="AP7" s="280" t="s">
        <v>8</v>
      </c>
      <c r="AQ7" s="280" t="s">
        <v>242</v>
      </c>
      <c r="AR7" s="280" t="s">
        <v>243</v>
      </c>
      <c r="AS7" s="280" t="s">
        <v>244</v>
      </c>
      <c r="AT7" s="280" t="s">
        <v>245</v>
      </c>
      <c r="AU7" s="266" t="s">
        <v>246</v>
      </c>
      <c r="AV7" s="255" t="s">
        <v>247</v>
      </c>
      <c r="AW7" s="268"/>
      <c r="AX7" s="268"/>
      <c r="AY7" s="266" t="s">
        <v>248</v>
      </c>
      <c r="AZ7" s="268"/>
      <c r="BA7" s="268"/>
      <c r="BB7" s="266" t="s">
        <v>249</v>
      </c>
      <c r="BC7" s="268"/>
      <c r="BD7" s="268"/>
      <c r="BE7" s="266" t="s">
        <v>250</v>
      </c>
      <c r="BF7" s="268"/>
      <c r="BG7" s="268"/>
      <c r="BH7" s="255"/>
      <c r="BI7" s="256"/>
      <c r="BJ7" s="258"/>
      <c r="BK7" s="85"/>
    </row>
    <row r="8" spans="1:63" ht="51.75" thickBot="1" x14ac:dyDescent="0.3">
      <c r="A8" s="217"/>
      <c r="B8" s="220"/>
      <c r="C8" s="220"/>
      <c r="D8" s="220"/>
      <c r="E8" s="220"/>
      <c r="F8" s="220"/>
      <c r="G8" s="220"/>
      <c r="H8" s="220"/>
      <c r="I8" s="220"/>
      <c r="J8" s="220"/>
      <c r="K8" s="220"/>
      <c r="L8" s="220"/>
      <c r="M8" s="220"/>
      <c r="N8" s="220"/>
      <c r="O8" s="220"/>
      <c r="P8" s="220"/>
      <c r="Q8" s="220"/>
      <c r="R8" s="242"/>
      <c r="S8" s="86" t="s">
        <v>251</v>
      </c>
      <c r="T8" s="87" t="s">
        <v>252</v>
      </c>
      <c r="U8" s="87" t="s">
        <v>253</v>
      </c>
      <c r="V8" s="88" t="s">
        <v>254</v>
      </c>
      <c r="W8" s="88" t="s">
        <v>255</v>
      </c>
      <c r="X8" s="88" t="s">
        <v>256</v>
      </c>
      <c r="Y8" s="89" t="s">
        <v>251</v>
      </c>
      <c r="Z8" s="87" t="s">
        <v>252</v>
      </c>
      <c r="AA8" s="87" t="s">
        <v>253</v>
      </c>
      <c r="AB8" s="87" t="s">
        <v>251</v>
      </c>
      <c r="AC8" s="87" t="s">
        <v>252</v>
      </c>
      <c r="AD8" s="87" t="s">
        <v>253</v>
      </c>
      <c r="AE8" s="90" t="s">
        <v>251</v>
      </c>
      <c r="AF8" s="90" t="s">
        <v>252</v>
      </c>
      <c r="AG8" s="87" t="s">
        <v>253</v>
      </c>
      <c r="AH8" s="87" t="s">
        <v>251</v>
      </c>
      <c r="AI8" s="87" t="s">
        <v>252</v>
      </c>
      <c r="AJ8" s="87" t="s">
        <v>253</v>
      </c>
      <c r="AK8" s="283"/>
      <c r="AL8" s="283"/>
      <c r="AM8" s="283"/>
      <c r="AN8" s="283"/>
      <c r="AO8" s="279"/>
      <c r="AP8" s="281"/>
      <c r="AQ8" s="281"/>
      <c r="AR8" s="281"/>
      <c r="AS8" s="281"/>
      <c r="AT8" s="281"/>
      <c r="AU8" s="267"/>
      <c r="AV8" s="91" t="s">
        <v>257</v>
      </c>
      <c r="AW8" s="91" t="s">
        <v>258</v>
      </c>
      <c r="AX8" s="91" t="s">
        <v>259</v>
      </c>
      <c r="AY8" s="91" t="s">
        <v>257</v>
      </c>
      <c r="AZ8" s="91" t="s">
        <v>258</v>
      </c>
      <c r="BA8" s="91" t="s">
        <v>259</v>
      </c>
      <c r="BB8" s="91" t="s">
        <v>257</v>
      </c>
      <c r="BC8" s="91" t="s">
        <v>258</v>
      </c>
      <c r="BD8" s="91" t="s">
        <v>259</v>
      </c>
      <c r="BE8" s="91" t="s">
        <v>257</v>
      </c>
      <c r="BF8" s="91" t="s">
        <v>258</v>
      </c>
      <c r="BG8" s="91" t="s">
        <v>259</v>
      </c>
      <c r="BH8" s="92" t="s">
        <v>260</v>
      </c>
      <c r="BI8" s="92" t="s">
        <v>261</v>
      </c>
      <c r="BJ8" s="259"/>
      <c r="BK8" s="93"/>
    </row>
    <row r="9" spans="1:63" ht="57" x14ac:dyDescent="0.25">
      <c r="A9" s="269" t="s">
        <v>34</v>
      </c>
      <c r="B9" s="272" t="s">
        <v>35</v>
      </c>
      <c r="C9" s="272" t="s">
        <v>41</v>
      </c>
      <c r="D9" s="272" t="s">
        <v>113</v>
      </c>
      <c r="E9" s="275">
        <v>1070</v>
      </c>
      <c r="F9" s="275">
        <v>2630</v>
      </c>
      <c r="G9" s="290">
        <v>1</v>
      </c>
      <c r="H9" s="293">
        <v>1</v>
      </c>
      <c r="I9" s="296" t="s">
        <v>114</v>
      </c>
      <c r="J9" s="299">
        <v>2021130010232</v>
      </c>
      <c r="K9" s="302" t="s">
        <v>262</v>
      </c>
      <c r="L9" s="94" t="s">
        <v>121</v>
      </c>
      <c r="M9" s="95">
        <v>44586</v>
      </c>
      <c r="N9" s="95">
        <v>44926</v>
      </c>
      <c r="O9" s="96">
        <f>(N9-M9)</f>
        <v>340</v>
      </c>
      <c r="P9" s="97">
        <v>2</v>
      </c>
      <c r="Q9" s="98">
        <v>0.3</v>
      </c>
      <c r="R9" s="99">
        <v>1</v>
      </c>
      <c r="S9" s="284" t="s">
        <v>263</v>
      </c>
      <c r="T9" s="287"/>
      <c r="U9" s="287"/>
      <c r="V9" s="100" t="s">
        <v>264</v>
      </c>
      <c r="W9" s="94" t="s">
        <v>44</v>
      </c>
      <c r="X9" s="101" t="s">
        <v>265</v>
      </c>
      <c r="Y9" s="284" t="s">
        <v>263</v>
      </c>
      <c r="Z9" s="284"/>
      <c r="AA9" s="284"/>
      <c r="AB9" s="101" t="s">
        <v>263</v>
      </c>
      <c r="AC9" s="101"/>
      <c r="AD9" s="101"/>
      <c r="AE9" s="101" t="s">
        <v>263</v>
      </c>
      <c r="AF9" s="101"/>
      <c r="AG9" s="102"/>
      <c r="AH9" s="101" t="s">
        <v>263</v>
      </c>
      <c r="AI9" s="101"/>
      <c r="AJ9" s="102"/>
      <c r="AK9" s="99">
        <v>1</v>
      </c>
      <c r="AL9" s="314">
        <v>1</v>
      </c>
      <c r="AM9" s="293">
        <v>1</v>
      </c>
      <c r="AN9" s="103">
        <f>+R9-AK9</f>
        <v>0</v>
      </c>
      <c r="AO9" s="272" t="s">
        <v>266</v>
      </c>
      <c r="AP9" s="284" t="s">
        <v>267</v>
      </c>
      <c r="AQ9" s="305">
        <v>150695542</v>
      </c>
      <c r="AR9" s="317">
        <v>0.82950000000000002</v>
      </c>
      <c r="AS9" s="305">
        <v>150695542</v>
      </c>
      <c r="AT9" s="308">
        <f>+AQ9</f>
        <v>150695542</v>
      </c>
      <c r="AU9" s="308">
        <f>+AT9-AS9</f>
        <v>0</v>
      </c>
      <c r="AV9" s="305">
        <v>150695542</v>
      </c>
      <c r="AW9" s="311">
        <v>56000000</v>
      </c>
      <c r="AX9" s="311">
        <v>16000000</v>
      </c>
      <c r="AY9" s="305">
        <v>150695542</v>
      </c>
      <c r="AZ9" s="326">
        <v>93000000</v>
      </c>
      <c r="BA9" s="326">
        <v>40000000</v>
      </c>
      <c r="BB9" s="305">
        <v>150695542</v>
      </c>
      <c r="BC9" s="311">
        <v>125000000</v>
      </c>
      <c r="BD9" s="311">
        <v>56000000</v>
      </c>
      <c r="BE9" s="305">
        <v>150695542</v>
      </c>
      <c r="BF9" s="311">
        <v>125000000</v>
      </c>
      <c r="BG9" s="311">
        <v>125000000</v>
      </c>
      <c r="BH9" s="284" t="s">
        <v>51</v>
      </c>
      <c r="BI9" s="320">
        <f>AL9-((BG9/BE9))</f>
        <v>0.17051295386030729</v>
      </c>
      <c r="BJ9" s="323" t="s">
        <v>268</v>
      </c>
      <c r="BK9" s="104"/>
    </row>
    <row r="10" spans="1:63" ht="85.5" x14ac:dyDescent="0.25">
      <c r="A10" s="270"/>
      <c r="B10" s="273"/>
      <c r="C10" s="273"/>
      <c r="D10" s="273"/>
      <c r="E10" s="276"/>
      <c r="F10" s="276"/>
      <c r="G10" s="291"/>
      <c r="H10" s="294"/>
      <c r="I10" s="297"/>
      <c r="J10" s="300"/>
      <c r="K10" s="303"/>
      <c r="L10" s="80" t="s">
        <v>45</v>
      </c>
      <c r="M10" s="105">
        <v>44586</v>
      </c>
      <c r="N10" s="105">
        <v>44926</v>
      </c>
      <c r="O10" s="106">
        <f t="shared" ref="O10:O12" si="0">(N10-M10)</f>
        <v>340</v>
      </c>
      <c r="P10" s="17">
        <v>10</v>
      </c>
      <c r="Q10" s="107">
        <v>0.2</v>
      </c>
      <c r="R10" s="108">
        <v>1</v>
      </c>
      <c r="S10" s="285"/>
      <c r="T10" s="288"/>
      <c r="U10" s="288"/>
      <c r="V10" s="109" t="s">
        <v>269</v>
      </c>
      <c r="W10" s="80" t="s">
        <v>45</v>
      </c>
      <c r="X10" s="110" t="s">
        <v>265</v>
      </c>
      <c r="Y10" s="285"/>
      <c r="Z10" s="285"/>
      <c r="AA10" s="285"/>
      <c r="AB10" s="110" t="s">
        <v>263</v>
      </c>
      <c r="AC10" s="110"/>
      <c r="AD10" s="110"/>
      <c r="AE10" s="110" t="s">
        <v>263</v>
      </c>
      <c r="AF10" s="110"/>
      <c r="AG10" s="111"/>
      <c r="AH10" s="110" t="s">
        <v>263</v>
      </c>
      <c r="AI10" s="110"/>
      <c r="AJ10" s="111"/>
      <c r="AK10" s="108">
        <v>1</v>
      </c>
      <c r="AL10" s="315"/>
      <c r="AM10" s="294"/>
      <c r="AN10" s="112">
        <f t="shared" ref="AN10:AN23" si="1">+R10-AK10</f>
        <v>0</v>
      </c>
      <c r="AO10" s="273"/>
      <c r="AP10" s="285"/>
      <c r="AQ10" s="306"/>
      <c r="AR10" s="318"/>
      <c r="AS10" s="306"/>
      <c r="AT10" s="309"/>
      <c r="AU10" s="309"/>
      <c r="AV10" s="306"/>
      <c r="AW10" s="312"/>
      <c r="AX10" s="312"/>
      <c r="AY10" s="306"/>
      <c r="AZ10" s="327"/>
      <c r="BA10" s="327"/>
      <c r="BB10" s="306"/>
      <c r="BC10" s="312"/>
      <c r="BD10" s="312"/>
      <c r="BE10" s="306"/>
      <c r="BF10" s="312"/>
      <c r="BG10" s="312"/>
      <c r="BH10" s="285"/>
      <c r="BI10" s="321"/>
      <c r="BJ10" s="324"/>
      <c r="BK10" s="104"/>
    </row>
    <row r="11" spans="1:63" ht="71.25" x14ac:dyDescent="0.25">
      <c r="A11" s="270"/>
      <c r="B11" s="273"/>
      <c r="C11" s="273"/>
      <c r="D11" s="273"/>
      <c r="E11" s="276"/>
      <c r="F11" s="276"/>
      <c r="G11" s="291"/>
      <c r="H11" s="294"/>
      <c r="I11" s="297"/>
      <c r="J11" s="300"/>
      <c r="K11" s="303"/>
      <c r="L11" s="80" t="s">
        <v>115</v>
      </c>
      <c r="M11" s="105">
        <v>44586</v>
      </c>
      <c r="N11" s="105">
        <v>44926</v>
      </c>
      <c r="O11" s="106">
        <f t="shared" si="0"/>
        <v>340</v>
      </c>
      <c r="P11" s="113">
        <v>1070</v>
      </c>
      <c r="Q11" s="107">
        <v>0.3</v>
      </c>
      <c r="R11" s="114">
        <v>2.4579</v>
      </c>
      <c r="S11" s="285"/>
      <c r="T11" s="288"/>
      <c r="U11" s="288"/>
      <c r="V11" s="109" t="s">
        <v>270</v>
      </c>
      <c r="W11" s="80" t="s">
        <v>115</v>
      </c>
      <c r="X11" s="110" t="s">
        <v>265</v>
      </c>
      <c r="Y11" s="285"/>
      <c r="Z11" s="285"/>
      <c r="AA11" s="285"/>
      <c r="AB11" s="110" t="s">
        <v>263</v>
      </c>
      <c r="AC11" s="110"/>
      <c r="AD11" s="110"/>
      <c r="AE11" s="110" t="s">
        <v>263</v>
      </c>
      <c r="AF11" s="110"/>
      <c r="AG11" s="111"/>
      <c r="AH11" s="110" t="s">
        <v>263</v>
      </c>
      <c r="AI11" s="110"/>
      <c r="AJ11" s="111"/>
      <c r="AK11" s="114">
        <v>2.4579</v>
      </c>
      <c r="AL11" s="315"/>
      <c r="AM11" s="294"/>
      <c r="AN11" s="112">
        <f t="shared" si="1"/>
        <v>0</v>
      </c>
      <c r="AO11" s="273"/>
      <c r="AP11" s="285"/>
      <c r="AQ11" s="306"/>
      <c r="AR11" s="318"/>
      <c r="AS11" s="306"/>
      <c r="AT11" s="309"/>
      <c r="AU11" s="309"/>
      <c r="AV11" s="306"/>
      <c r="AW11" s="312"/>
      <c r="AX11" s="312"/>
      <c r="AY11" s="306"/>
      <c r="AZ11" s="327"/>
      <c r="BA11" s="327"/>
      <c r="BB11" s="306"/>
      <c r="BC11" s="312"/>
      <c r="BD11" s="312"/>
      <c r="BE11" s="306"/>
      <c r="BF11" s="312"/>
      <c r="BG11" s="312"/>
      <c r="BH11" s="285"/>
      <c r="BI11" s="321"/>
      <c r="BJ11" s="324"/>
      <c r="BK11" s="104"/>
    </row>
    <row r="12" spans="1:63" ht="100.5" thickBot="1" x14ac:dyDescent="0.3">
      <c r="A12" s="271"/>
      <c r="B12" s="274"/>
      <c r="C12" s="274"/>
      <c r="D12" s="274"/>
      <c r="E12" s="277"/>
      <c r="F12" s="277"/>
      <c r="G12" s="292"/>
      <c r="H12" s="295"/>
      <c r="I12" s="298"/>
      <c r="J12" s="301"/>
      <c r="K12" s="304"/>
      <c r="L12" s="115" t="s">
        <v>116</v>
      </c>
      <c r="M12" s="116">
        <v>44586</v>
      </c>
      <c r="N12" s="116">
        <v>44926</v>
      </c>
      <c r="O12" s="117">
        <f t="shared" si="0"/>
        <v>340</v>
      </c>
      <c r="P12" s="118">
        <v>25</v>
      </c>
      <c r="Q12" s="119">
        <v>0.2</v>
      </c>
      <c r="R12" s="120">
        <v>1.1599999999999999</v>
      </c>
      <c r="S12" s="286"/>
      <c r="T12" s="289"/>
      <c r="U12" s="289"/>
      <c r="V12" s="121" t="s">
        <v>271</v>
      </c>
      <c r="W12" s="115" t="s">
        <v>116</v>
      </c>
      <c r="X12" s="122" t="s">
        <v>265</v>
      </c>
      <c r="Y12" s="286"/>
      <c r="Z12" s="286"/>
      <c r="AA12" s="286"/>
      <c r="AB12" s="122" t="s">
        <v>263</v>
      </c>
      <c r="AC12" s="122"/>
      <c r="AD12" s="122"/>
      <c r="AE12" s="122" t="s">
        <v>263</v>
      </c>
      <c r="AF12" s="122"/>
      <c r="AG12" s="123"/>
      <c r="AH12" s="122" t="s">
        <v>263</v>
      </c>
      <c r="AI12" s="122"/>
      <c r="AJ12" s="123"/>
      <c r="AK12" s="120">
        <v>1.1599999999999999</v>
      </c>
      <c r="AL12" s="316"/>
      <c r="AM12" s="295"/>
      <c r="AN12" s="124">
        <f t="shared" si="1"/>
        <v>0</v>
      </c>
      <c r="AO12" s="274"/>
      <c r="AP12" s="286"/>
      <c r="AQ12" s="307"/>
      <c r="AR12" s="319"/>
      <c r="AS12" s="307"/>
      <c r="AT12" s="310"/>
      <c r="AU12" s="310"/>
      <c r="AV12" s="307"/>
      <c r="AW12" s="313"/>
      <c r="AX12" s="313"/>
      <c r="AY12" s="307"/>
      <c r="AZ12" s="328"/>
      <c r="BA12" s="328"/>
      <c r="BB12" s="307"/>
      <c r="BC12" s="313"/>
      <c r="BD12" s="313"/>
      <c r="BE12" s="307"/>
      <c r="BF12" s="313"/>
      <c r="BG12" s="313"/>
      <c r="BH12" s="286"/>
      <c r="BI12" s="322"/>
      <c r="BJ12" s="325"/>
      <c r="BK12" s="104"/>
    </row>
    <row r="13" spans="1:63" ht="57" x14ac:dyDescent="0.25">
      <c r="A13" s="269" t="s">
        <v>34</v>
      </c>
      <c r="B13" s="272" t="s">
        <v>35</v>
      </c>
      <c r="C13" s="272" t="s">
        <v>118</v>
      </c>
      <c r="D13" s="272" t="s">
        <v>55</v>
      </c>
      <c r="E13" s="329">
        <v>32</v>
      </c>
      <c r="F13" s="329">
        <v>60</v>
      </c>
      <c r="G13" s="290">
        <v>1</v>
      </c>
      <c r="H13" s="293">
        <v>1</v>
      </c>
      <c r="I13" s="296" t="s">
        <v>68</v>
      </c>
      <c r="J13" s="299">
        <v>2021130010231</v>
      </c>
      <c r="K13" s="302" t="s">
        <v>272</v>
      </c>
      <c r="L13" s="94" t="s">
        <v>121</v>
      </c>
      <c r="M13" s="95">
        <v>44586</v>
      </c>
      <c r="N13" s="95">
        <v>44926</v>
      </c>
      <c r="O13" s="96">
        <f>(N13-M13)</f>
        <v>340</v>
      </c>
      <c r="P13" s="97">
        <v>2</v>
      </c>
      <c r="Q13" s="98">
        <v>0.3</v>
      </c>
      <c r="R13" s="99">
        <v>1</v>
      </c>
      <c r="S13" s="284" t="s">
        <v>263</v>
      </c>
      <c r="T13" s="287"/>
      <c r="U13" s="287"/>
      <c r="V13" s="100" t="s">
        <v>264</v>
      </c>
      <c r="W13" s="94" t="s">
        <v>121</v>
      </c>
      <c r="X13" s="101" t="s">
        <v>265</v>
      </c>
      <c r="Y13" s="284" t="s">
        <v>263</v>
      </c>
      <c r="Z13" s="284"/>
      <c r="AA13" s="284"/>
      <c r="AB13" s="101" t="s">
        <v>263</v>
      </c>
      <c r="AC13" s="101"/>
      <c r="AD13" s="101"/>
      <c r="AE13" s="101" t="s">
        <v>263</v>
      </c>
      <c r="AF13" s="101"/>
      <c r="AG13" s="102"/>
      <c r="AH13" s="101" t="s">
        <v>263</v>
      </c>
      <c r="AI13" s="101"/>
      <c r="AJ13" s="102"/>
      <c r="AK13" s="99">
        <v>1</v>
      </c>
      <c r="AL13" s="314">
        <v>1</v>
      </c>
      <c r="AM13" s="293">
        <v>1</v>
      </c>
      <c r="AN13" s="103">
        <f t="shared" si="1"/>
        <v>0</v>
      </c>
      <c r="AO13" s="272" t="s">
        <v>73</v>
      </c>
      <c r="AP13" s="284" t="s">
        <v>267</v>
      </c>
      <c r="AQ13" s="305">
        <v>148128322</v>
      </c>
      <c r="AR13" s="317">
        <v>0.99319999999999997</v>
      </c>
      <c r="AS13" s="305">
        <v>148128322</v>
      </c>
      <c r="AT13" s="308">
        <f>+AQ13</f>
        <v>148128322</v>
      </c>
      <c r="AU13" s="308">
        <f>+AT13-AS13</f>
        <v>0</v>
      </c>
      <c r="AV13" s="305">
        <v>148128322</v>
      </c>
      <c r="AW13" s="311">
        <v>33600000</v>
      </c>
      <c r="AX13" s="311">
        <v>9600000</v>
      </c>
      <c r="AY13" s="305">
        <v>148128322</v>
      </c>
      <c r="AZ13" s="311">
        <v>33600000</v>
      </c>
      <c r="BA13" s="326">
        <v>24000000</v>
      </c>
      <c r="BB13" s="305">
        <v>148128322</v>
      </c>
      <c r="BC13" s="311">
        <v>147128322</v>
      </c>
      <c r="BD13" s="311">
        <v>33600000</v>
      </c>
      <c r="BE13" s="305">
        <v>148128322</v>
      </c>
      <c r="BF13" s="311">
        <v>147128322</v>
      </c>
      <c r="BG13" s="311">
        <v>147128322</v>
      </c>
      <c r="BH13" s="284" t="s">
        <v>51</v>
      </c>
      <c r="BI13" s="320">
        <f>AL13-((BG13/BE13))</f>
        <v>6.7509034497805764E-3</v>
      </c>
      <c r="BJ13" s="323" t="s">
        <v>273</v>
      </c>
      <c r="BK13" s="104"/>
    </row>
    <row r="14" spans="1:63" ht="85.5" x14ac:dyDescent="0.25">
      <c r="A14" s="270"/>
      <c r="B14" s="273"/>
      <c r="C14" s="273"/>
      <c r="D14" s="273"/>
      <c r="E14" s="276"/>
      <c r="F14" s="276"/>
      <c r="G14" s="291"/>
      <c r="H14" s="294"/>
      <c r="I14" s="297"/>
      <c r="J14" s="300"/>
      <c r="K14" s="303"/>
      <c r="L14" s="80" t="s">
        <v>122</v>
      </c>
      <c r="M14" s="105">
        <v>44586</v>
      </c>
      <c r="N14" s="105">
        <v>44926</v>
      </c>
      <c r="O14" s="106">
        <f t="shared" ref="O14:O15" si="2">(N14-M14)</f>
        <v>340</v>
      </c>
      <c r="P14" s="17">
        <v>32</v>
      </c>
      <c r="Q14" s="107">
        <v>0.3</v>
      </c>
      <c r="R14" s="108">
        <v>1.88</v>
      </c>
      <c r="S14" s="285"/>
      <c r="T14" s="288"/>
      <c r="U14" s="288"/>
      <c r="V14" s="109" t="s">
        <v>274</v>
      </c>
      <c r="W14" s="80" t="s">
        <v>122</v>
      </c>
      <c r="X14" s="110" t="s">
        <v>265</v>
      </c>
      <c r="Y14" s="285"/>
      <c r="Z14" s="285"/>
      <c r="AA14" s="285"/>
      <c r="AB14" s="110" t="s">
        <v>263</v>
      </c>
      <c r="AC14" s="110"/>
      <c r="AD14" s="110"/>
      <c r="AE14" s="110" t="s">
        <v>263</v>
      </c>
      <c r="AF14" s="110"/>
      <c r="AG14" s="111"/>
      <c r="AH14" s="110" t="s">
        <v>263</v>
      </c>
      <c r="AI14" s="110"/>
      <c r="AJ14" s="111"/>
      <c r="AK14" s="108">
        <v>1.88</v>
      </c>
      <c r="AL14" s="315"/>
      <c r="AM14" s="294"/>
      <c r="AN14" s="124">
        <f t="shared" si="1"/>
        <v>0</v>
      </c>
      <c r="AO14" s="273"/>
      <c r="AP14" s="285"/>
      <c r="AQ14" s="306"/>
      <c r="AR14" s="318"/>
      <c r="AS14" s="306"/>
      <c r="AT14" s="309"/>
      <c r="AU14" s="309"/>
      <c r="AV14" s="306"/>
      <c r="AW14" s="312"/>
      <c r="AX14" s="312"/>
      <c r="AY14" s="306"/>
      <c r="AZ14" s="312"/>
      <c r="BA14" s="327"/>
      <c r="BB14" s="306"/>
      <c r="BC14" s="312"/>
      <c r="BD14" s="312"/>
      <c r="BE14" s="306"/>
      <c r="BF14" s="312"/>
      <c r="BG14" s="312"/>
      <c r="BH14" s="285"/>
      <c r="BI14" s="321"/>
      <c r="BJ14" s="324"/>
      <c r="BK14" s="104"/>
    </row>
    <row r="15" spans="1:63" ht="72" thickBot="1" x14ac:dyDescent="0.3">
      <c r="A15" s="271"/>
      <c r="B15" s="274"/>
      <c r="C15" s="274"/>
      <c r="D15" s="274"/>
      <c r="E15" s="277"/>
      <c r="F15" s="277"/>
      <c r="G15" s="292"/>
      <c r="H15" s="295"/>
      <c r="I15" s="298"/>
      <c r="J15" s="301"/>
      <c r="K15" s="304"/>
      <c r="L15" s="115" t="s">
        <v>71</v>
      </c>
      <c r="M15" s="116">
        <v>44586</v>
      </c>
      <c r="N15" s="116">
        <v>44926</v>
      </c>
      <c r="O15" s="117">
        <f t="shared" si="2"/>
        <v>340</v>
      </c>
      <c r="P15" s="118">
        <v>15</v>
      </c>
      <c r="Q15" s="119">
        <v>0.4</v>
      </c>
      <c r="R15" s="120">
        <v>1.87</v>
      </c>
      <c r="S15" s="286"/>
      <c r="T15" s="289"/>
      <c r="U15" s="289"/>
      <c r="V15" s="121" t="s">
        <v>275</v>
      </c>
      <c r="W15" s="115" t="s">
        <v>71</v>
      </c>
      <c r="X15" s="122" t="s">
        <v>265</v>
      </c>
      <c r="Y15" s="286"/>
      <c r="Z15" s="286"/>
      <c r="AA15" s="286"/>
      <c r="AB15" s="122" t="s">
        <v>263</v>
      </c>
      <c r="AC15" s="122"/>
      <c r="AD15" s="122"/>
      <c r="AE15" s="122" t="s">
        <v>263</v>
      </c>
      <c r="AF15" s="122"/>
      <c r="AG15" s="123"/>
      <c r="AH15" s="122" t="s">
        <v>263</v>
      </c>
      <c r="AI15" s="122"/>
      <c r="AJ15" s="123"/>
      <c r="AK15" s="120">
        <v>1.87</v>
      </c>
      <c r="AL15" s="316"/>
      <c r="AM15" s="295"/>
      <c r="AN15" s="124">
        <f t="shared" si="1"/>
        <v>0</v>
      </c>
      <c r="AO15" s="274"/>
      <c r="AP15" s="286"/>
      <c r="AQ15" s="307"/>
      <c r="AR15" s="319"/>
      <c r="AS15" s="307"/>
      <c r="AT15" s="310"/>
      <c r="AU15" s="310"/>
      <c r="AV15" s="307"/>
      <c r="AW15" s="313"/>
      <c r="AX15" s="313"/>
      <c r="AY15" s="307"/>
      <c r="AZ15" s="313"/>
      <c r="BA15" s="328"/>
      <c r="BB15" s="307"/>
      <c r="BC15" s="313"/>
      <c r="BD15" s="313"/>
      <c r="BE15" s="307"/>
      <c r="BF15" s="313"/>
      <c r="BG15" s="313"/>
      <c r="BH15" s="286"/>
      <c r="BI15" s="322"/>
      <c r="BJ15" s="325"/>
      <c r="BK15" s="104"/>
    </row>
    <row r="16" spans="1:63" ht="57" x14ac:dyDescent="0.25">
      <c r="A16" s="269" t="s">
        <v>34</v>
      </c>
      <c r="B16" s="272" t="s">
        <v>35</v>
      </c>
      <c r="C16" s="272" t="s">
        <v>123</v>
      </c>
      <c r="D16" s="272" t="s">
        <v>56</v>
      </c>
      <c r="E16" s="329">
        <v>0.4</v>
      </c>
      <c r="F16" s="329">
        <v>0.4</v>
      </c>
      <c r="G16" s="290">
        <f>+F16/E16</f>
        <v>1</v>
      </c>
      <c r="H16" s="293">
        <v>0.75</v>
      </c>
      <c r="I16" s="296" t="s">
        <v>276</v>
      </c>
      <c r="J16" s="299">
        <v>2021130010239</v>
      </c>
      <c r="K16" s="302" t="s">
        <v>76</v>
      </c>
      <c r="L16" s="94" t="s">
        <v>121</v>
      </c>
      <c r="M16" s="95">
        <v>44586</v>
      </c>
      <c r="N16" s="95">
        <v>44926</v>
      </c>
      <c r="O16" s="96">
        <f>(N16-M16)</f>
        <v>340</v>
      </c>
      <c r="P16" s="97">
        <v>11</v>
      </c>
      <c r="Q16" s="98">
        <v>0.1</v>
      </c>
      <c r="R16" s="99">
        <v>1</v>
      </c>
      <c r="S16" s="284" t="s">
        <v>263</v>
      </c>
      <c r="T16" s="287"/>
      <c r="U16" s="287"/>
      <c r="V16" s="100" t="s">
        <v>264</v>
      </c>
      <c r="W16" s="94" t="s">
        <v>121</v>
      </c>
      <c r="X16" s="101" t="s">
        <v>265</v>
      </c>
      <c r="Y16" s="284" t="s">
        <v>263</v>
      </c>
      <c r="Z16" s="284"/>
      <c r="AA16" s="284"/>
      <c r="AB16" s="101" t="s">
        <v>263</v>
      </c>
      <c r="AC16" s="101"/>
      <c r="AD16" s="101"/>
      <c r="AE16" s="101" t="s">
        <v>263</v>
      </c>
      <c r="AF16" s="101"/>
      <c r="AG16" s="102"/>
      <c r="AH16" s="101" t="s">
        <v>263</v>
      </c>
      <c r="AI16" s="101"/>
      <c r="AJ16" s="102"/>
      <c r="AK16" s="99">
        <v>1</v>
      </c>
      <c r="AL16" s="314">
        <v>1</v>
      </c>
      <c r="AM16" s="293">
        <v>0.75</v>
      </c>
      <c r="AN16" s="103">
        <f t="shared" si="1"/>
        <v>0</v>
      </c>
      <c r="AO16" s="272" t="s">
        <v>77</v>
      </c>
      <c r="AP16" s="284" t="s">
        <v>267</v>
      </c>
      <c r="AQ16" s="305">
        <v>923703820</v>
      </c>
      <c r="AR16" s="317">
        <v>0.99509999999999998</v>
      </c>
      <c r="AS16" s="305">
        <v>923703820</v>
      </c>
      <c r="AT16" s="308">
        <f>+AQ16</f>
        <v>923703820</v>
      </c>
      <c r="AU16" s="308">
        <f>+AT16-AS16</f>
        <v>0</v>
      </c>
      <c r="AV16" s="305">
        <v>923703820</v>
      </c>
      <c r="AW16" s="311">
        <v>225900000</v>
      </c>
      <c r="AX16" s="311">
        <v>58100000</v>
      </c>
      <c r="AY16" s="305">
        <v>923703820</v>
      </c>
      <c r="AZ16" s="326">
        <v>225900000</v>
      </c>
      <c r="BA16" s="326">
        <v>156500000</v>
      </c>
      <c r="BB16" s="331">
        <v>923703820</v>
      </c>
      <c r="BC16" s="311">
        <v>904873814</v>
      </c>
      <c r="BD16" s="311">
        <v>235900000</v>
      </c>
      <c r="BE16" s="305">
        <v>923703820</v>
      </c>
      <c r="BF16" s="326">
        <v>919207147.32000005</v>
      </c>
      <c r="BG16" s="326">
        <v>782720496.01999998</v>
      </c>
      <c r="BH16" s="284" t="s">
        <v>51</v>
      </c>
      <c r="BI16" s="320">
        <f>AL16-((BG16/BE16))</f>
        <v>0.15262827859692085</v>
      </c>
      <c r="BJ16" s="330" t="s">
        <v>277</v>
      </c>
      <c r="BK16" s="104"/>
    </row>
    <row r="17" spans="1:63" ht="57" x14ac:dyDescent="0.25">
      <c r="A17" s="270"/>
      <c r="B17" s="273"/>
      <c r="C17" s="273"/>
      <c r="D17" s="273"/>
      <c r="E17" s="276"/>
      <c r="F17" s="276"/>
      <c r="G17" s="291"/>
      <c r="H17" s="294"/>
      <c r="I17" s="297"/>
      <c r="J17" s="300"/>
      <c r="K17" s="303"/>
      <c r="L17" s="80" t="s">
        <v>127</v>
      </c>
      <c r="M17" s="105">
        <v>44586</v>
      </c>
      <c r="N17" s="105">
        <v>44926</v>
      </c>
      <c r="O17" s="106">
        <f t="shared" ref="O17:O20" si="3">(N17-M17)</f>
        <v>340</v>
      </c>
      <c r="P17" s="17">
        <v>22</v>
      </c>
      <c r="Q17" s="107">
        <v>0.3</v>
      </c>
      <c r="R17" s="114">
        <v>2.7271999999999998</v>
      </c>
      <c r="S17" s="285"/>
      <c r="T17" s="288"/>
      <c r="U17" s="288"/>
      <c r="V17" s="109" t="s">
        <v>278</v>
      </c>
      <c r="W17" s="80" t="s">
        <v>127</v>
      </c>
      <c r="X17" s="110" t="s">
        <v>265</v>
      </c>
      <c r="Y17" s="285"/>
      <c r="Z17" s="285"/>
      <c r="AA17" s="285"/>
      <c r="AB17" s="110" t="s">
        <v>263</v>
      </c>
      <c r="AC17" s="110"/>
      <c r="AD17" s="110"/>
      <c r="AE17" s="110" t="s">
        <v>263</v>
      </c>
      <c r="AF17" s="110"/>
      <c r="AG17" s="111"/>
      <c r="AH17" s="110" t="s">
        <v>263</v>
      </c>
      <c r="AI17" s="110"/>
      <c r="AJ17" s="111"/>
      <c r="AK17" s="114">
        <v>2.7271999999999998</v>
      </c>
      <c r="AL17" s="315"/>
      <c r="AM17" s="294"/>
      <c r="AN17" s="112">
        <f t="shared" si="1"/>
        <v>0</v>
      </c>
      <c r="AO17" s="273"/>
      <c r="AP17" s="285"/>
      <c r="AQ17" s="306"/>
      <c r="AR17" s="318"/>
      <c r="AS17" s="306"/>
      <c r="AT17" s="309"/>
      <c r="AU17" s="309"/>
      <c r="AV17" s="306"/>
      <c r="AW17" s="312"/>
      <c r="AX17" s="312"/>
      <c r="AY17" s="306"/>
      <c r="AZ17" s="327"/>
      <c r="BA17" s="327"/>
      <c r="BB17" s="332"/>
      <c r="BC17" s="312"/>
      <c r="BD17" s="312"/>
      <c r="BE17" s="306"/>
      <c r="BF17" s="327"/>
      <c r="BG17" s="327"/>
      <c r="BH17" s="285"/>
      <c r="BI17" s="321"/>
      <c r="BJ17" s="324"/>
      <c r="BK17" s="104"/>
    </row>
    <row r="18" spans="1:63" ht="57" x14ac:dyDescent="0.25">
      <c r="A18" s="270"/>
      <c r="B18" s="273"/>
      <c r="C18" s="273"/>
      <c r="D18" s="273"/>
      <c r="E18" s="276"/>
      <c r="F18" s="276"/>
      <c r="G18" s="291"/>
      <c r="H18" s="294"/>
      <c r="I18" s="297"/>
      <c r="J18" s="300"/>
      <c r="K18" s="303"/>
      <c r="L18" s="80" t="s">
        <v>128</v>
      </c>
      <c r="M18" s="105">
        <v>44586</v>
      </c>
      <c r="N18" s="105">
        <v>44926</v>
      </c>
      <c r="O18" s="106">
        <f t="shared" si="3"/>
        <v>340</v>
      </c>
      <c r="P18" s="17">
        <v>2</v>
      </c>
      <c r="Q18" s="107">
        <v>0.2</v>
      </c>
      <c r="R18" s="108">
        <v>1</v>
      </c>
      <c r="S18" s="285"/>
      <c r="T18" s="288"/>
      <c r="U18" s="288"/>
      <c r="V18" s="109" t="s">
        <v>279</v>
      </c>
      <c r="W18" s="80" t="s">
        <v>128</v>
      </c>
      <c r="X18" s="110" t="s">
        <v>265</v>
      </c>
      <c r="Y18" s="285"/>
      <c r="Z18" s="285"/>
      <c r="AA18" s="285"/>
      <c r="AB18" s="110" t="s">
        <v>263</v>
      </c>
      <c r="AC18" s="110"/>
      <c r="AD18" s="110"/>
      <c r="AE18" s="110" t="s">
        <v>263</v>
      </c>
      <c r="AF18" s="110"/>
      <c r="AG18" s="111"/>
      <c r="AH18" s="110" t="s">
        <v>263</v>
      </c>
      <c r="AI18" s="110"/>
      <c r="AJ18" s="111"/>
      <c r="AK18" s="108">
        <v>1</v>
      </c>
      <c r="AL18" s="315"/>
      <c r="AM18" s="294"/>
      <c r="AN18" s="112">
        <f t="shared" si="1"/>
        <v>0</v>
      </c>
      <c r="AO18" s="273"/>
      <c r="AP18" s="285"/>
      <c r="AQ18" s="306"/>
      <c r="AR18" s="318"/>
      <c r="AS18" s="306"/>
      <c r="AT18" s="309"/>
      <c r="AU18" s="309"/>
      <c r="AV18" s="306"/>
      <c r="AW18" s="312"/>
      <c r="AX18" s="312"/>
      <c r="AY18" s="306"/>
      <c r="AZ18" s="327"/>
      <c r="BA18" s="327"/>
      <c r="BB18" s="332"/>
      <c r="BC18" s="312"/>
      <c r="BD18" s="312"/>
      <c r="BE18" s="306"/>
      <c r="BF18" s="327"/>
      <c r="BG18" s="327"/>
      <c r="BH18" s="285"/>
      <c r="BI18" s="321"/>
      <c r="BJ18" s="324"/>
      <c r="BK18" s="104"/>
    </row>
    <row r="19" spans="1:63" ht="42.75" x14ac:dyDescent="0.25">
      <c r="A19" s="270"/>
      <c r="B19" s="273"/>
      <c r="C19" s="273"/>
      <c r="D19" s="273"/>
      <c r="E19" s="276"/>
      <c r="F19" s="276"/>
      <c r="G19" s="291"/>
      <c r="H19" s="294"/>
      <c r="I19" s="297"/>
      <c r="J19" s="300"/>
      <c r="K19" s="303"/>
      <c r="L19" s="80" t="s">
        <v>129</v>
      </c>
      <c r="M19" s="105">
        <v>44586</v>
      </c>
      <c r="N19" s="105">
        <v>44926</v>
      </c>
      <c r="O19" s="106">
        <f t="shared" si="3"/>
        <v>340</v>
      </c>
      <c r="P19" s="17">
        <v>2</v>
      </c>
      <c r="Q19" s="107">
        <v>0.2</v>
      </c>
      <c r="R19" s="108">
        <v>2.5</v>
      </c>
      <c r="S19" s="285"/>
      <c r="T19" s="288"/>
      <c r="U19" s="288"/>
      <c r="V19" s="109" t="s">
        <v>280</v>
      </c>
      <c r="W19" s="80" t="s">
        <v>129</v>
      </c>
      <c r="X19" s="110" t="s">
        <v>265</v>
      </c>
      <c r="Y19" s="285"/>
      <c r="Z19" s="285"/>
      <c r="AA19" s="285"/>
      <c r="AB19" s="110" t="s">
        <v>263</v>
      </c>
      <c r="AC19" s="110"/>
      <c r="AD19" s="110"/>
      <c r="AE19" s="110" t="s">
        <v>263</v>
      </c>
      <c r="AF19" s="110"/>
      <c r="AG19" s="111"/>
      <c r="AH19" s="110" t="s">
        <v>263</v>
      </c>
      <c r="AI19" s="110"/>
      <c r="AJ19" s="111"/>
      <c r="AK19" s="108">
        <v>2.5</v>
      </c>
      <c r="AL19" s="315"/>
      <c r="AM19" s="294"/>
      <c r="AN19" s="112">
        <f t="shared" si="1"/>
        <v>0</v>
      </c>
      <c r="AO19" s="273"/>
      <c r="AP19" s="285"/>
      <c r="AQ19" s="306"/>
      <c r="AR19" s="318"/>
      <c r="AS19" s="306"/>
      <c r="AT19" s="309"/>
      <c r="AU19" s="309"/>
      <c r="AV19" s="306"/>
      <c r="AW19" s="312"/>
      <c r="AX19" s="312"/>
      <c r="AY19" s="306"/>
      <c r="AZ19" s="327"/>
      <c r="BA19" s="327"/>
      <c r="BB19" s="332"/>
      <c r="BC19" s="312"/>
      <c r="BD19" s="312"/>
      <c r="BE19" s="306"/>
      <c r="BF19" s="327"/>
      <c r="BG19" s="327"/>
      <c r="BH19" s="285"/>
      <c r="BI19" s="321"/>
      <c r="BJ19" s="324"/>
      <c r="BK19" s="104"/>
    </row>
    <row r="20" spans="1:63" ht="72" thickBot="1" x14ac:dyDescent="0.3">
      <c r="A20" s="271"/>
      <c r="B20" s="274"/>
      <c r="C20" s="274"/>
      <c r="D20" s="274"/>
      <c r="E20" s="277"/>
      <c r="F20" s="277"/>
      <c r="G20" s="292"/>
      <c r="H20" s="295"/>
      <c r="I20" s="298"/>
      <c r="J20" s="301"/>
      <c r="K20" s="304"/>
      <c r="L20" s="115" t="s">
        <v>130</v>
      </c>
      <c r="M20" s="116">
        <v>44586</v>
      </c>
      <c r="N20" s="116">
        <v>44926</v>
      </c>
      <c r="O20" s="117">
        <f t="shared" si="3"/>
        <v>340</v>
      </c>
      <c r="P20" s="118">
        <v>1</v>
      </c>
      <c r="Q20" s="119">
        <v>0.2</v>
      </c>
      <c r="R20" s="120">
        <v>1</v>
      </c>
      <c r="S20" s="286"/>
      <c r="T20" s="289"/>
      <c r="U20" s="289"/>
      <c r="V20" s="121" t="s">
        <v>281</v>
      </c>
      <c r="W20" s="115" t="s">
        <v>130</v>
      </c>
      <c r="X20" s="122" t="s">
        <v>265</v>
      </c>
      <c r="Y20" s="286"/>
      <c r="Z20" s="286"/>
      <c r="AA20" s="286"/>
      <c r="AB20" s="122" t="s">
        <v>263</v>
      </c>
      <c r="AC20" s="122"/>
      <c r="AD20" s="122"/>
      <c r="AE20" s="122" t="s">
        <v>263</v>
      </c>
      <c r="AF20" s="122"/>
      <c r="AG20" s="123"/>
      <c r="AH20" s="122" t="s">
        <v>263</v>
      </c>
      <c r="AI20" s="122"/>
      <c r="AJ20" s="123"/>
      <c r="AK20" s="120">
        <v>1</v>
      </c>
      <c r="AL20" s="316"/>
      <c r="AM20" s="295"/>
      <c r="AN20" s="124">
        <f t="shared" si="1"/>
        <v>0</v>
      </c>
      <c r="AO20" s="274"/>
      <c r="AP20" s="286"/>
      <c r="AQ20" s="307"/>
      <c r="AR20" s="319"/>
      <c r="AS20" s="307"/>
      <c r="AT20" s="310"/>
      <c r="AU20" s="310"/>
      <c r="AV20" s="307"/>
      <c r="AW20" s="313"/>
      <c r="AX20" s="313"/>
      <c r="AY20" s="307"/>
      <c r="AZ20" s="328"/>
      <c r="BA20" s="328"/>
      <c r="BB20" s="333"/>
      <c r="BC20" s="313"/>
      <c r="BD20" s="313"/>
      <c r="BE20" s="307"/>
      <c r="BF20" s="328"/>
      <c r="BG20" s="328"/>
      <c r="BH20" s="286"/>
      <c r="BI20" s="322"/>
      <c r="BJ20" s="325"/>
      <c r="BK20" s="104"/>
    </row>
    <row r="21" spans="1:63" ht="57" x14ac:dyDescent="0.25">
      <c r="A21" s="269" t="s">
        <v>34</v>
      </c>
      <c r="B21" s="272" t="s">
        <v>35</v>
      </c>
      <c r="C21" s="272" t="s">
        <v>57</v>
      </c>
      <c r="D21" s="272" t="s">
        <v>59</v>
      </c>
      <c r="E21" s="275">
        <v>56709</v>
      </c>
      <c r="F21" s="275">
        <v>248129</v>
      </c>
      <c r="G21" s="290">
        <v>1</v>
      </c>
      <c r="H21" s="293">
        <v>1</v>
      </c>
      <c r="I21" s="296" t="s">
        <v>79</v>
      </c>
      <c r="J21" s="299">
        <v>2021130010242</v>
      </c>
      <c r="K21" s="302" t="s">
        <v>272</v>
      </c>
      <c r="L21" s="94" t="s">
        <v>121</v>
      </c>
      <c r="M21" s="95">
        <v>44586</v>
      </c>
      <c r="N21" s="95">
        <v>44926</v>
      </c>
      <c r="O21" s="96">
        <f>(N21-M21)</f>
        <v>340</v>
      </c>
      <c r="P21" s="97">
        <v>1</v>
      </c>
      <c r="Q21" s="98">
        <v>0.3</v>
      </c>
      <c r="R21" s="99">
        <v>1</v>
      </c>
      <c r="S21" s="284" t="s">
        <v>263</v>
      </c>
      <c r="T21" s="287"/>
      <c r="U21" s="287"/>
      <c r="V21" s="100" t="s">
        <v>264</v>
      </c>
      <c r="W21" s="94" t="s">
        <v>121</v>
      </c>
      <c r="X21" s="101" t="s">
        <v>265</v>
      </c>
      <c r="Y21" s="284" t="s">
        <v>263</v>
      </c>
      <c r="Z21" s="284"/>
      <c r="AA21" s="284"/>
      <c r="AB21" s="101" t="s">
        <v>263</v>
      </c>
      <c r="AC21" s="101"/>
      <c r="AD21" s="101"/>
      <c r="AE21" s="101" t="s">
        <v>263</v>
      </c>
      <c r="AF21" s="101"/>
      <c r="AG21" s="102"/>
      <c r="AH21" s="101" t="s">
        <v>263</v>
      </c>
      <c r="AI21" s="101"/>
      <c r="AJ21" s="102"/>
      <c r="AK21" s="99">
        <v>1</v>
      </c>
      <c r="AL21" s="314">
        <v>1</v>
      </c>
      <c r="AM21" s="293">
        <v>1</v>
      </c>
      <c r="AN21" s="103">
        <f t="shared" si="1"/>
        <v>0</v>
      </c>
      <c r="AO21" s="272" t="s">
        <v>84</v>
      </c>
      <c r="AP21" s="284" t="s">
        <v>267</v>
      </c>
      <c r="AQ21" s="305">
        <v>107707847</v>
      </c>
      <c r="AR21" s="317">
        <v>0.99629999999999996</v>
      </c>
      <c r="AS21" s="305">
        <v>107707847</v>
      </c>
      <c r="AT21" s="308">
        <f>+AQ21</f>
        <v>107707847</v>
      </c>
      <c r="AU21" s="308">
        <f>+AT21-AS21</f>
        <v>0</v>
      </c>
      <c r="AV21" s="305">
        <v>107707847</v>
      </c>
      <c r="AW21" s="311">
        <v>28000000</v>
      </c>
      <c r="AX21" s="311">
        <v>8000000</v>
      </c>
      <c r="AY21" s="305">
        <v>107707847</v>
      </c>
      <c r="AZ21" s="311">
        <v>28000000</v>
      </c>
      <c r="BA21" s="326">
        <v>20000000</v>
      </c>
      <c r="BB21" s="305">
        <v>107707847</v>
      </c>
      <c r="BC21" s="305">
        <v>107307847</v>
      </c>
      <c r="BD21" s="311">
        <v>31900000</v>
      </c>
      <c r="BE21" s="305">
        <v>107707847</v>
      </c>
      <c r="BF21" s="305">
        <v>107307847</v>
      </c>
      <c r="BG21" s="311">
        <v>43600000</v>
      </c>
      <c r="BH21" s="284" t="s">
        <v>51</v>
      </c>
      <c r="BI21" s="320">
        <f>AL21-((BG21/BE21))</f>
        <v>0.59520126699775178</v>
      </c>
      <c r="BJ21" s="330" t="s">
        <v>277</v>
      </c>
      <c r="BK21" s="104"/>
    </row>
    <row r="22" spans="1:63" ht="28.5" x14ac:dyDescent="0.25">
      <c r="A22" s="270"/>
      <c r="B22" s="273"/>
      <c r="C22" s="273"/>
      <c r="D22" s="273"/>
      <c r="E22" s="276"/>
      <c r="F22" s="276"/>
      <c r="G22" s="291"/>
      <c r="H22" s="294"/>
      <c r="I22" s="297"/>
      <c r="J22" s="300"/>
      <c r="K22" s="303"/>
      <c r="L22" s="80" t="s">
        <v>282</v>
      </c>
      <c r="M22" s="105">
        <v>44586</v>
      </c>
      <c r="N22" s="105">
        <v>44926</v>
      </c>
      <c r="O22" s="106">
        <f t="shared" ref="O22:O23" si="4">(N22-M22)</f>
        <v>340</v>
      </c>
      <c r="P22" s="113">
        <v>56709</v>
      </c>
      <c r="Q22" s="107">
        <v>0.4</v>
      </c>
      <c r="R22" s="114">
        <v>4.3754</v>
      </c>
      <c r="S22" s="285"/>
      <c r="T22" s="288"/>
      <c r="U22" s="288"/>
      <c r="V22" s="109" t="s">
        <v>283</v>
      </c>
      <c r="W22" s="80" t="s">
        <v>282</v>
      </c>
      <c r="X22" s="110" t="s">
        <v>265</v>
      </c>
      <c r="Y22" s="285"/>
      <c r="Z22" s="285"/>
      <c r="AA22" s="285"/>
      <c r="AB22" s="110" t="s">
        <v>263</v>
      </c>
      <c r="AC22" s="110"/>
      <c r="AD22" s="110"/>
      <c r="AE22" s="110" t="s">
        <v>263</v>
      </c>
      <c r="AF22" s="110"/>
      <c r="AG22" s="111"/>
      <c r="AH22" s="110" t="s">
        <v>263</v>
      </c>
      <c r="AI22" s="110"/>
      <c r="AJ22" s="111"/>
      <c r="AK22" s="114">
        <v>4.3754</v>
      </c>
      <c r="AL22" s="315"/>
      <c r="AM22" s="294"/>
      <c r="AN22" s="112">
        <f t="shared" si="1"/>
        <v>0</v>
      </c>
      <c r="AO22" s="273"/>
      <c r="AP22" s="285"/>
      <c r="AQ22" s="306"/>
      <c r="AR22" s="318"/>
      <c r="AS22" s="306"/>
      <c r="AT22" s="309"/>
      <c r="AU22" s="309"/>
      <c r="AV22" s="306"/>
      <c r="AW22" s="312"/>
      <c r="AX22" s="312"/>
      <c r="AY22" s="306"/>
      <c r="AZ22" s="312"/>
      <c r="BA22" s="327"/>
      <c r="BB22" s="306"/>
      <c r="BC22" s="306"/>
      <c r="BD22" s="312"/>
      <c r="BE22" s="306"/>
      <c r="BF22" s="306"/>
      <c r="BG22" s="312"/>
      <c r="BH22" s="285"/>
      <c r="BI22" s="321"/>
      <c r="BJ22" s="324"/>
      <c r="BK22" s="104"/>
    </row>
    <row r="23" spans="1:63" ht="43.5" thickBot="1" x14ac:dyDescent="0.3">
      <c r="A23" s="271"/>
      <c r="B23" s="274"/>
      <c r="C23" s="274"/>
      <c r="D23" s="274"/>
      <c r="E23" s="277"/>
      <c r="F23" s="277"/>
      <c r="G23" s="292"/>
      <c r="H23" s="295"/>
      <c r="I23" s="298"/>
      <c r="J23" s="301"/>
      <c r="K23" s="304"/>
      <c r="L23" s="115" t="s">
        <v>284</v>
      </c>
      <c r="M23" s="116">
        <v>44586</v>
      </c>
      <c r="N23" s="116">
        <v>44926</v>
      </c>
      <c r="O23" s="117">
        <f t="shared" si="4"/>
        <v>340</v>
      </c>
      <c r="P23" s="118">
        <v>15</v>
      </c>
      <c r="Q23" s="119">
        <v>0.3</v>
      </c>
      <c r="R23" s="125">
        <v>2.5333000000000001</v>
      </c>
      <c r="S23" s="286"/>
      <c r="T23" s="289"/>
      <c r="U23" s="289"/>
      <c r="V23" s="121" t="s">
        <v>285</v>
      </c>
      <c r="W23" s="115" t="s">
        <v>284</v>
      </c>
      <c r="X23" s="122" t="s">
        <v>265</v>
      </c>
      <c r="Y23" s="286"/>
      <c r="Z23" s="286"/>
      <c r="AA23" s="286"/>
      <c r="AB23" s="122" t="s">
        <v>263</v>
      </c>
      <c r="AC23" s="122"/>
      <c r="AD23" s="122"/>
      <c r="AE23" s="122" t="s">
        <v>263</v>
      </c>
      <c r="AF23" s="122"/>
      <c r="AG23" s="123"/>
      <c r="AH23" s="122" t="s">
        <v>263</v>
      </c>
      <c r="AI23" s="122"/>
      <c r="AJ23" s="123"/>
      <c r="AK23" s="125">
        <v>2.5333000000000001</v>
      </c>
      <c r="AL23" s="316"/>
      <c r="AM23" s="295"/>
      <c r="AN23" s="124">
        <f t="shared" si="1"/>
        <v>0</v>
      </c>
      <c r="AO23" s="274"/>
      <c r="AP23" s="286"/>
      <c r="AQ23" s="307"/>
      <c r="AR23" s="319"/>
      <c r="AS23" s="307"/>
      <c r="AT23" s="310"/>
      <c r="AU23" s="310"/>
      <c r="AV23" s="307"/>
      <c r="AW23" s="313"/>
      <c r="AX23" s="313"/>
      <c r="AY23" s="307"/>
      <c r="AZ23" s="313"/>
      <c r="BA23" s="328"/>
      <c r="BB23" s="307"/>
      <c r="BC23" s="307"/>
      <c r="BD23" s="313"/>
      <c r="BE23" s="307"/>
      <c r="BF23" s="307"/>
      <c r="BG23" s="313"/>
      <c r="BH23" s="286"/>
      <c r="BI23" s="322"/>
      <c r="BJ23" s="325"/>
      <c r="BK23" s="104"/>
    </row>
    <row r="24" spans="1:63" ht="85.5" x14ac:dyDescent="0.25">
      <c r="A24" s="269" t="s">
        <v>34</v>
      </c>
      <c r="B24" s="272" t="s">
        <v>35</v>
      </c>
      <c r="C24" s="272" t="s">
        <v>60</v>
      </c>
      <c r="D24" s="272" t="s">
        <v>63</v>
      </c>
      <c r="E24" s="275">
        <v>25709</v>
      </c>
      <c r="F24" s="275">
        <v>1062</v>
      </c>
      <c r="G24" s="335">
        <f>+F24/E24</f>
        <v>4.1308491189855689E-2</v>
      </c>
      <c r="H24" s="338">
        <v>0.92100000000000004</v>
      </c>
      <c r="I24" s="296" t="s">
        <v>86</v>
      </c>
      <c r="J24" s="299">
        <v>2021130010238</v>
      </c>
      <c r="K24" s="302" t="s">
        <v>286</v>
      </c>
      <c r="L24" s="343" t="s">
        <v>133</v>
      </c>
      <c r="M24" s="345">
        <v>44586</v>
      </c>
      <c r="N24" s="347" t="s">
        <v>287</v>
      </c>
      <c r="O24" s="349">
        <v>340</v>
      </c>
      <c r="P24" s="351">
        <v>1</v>
      </c>
      <c r="Q24" s="353">
        <v>0.4</v>
      </c>
      <c r="R24" s="341">
        <v>0.5</v>
      </c>
      <c r="S24" s="284" t="s">
        <v>263</v>
      </c>
      <c r="T24" s="287"/>
      <c r="U24" s="287"/>
      <c r="V24" s="100" t="s">
        <v>264</v>
      </c>
      <c r="W24" s="126" t="s">
        <v>288</v>
      </c>
      <c r="X24" s="127" t="s">
        <v>289</v>
      </c>
      <c r="Y24" s="284" t="s">
        <v>263</v>
      </c>
      <c r="Z24" s="284"/>
      <c r="AA24" s="284"/>
      <c r="AB24" s="284" t="s">
        <v>263</v>
      </c>
      <c r="AC24" s="284"/>
      <c r="AD24" s="284"/>
      <c r="AE24" s="284" t="s">
        <v>263</v>
      </c>
      <c r="AF24" s="284"/>
      <c r="AG24" s="272"/>
      <c r="AH24" s="284" t="s">
        <v>263</v>
      </c>
      <c r="AI24" s="284"/>
      <c r="AJ24" s="272"/>
      <c r="AK24" s="341">
        <v>0.5</v>
      </c>
      <c r="AL24" s="353">
        <f>+(Q24*AK24)+(Q26*AK26)+(Q27*AK27)+(Q28*AK28)</f>
        <v>0.57830000000000004</v>
      </c>
      <c r="AM24" s="338">
        <v>0.92100000000000004</v>
      </c>
      <c r="AN24" s="314">
        <f>+R24-AK24</f>
        <v>0</v>
      </c>
      <c r="AO24" s="272" t="s">
        <v>90</v>
      </c>
      <c r="AP24" s="284" t="s">
        <v>267</v>
      </c>
      <c r="AQ24" s="305">
        <v>414374881</v>
      </c>
      <c r="AR24" s="317">
        <v>0.97799999999999998</v>
      </c>
      <c r="AS24" s="305">
        <v>414374881</v>
      </c>
      <c r="AT24" s="308">
        <f>+AQ24</f>
        <v>414374881</v>
      </c>
      <c r="AU24" s="308">
        <f>+AT24-AS24</f>
        <v>0</v>
      </c>
      <c r="AV24" s="305">
        <v>414374881</v>
      </c>
      <c r="AW24" s="311">
        <v>0</v>
      </c>
      <c r="AX24" s="311">
        <v>0</v>
      </c>
      <c r="AY24" s="305">
        <v>414374881</v>
      </c>
      <c r="AZ24" s="326">
        <v>0</v>
      </c>
      <c r="BA24" s="326">
        <v>0</v>
      </c>
      <c r="BB24" s="305">
        <v>414374881</v>
      </c>
      <c r="BC24" s="311">
        <v>19200000</v>
      </c>
      <c r="BD24" s="326">
        <v>0</v>
      </c>
      <c r="BE24" s="305">
        <v>414374881</v>
      </c>
      <c r="BF24" s="326">
        <v>405256666.66000003</v>
      </c>
      <c r="BG24" s="326">
        <v>55256666.659999996</v>
      </c>
      <c r="BH24" s="284" t="s">
        <v>51</v>
      </c>
      <c r="BI24" s="353">
        <f>AL24-((BG24/BE24))</f>
        <v>0.44495053990084887</v>
      </c>
      <c r="BJ24" s="323" t="s">
        <v>290</v>
      </c>
      <c r="BK24" s="128"/>
    </row>
    <row r="25" spans="1:63" ht="42.75" x14ac:dyDescent="0.25">
      <c r="A25" s="270"/>
      <c r="B25" s="273"/>
      <c r="C25" s="273"/>
      <c r="D25" s="273"/>
      <c r="E25" s="334"/>
      <c r="F25" s="334"/>
      <c r="G25" s="336"/>
      <c r="H25" s="339"/>
      <c r="I25" s="297"/>
      <c r="J25" s="300"/>
      <c r="K25" s="303"/>
      <c r="L25" s="344"/>
      <c r="M25" s="346"/>
      <c r="N25" s="348"/>
      <c r="O25" s="350"/>
      <c r="P25" s="352"/>
      <c r="Q25" s="354"/>
      <c r="R25" s="342"/>
      <c r="S25" s="285"/>
      <c r="T25" s="288"/>
      <c r="U25" s="288"/>
      <c r="V25" s="109" t="s">
        <v>291</v>
      </c>
      <c r="W25" s="127" t="s">
        <v>133</v>
      </c>
      <c r="X25" s="110" t="s">
        <v>265</v>
      </c>
      <c r="Y25" s="285"/>
      <c r="Z25" s="285"/>
      <c r="AA25" s="285"/>
      <c r="AB25" s="356"/>
      <c r="AC25" s="356"/>
      <c r="AD25" s="356"/>
      <c r="AE25" s="356"/>
      <c r="AF25" s="356"/>
      <c r="AG25" s="355"/>
      <c r="AH25" s="356"/>
      <c r="AI25" s="356"/>
      <c r="AJ25" s="355"/>
      <c r="AK25" s="342"/>
      <c r="AL25" s="357"/>
      <c r="AM25" s="339"/>
      <c r="AN25" s="315"/>
      <c r="AO25" s="273"/>
      <c r="AP25" s="285"/>
      <c r="AQ25" s="306"/>
      <c r="AR25" s="318"/>
      <c r="AS25" s="306"/>
      <c r="AT25" s="309"/>
      <c r="AU25" s="309"/>
      <c r="AV25" s="306"/>
      <c r="AW25" s="312"/>
      <c r="AX25" s="312"/>
      <c r="AY25" s="306"/>
      <c r="AZ25" s="327"/>
      <c r="BA25" s="327"/>
      <c r="BB25" s="306"/>
      <c r="BC25" s="312"/>
      <c r="BD25" s="327"/>
      <c r="BE25" s="306"/>
      <c r="BF25" s="327"/>
      <c r="BG25" s="327"/>
      <c r="BH25" s="285"/>
      <c r="BI25" s="357"/>
      <c r="BJ25" s="324"/>
      <c r="BK25" s="128"/>
    </row>
    <row r="26" spans="1:63" ht="71.25" x14ac:dyDescent="0.25">
      <c r="A26" s="270"/>
      <c r="B26" s="273"/>
      <c r="C26" s="273"/>
      <c r="D26" s="273"/>
      <c r="E26" s="276"/>
      <c r="F26" s="276"/>
      <c r="G26" s="336"/>
      <c r="H26" s="339"/>
      <c r="I26" s="297"/>
      <c r="J26" s="300"/>
      <c r="K26" s="303"/>
      <c r="L26" s="80" t="s">
        <v>134</v>
      </c>
      <c r="M26" s="105">
        <v>44586</v>
      </c>
      <c r="N26" s="129" t="s">
        <v>287</v>
      </c>
      <c r="O26" s="106">
        <v>340</v>
      </c>
      <c r="P26" s="113">
        <v>25709</v>
      </c>
      <c r="Q26" s="107">
        <v>0.3</v>
      </c>
      <c r="R26" s="130">
        <v>4.1000000000000002E-2</v>
      </c>
      <c r="S26" s="285"/>
      <c r="T26" s="288"/>
      <c r="U26" s="288"/>
      <c r="V26" s="109" t="s">
        <v>292</v>
      </c>
      <c r="W26" s="80" t="s">
        <v>134</v>
      </c>
      <c r="X26" s="110" t="s">
        <v>265</v>
      </c>
      <c r="Y26" s="285"/>
      <c r="Z26" s="285"/>
      <c r="AA26" s="285"/>
      <c r="AB26" s="110" t="s">
        <v>263</v>
      </c>
      <c r="AC26" s="110"/>
      <c r="AD26" s="110"/>
      <c r="AE26" s="110" t="s">
        <v>263</v>
      </c>
      <c r="AF26" s="110"/>
      <c r="AG26" s="111"/>
      <c r="AH26" s="110" t="s">
        <v>263</v>
      </c>
      <c r="AI26" s="110"/>
      <c r="AJ26" s="111"/>
      <c r="AK26" s="130">
        <v>4.1000000000000002E-2</v>
      </c>
      <c r="AL26" s="357"/>
      <c r="AM26" s="339"/>
      <c r="AN26" s="112">
        <f>+R26-AK26</f>
        <v>0</v>
      </c>
      <c r="AO26" s="273"/>
      <c r="AP26" s="285"/>
      <c r="AQ26" s="306"/>
      <c r="AR26" s="318"/>
      <c r="AS26" s="306"/>
      <c r="AT26" s="309"/>
      <c r="AU26" s="309"/>
      <c r="AV26" s="306"/>
      <c r="AW26" s="312"/>
      <c r="AX26" s="312"/>
      <c r="AY26" s="306"/>
      <c r="AZ26" s="327"/>
      <c r="BA26" s="327"/>
      <c r="BB26" s="306"/>
      <c r="BC26" s="312"/>
      <c r="BD26" s="327"/>
      <c r="BE26" s="306"/>
      <c r="BF26" s="327"/>
      <c r="BG26" s="327"/>
      <c r="BH26" s="285"/>
      <c r="BI26" s="357"/>
      <c r="BJ26" s="324"/>
      <c r="BK26" s="128"/>
    </row>
    <row r="27" spans="1:63" ht="42.75" x14ac:dyDescent="0.25">
      <c r="A27" s="270"/>
      <c r="B27" s="273"/>
      <c r="C27" s="273"/>
      <c r="D27" s="273"/>
      <c r="E27" s="276"/>
      <c r="F27" s="276"/>
      <c r="G27" s="336"/>
      <c r="H27" s="339"/>
      <c r="I27" s="297"/>
      <c r="J27" s="300"/>
      <c r="K27" s="303"/>
      <c r="L27" s="80" t="s">
        <v>135</v>
      </c>
      <c r="M27" s="105">
        <v>44586</v>
      </c>
      <c r="N27" s="129" t="s">
        <v>287</v>
      </c>
      <c r="O27" s="106">
        <v>340</v>
      </c>
      <c r="P27" s="113">
        <v>15</v>
      </c>
      <c r="Q27" s="107">
        <v>0.1</v>
      </c>
      <c r="R27" s="114">
        <v>1</v>
      </c>
      <c r="S27" s="285"/>
      <c r="T27" s="288"/>
      <c r="U27" s="288"/>
      <c r="V27" s="109" t="s">
        <v>293</v>
      </c>
      <c r="W27" s="80" t="s">
        <v>135</v>
      </c>
      <c r="X27" s="110" t="s">
        <v>265</v>
      </c>
      <c r="Y27" s="285"/>
      <c r="Z27" s="285"/>
      <c r="AA27" s="285"/>
      <c r="AB27" s="110" t="s">
        <v>263</v>
      </c>
      <c r="AC27" s="110"/>
      <c r="AD27" s="110"/>
      <c r="AE27" s="110" t="s">
        <v>263</v>
      </c>
      <c r="AF27" s="110"/>
      <c r="AG27" s="111"/>
      <c r="AH27" s="110" t="s">
        <v>263</v>
      </c>
      <c r="AI27" s="110"/>
      <c r="AJ27" s="111"/>
      <c r="AK27" s="108">
        <v>1</v>
      </c>
      <c r="AL27" s="357"/>
      <c r="AM27" s="339"/>
      <c r="AN27" s="112">
        <f>+R27-AK27</f>
        <v>0</v>
      </c>
      <c r="AO27" s="273"/>
      <c r="AP27" s="285"/>
      <c r="AQ27" s="306"/>
      <c r="AR27" s="318"/>
      <c r="AS27" s="306"/>
      <c r="AT27" s="309"/>
      <c r="AU27" s="309"/>
      <c r="AV27" s="306"/>
      <c r="AW27" s="312"/>
      <c r="AX27" s="312"/>
      <c r="AY27" s="306"/>
      <c r="AZ27" s="327"/>
      <c r="BA27" s="327"/>
      <c r="BB27" s="306"/>
      <c r="BC27" s="312"/>
      <c r="BD27" s="327"/>
      <c r="BE27" s="306"/>
      <c r="BF27" s="327"/>
      <c r="BG27" s="327"/>
      <c r="BH27" s="285"/>
      <c r="BI27" s="357"/>
      <c r="BJ27" s="324"/>
      <c r="BK27" s="128"/>
    </row>
    <row r="28" spans="1:63" ht="29.25" thickBot="1" x14ac:dyDescent="0.3">
      <c r="A28" s="271"/>
      <c r="B28" s="274"/>
      <c r="C28" s="274"/>
      <c r="D28" s="274"/>
      <c r="E28" s="277"/>
      <c r="F28" s="277"/>
      <c r="G28" s="337"/>
      <c r="H28" s="340"/>
      <c r="I28" s="298"/>
      <c r="J28" s="301"/>
      <c r="K28" s="304"/>
      <c r="L28" s="115" t="s">
        <v>294</v>
      </c>
      <c r="M28" s="116">
        <v>44586</v>
      </c>
      <c r="N28" s="131" t="s">
        <v>287</v>
      </c>
      <c r="O28" s="117">
        <v>340</v>
      </c>
      <c r="P28" s="118">
        <v>3</v>
      </c>
      <c r="Q28" s="119">
        <v>0.2</v>
      </c>
      <c r="R28" s="120">
        <v>1.33</v>
      </c>
      <c r="S28" s="286"/>
      <c r="T28" s="289"/>
      <c r="U28" s="289"/>
      <c r="V28" s="121" t="s">
        <v>295</v>
      </c>
      <c r="W28" s="115" t="s">
        <v>294</v>
      </c>
      <c r="X28" s="122" t="s">
        <v>265</v>
      </c>
      <c r="Y28" s="286"/>
      <c r="Z28" s="286"/>
      <c r="AA28" s="286"/>
      <c r="AB28" s="122" t="s">
        <v>263</v>
      </c>
      <c r="AC28" s="122"/>
      <c r="AD28" s="122"/>
      <c r="AE28" s="122" t="s">
        <v>263</v>
      </c>
      <c r="AF28" s="122"/>
      <c r="AG28" s="123"/>
      <c r="AH28" s="122" t="s">
        <v>263</v>
      </c>
      <c r="AI28" s="122"/>
      <c r="AJ28" s="123"/>
      <c r="AK28" s="120">
        <v>1.33</v>
      </c>
      <c r="AL28" s="358"/>
      <c r="AM28" s="340"/>
      <c r="AN28" s="132">
        <f>+R28-AK28</f>
        <v>0</v>
      </c>
      <c r="AO28" s="274"/>
      <c r="AP28" s="286"/>
      <c r="AQ28" s="307"/>
      <c r="AR28" s="319"/>
      <c r="AS28" s="307"/>
      <c r="AT28" s="310"/>
      <c r="AU28" s="310"/>
      <c r="AV28" s="307"/>
      <c r="AW28" s="313"/>
      <c r="AX28" s="313"/>
      <c r="AY28" s="307"/>
      <c r="AZ28" s="328"/>
      <c r="BA28" s="328"/>
      <c r="BB28" s="307"/>
      <c r="BC28" s="313"/>
      <c r="BD28" s="328"/>
      <c r="BE28" s="307"/>
      <c r="BF28" s="328"/>
      <c r="BG28" s="328"/>
      <c r="BH28" s="286"/>
      <c r="BI28" s="358"/>
      <c r="BJ28" s="325"/>
      <c r="BK28" s="128"/>
    </row>
    <row r="29" spans="1:63" ht="57" x14ac:dyDescent="0.25">
      <c r="A29" s="269" t="s">
        <v>34</v>
      </c>
      <c r="B29" s="272" t="s">
        <v>35</v>
      </c>
      <c r="C29" s="272" t="s">
        <v>137</v>
      </c>
      <c r="D29" s="272" t="s">
        <v>140</v>
      </c>
      <c r="E29" s="275">
        <v>1</v>
      </c>
      <c r="F29" s="275">
        <v>1</v>
      </c>
      <c r="G29" s="290">
        <f>+F29/E29</f>
        <v>1</v>
      </c>
      <c r="H29" s="293">
        <v>0.75</v>
      </c>
      <c r="I29" s="296" t="s">
        <v>92</v>
      </c>
      <c r="J29" s="299">
        <v>2021130010241</v>
      </c>
      <c r="K29" s="302" t="s">
        <v>296</v>
      </c>
      <c r="L29" s="94" t="s">
        <v>121</v>
      </c>
      <c r="M29" s="95">
        <v>44586</v>
      </c>
      <c r="N29" s="95">
        <v>44926</v>
      </c>
      <c r="O29" s="96">
        <f>(N29-M29)</f>
        <v>340</v>
      </c>
      <c r="P29" s="97">
        <v>2</v>
      </c>
      <c r="Q29" s="98">
        <v>0.2</v>
      </c>
      <c r="R29" s="99">
        <v>1</v>
      </c>
      <c r="S29" s="284" t="s">
        <v>263</v>
      </c>
      <c r="T29" s="287"/>
      <c r="U29" s="287"/>
      <c r="V29" s="100" t="s">
        <v>297</v>
      </c>
      <c r="W29" s="94" t="s">
        <v>121</v>
      </c>
      <c r="X29" s="101" t="s">
        <v>265</v>
      </c>
      <c r="Y29" s="284" t="s">
        <v>263</v>
      </c>
      <c r="Z29" s="284"/>
      <c r="AA29" s="284"/>
      <c r="AB29" s="101" t="s">
        <v>263</v>
      </c>
      <c r="AC29" s="101"/>
      <c r="AD29" s="101"/>
      <c r="AE29" s="101" t="s">
        <v>263</v>
      </c>
      <c r="AF29" s="101"/>
      <c r="AG29" s="102"/>
      <c r="AH29" s="101" t="s">
        <v>263</v>
      </c>
      <c r="AI29" s="101"/>
      <c r="AJ29" s="102"/>
      <c r="AK29" s="99">
        <v>1</v>
      </c>
      <c r="AL29" s="314">
        <v>1</v>
      </c>
      <c r="AM29" s="293">
        <v>0.75</v>
      </c>
      <c r="AN29" s="124">
        <f>+R29-AK29</f>
        <v>0</v>
      </c>
      <c r="AO29" s="272" t="s">
        <v>96</v>
      </c>
      <c r="AP29" s="284" t="s">
        <v>267</v>
      </c>
      <c r="AQ29" s="305">
        <v>70433856</v>
      </c>
      <c r="AR29" s="317">
        <v>0.93530000000000002</v>
      </c>
      <c r="AS29" s="305">
        <v>70433856</v>
      </c>
      <c r="AT29" s="308">
        <f>+AQ29</f>
        <v>70433856</v>
      </c>
      <c r="AU29" s="308">
        <f>+AT29-AS29</f>
        <v>0</v>
      </c>
      <c r="AV29" s="305">
        <v>70433856</v>
      </c>
      <c r="AW29" s="311">
        <v>60200000</v>
      </c>
      <c r="AX29" s="311">
        <v>12400000</v>
      </c>
      <c r="AY29" s="305">
        <v>70433856</v>
      </c>
      <c r="AZ29" s="311">
        <v>60200000</v>
      </c>
      <c r="BA29" s="311">
        <v>31000000</v>
      </c>
      <c r="BB29" s="305">
        <v>70433856</v>
      </c>
      <c r="BC29" s="311">
        <v>60200000</v>
      </c>
      <c r="BD29" s="311">
        <v>47600000</v>
      </c>
      <c r="BE29" s="305">
        <v>70433856</v>
      </c>
      <c r="BF29" s="305">
        <v>65880000</v>
      </c>
      <c r="BG29" s="311">
        <v>65880000</v>
      </c>
      <c r="BH29" s="284" t="s">
        <v>51</v>
      </c>
      <c r="BI29" s="320">
        <f>AL29-((BG29/BE29))</f>
        <v>6.4654361675158034E-2</v>
      </c>
      <c r="BJ29" s="330" t="s">
        <v>273</v>
      </c>
      <c r="BK29" s="104"/>
    </row>
    <row r="30" spans="1:63" ht="29.25" thickBot="1" x14ac:dyDescent="0.3">
      <c r="A30" s="271"/>
      <c r="B30" s="274"/>
      <c r="C30" s="274"/>
      <c r="D30" s="274"/>
      <c r="E30" s="277"/>
      <c r="F30" s="277"/>
      <c r="G30" s="292"/>
      <c r="H30" s="295"/>
      <c r="I30" s="298"/>
      <c r="J30" s="301"/>
      <c r="K30" s="304"/>
      <c r="L30" s="115" t="s">
        <v>298</v>
      </c>
      <c r="M30" s="116">
        <v>44586</v>
      </c>
      <c r="N30" s="116">
        <v>44926</v>
      </c>
      <c r="O30" s="117">
        <f t="shared" ref="O30" si="5">(N30-M30)</f>
        <v>340</v>
      </c>
      <c r="P30" s="118">
        <v>1</v>
      </c>
      <c r="Q30" s="119">
        <v>0.8</v>
      </c>
      <c r="R30" s="120">
        <v>1</v>
      </c>
      <c r="S30" s="286"/>
      <c r="T30" s="289"/>
      <c r="U30" s="289"/>
      <c r="V30" s="121" t="s">
        <v>299</v>
      </c>
      <c r="W30" s="115" t="s">
        <v>298</v>
      </c>
      <c r="X30" s="122" t="s">
        <v>265</v>
      </c>
      <c r="Y30" s="286"/>
      <c r="Z30" s="286"/>
      <c r="AA30" s="286"/>
      <c r="AB30" s="122" t="s">
        <v>263</v>
      </c>
      <c r="AC30" s="122"/>
      <c r="AD30" s="122"/>
      <c r="AE30" s="122" t="s">
        <v>263</v>
      </c>
      <c r="AF30" s="122"/>
      <c r="AG30" s="123"/>
      <c r="AH30" s="122" t="s">
        <v>263</v>
      </c>
      <c r="AI30" s="122"/>
      <c r="AJ30" s="123"/>
      <c r="AK30" s="120">
        <v>1</v>
      </c>
      <c r="AL30" s="316"/>
      <c r="AM30" s="295"/>
      <c r="AN30" s="132">
        <f t="shared" ref="AN30:AN34" si="6">+R30-AK30</f>
        <v>0</v>
      </c>
      <c r="AO30" s="274"/>
      <c r="AP30" s="286"/>
      <c r="AQ30" s="307"/>
      <c r="AR30" s="319"/>
      <c r="AS30" s="307"/>
      <c r="AT30" s="310"/>
      <c r="AU30" s="310"/>
      <c r="AV30" s="307"/>
      <c r="AW30" s="313"/>
      <c r="AX30" s="313"/>
      <c r="AY30" s="307"/>
      <c r="AZ30" s="313"/>
      <c r="BA30" s="313"/>
      <c r="BB30" s="307"/>
      <c r="BC30" s="313"/>
      <c r="BD30" s="313"/>
      <c r="BE30" s="307"/>
      <c r="BF30" s="307"/>
      <c r="BG30" s="313"/>
      <c r="BH30" s="286"/>
      <c r="BI30" s="322"/>
      <c r="BJ30" s="325"/>
      <c r="BK30" s="104"/>
    </row>
    <row r="31" spans="1:63" ht="57.75" thickBot="1" x14ac:dyDescent="0.3">
      <c r="A31" s="269" t="s">
        <v>34</v>
      </c>
      <c r="B31" s="272" t="s">
        <v>38</v>
      </c>
      <c r="C31" s="272" t="s">
        <v>65</v>
      </c>
      <c r="D31" s="272" t="s">
        <v>67</v>
      </c>
      <c r="E31" s="359" t="s">
        <v>300</v>
      </c>
      <c r="F31" s="275" t="s">
        <v>288</v>
      </c>
      <c r="G31" s="290" t="s">
        <v>288</v>
      </c>
      <c r="H31" s="293">
        <v>1</v>
      </c>
      <c r="I31" s="296" t="s">
        <v>98</v>
      </c>
      <c r="J31" s="299">
        <v>2021130010240</v>
      </c>
      <c r="K31" s="302" t="s">
        <v>301</v>
      </c>
      <c r="L31" s="94" t="s">
        <v>121</v>
      </c>
      <c r="M31" s="133">
        <v>44586</v>
      </c>
      <c r="N31" s="133">
        <v>44926</v>
      </c>
      <c r="O31" s="96">
        <f>(N31-M31)</f>
        <v>340</v>
      </c>
      <c r="P31" s="97">
        <v>2</v>
      </c>
      <c r="Q31" s="98">
        <v>0.1</v>
      </c>
      <c r="R31" s="99">
        <v>1</v>
      </c>
      <c r="S31" s="284" t="s">
        <v>263</v>
      </c>
      <c r="T31" s="287"/>
      <c r="U31" s="287"/>
      <c r="V31" s="94" t="s">
        <v>302</v>
      </c>
      <c r="W31" s="94" t="s">
        <v>121</v>
      </c>
      <c r="X31" s="101" t="s">
        <v>265</v>
      </c>
      <c r="Y31" s="284" t="s">
        <v>263</v>
      </c>
      <c r="Z31" s="284"/>
      <c r="AA31" s="284"/>
      <c r="AB31" s="101" t="s">
        <v>263</v>
      </c>
      <c r="AC31" s="101"/>
      <c r="AD31" s="101"/>
      <c r="AE31" s="101" t="s">
        <v>263</v>
      </c>
      <c r="AF31" s="101"/>
      <c r="AG31" s="102"/>
      <c r="AH31" s="101" t="s">
        <v>263</v>
      </c>
      <c r="AI31" s="101"/>
      <c r="AJ31" s="102"/>
      <c r="AK31" s="99">
        <v>1</v>
      </c>
      <c r="AL31" s="314">
        <v>1</v>
      </c>
      <c r="AM31" s="293">
        <v>1</v>
      </c>
      <c r="AN31" s="124">
        <f t="shared" si="6"/>
        <v>0</v>
      </c>
      <c r="AO31" s="272" t="s">
        <v>104</v>
      </c>
      <c r="AP31" s="284" t="s">
        <v>267</v>
      </c>
      <c r="AQ31" s="305">
        <v>184955732</v>
      </c>
      <c r="AR31" s="317">
        <v>0.98219999999999996</v>
      </c>
      <c r="AS31" s="305">
        <v>184955732</v>
      </c>
      <c r="AT31" s="308">
        <f>+AQ31</f>
        <v>184955732</v>
      </c>
      <c r="AU31" s="308">
        <f>+AT31-AS31</f>
        <v>0</v>
      </c>
      <c r="AV31" s="305">
        <v>184955732</v>
      </c>
      <c r="AW31" s="311">
        <v>52400000</v>
      </c>
      <c r="AX31" s="311">
        <v>13000000</v>
      </c>
      <c r="AY31" s="305">
        <v>184955732</v>
      </c>
      <c r="AZ31" s="311">
        <v>52400000</v>
      </c>
      <c r="BA31" s="326">
        <v>32500000</v>
      </c>
      <c r="BB31" s="305">
        <v>184955732</v>
      </c>
      <c r="BC31" s="311">
        <v>178372406</v>
      </c>
      <c r="BD31" s="311">
        <v>47800000</v>
      </c>
      <c r="BE31" s="305">
        <v>184955732</v>
      </c>
      <c r="BF31" s="331">
        <v>181669072.66</v>
      </c>
      <c r="BG31" s="326">
        <v>162954591.46000001</v>
      </c>
      <c r="BH31" s="284" t="s">
        <v>51</v>
      </c>
      <c r="BI31" s="320">
        <f>AL31-((BG31/BE31))</f>
        <v>0.11895354797655033</v>
      </c>
      <c r="BJ31" s="361" t="s">
        <v>303</v>
      </c>
      <c r="BK31" s="104"/>
    </row>
    <row r="32" spans="1:63" ht="85.5" x14ac:dyDescent="0.25">
      <c r="A32" s="270"/>
      <c r="B32" s="273"/>
      <c r="C32" s="273"/>
      <c r="D32" s="273"/>
      <c r="E32" s="360"/>
      <c r="F32" s="334"/>
      <c r="G32" s="291"/>
      <c r="H32" s="294"/>
      <c r="I32" s="297"/>
      <c r="J32" s="300"/>
      <c r="K32" s="303"/>
      <c r="L32" s="127" t="s">
        <v>304</v>
      </c>
      <c r="M32" s="134">
        <v>44586</v>
      </c>
      <c r="N32" s="134">
        <v>44926</v>
      </c>
      <c r="O32" s="135">
        <f>(N32-M32)</f>
        <v>340</v>
      </c>
      <c r="P32" s="136">
        <v>1</v>
      </c>
      <c r="Q32" s="107">
        <v>0.2</v>
      </c>
      <c r="R32" s="108">
        <v>1</v>
      </c>
      <c r="S32" s="285"/>
      <c r="T32" s="288"/>
      <c r="U32" s="288"/>
      <c r="V32" s="127" t="s">
        <v>305</v>
      </c>
      <c r="W32" s="127" t="s">
        <v>304</v>
      </c>
      <c r="X32" s="101" t="s">
        <v>265</v>
      </c>
      <c r="Y32" s="285"/>
      <c r="Z32" s="285"/>
      <c r="AA32" s="285"/>
      <c r="AB32" s="110" t="s">
        <v>263</v>
      </c>
      <c r="AC32" s="110"/>
      <c r="AD32" s="110"/>
      <c r="AE32" s="110" t="s">
        <v>263</v>
      </c>
      <c r="AF32" s="110"/>
      <c r="AG32" s="111"/>
      <c r="AH32" s="110" t="s">
        <v>263</v>
      </c>
      <c r="AI32" s="110"/>
      <c r="AJ32" s="111"/>
      <c r="AK32" s="108">
        <v>1</v>
      </c>
      <c r="AL32" s="315"/>
      <c r="AM32" s="294"/>
      <c r="AN32" s="112">
        <f t="shared" si="6"/>
        <v>0</v>
      </c>
      <c r="AO32" s="273"/>
      <c r="AP32" s="285"/>
      <c r="AQ32" s="306"/>
      <c r="AR32" s="318"/>
      <c r="AS32" s="306"/>
      <c r="AT32" s="309"/>
      <c r="AU32" s="309"/>
      <c r="AV32" s="306"/>
      <c r="AW32" s="312"/>
      <c r="AX32" s="312"/>
      <c r="AY32" s="306"/>
      <c r="AZ32" s="312"/>
      <c r="BA32" s="327"/>
      <c r="BB32" s="306"/>
      <c r="BC32" s="312"/>
      <c r="BD32" s="312"/>
      <c r="BE32" s="306"/>
      <c r="BF32" s="332"/>
      <c r="BG32" s="327"/>
      <c r="BH32" s="285"/>
      <c r="BI32" s="321"/>
      <c r="BJ32" s="362"/>
      <c r="BK32" s="104"/>
    </row>
    <row r="33" spans="1:63" ht="28.5" x14ac:dyDescent="0.25">
      <c r="A33" s="270"/>
      <c r="B33" s="273"/>
      <c r="C33" s="273"/>
      <c r="D33" s="273"/>
      <c r="E33" s="297"/>
      <c r="F33" s="276"/>
      <c r="G33" s="291"/>
      <c r="H33" s="294"/>
      <c r="I33" s="297"/>
      <c r="J33" s="300"/>
      <c r="K33" s="303"/>
      <c r="L33" s="80" t="s">
        <v>102</v>
      </c>
      <c r="M33" s="105">
        <v>44586</v>
      </c>
      <c r="N33" s="105">
        <v>44926</v>
      </c>
      <c r="O33" s="106">
        <f t="shared" ref="O33:O34" si="7">(N33-M33)</f>
        <v>340</v>
      </c>
      <c r="P33" s="113">
        <v>12</v>
      </c>
      <c r="Q33" s="107">
        <v>0.4</v>
      </c>
      <c r="R33" s="108">
        <v>1</v>
      </c>
      <c r="S33" s="285"/>
      <c r="T33" s="288"/>
      <c r="U33" s="288"/>
      <c r="V33" s="80" t="s">
        <v>306</v>
      </c>
      <c r="W33" s="80" t="s">
        <v>102</v>
      </c>
      <c r="X33" s="110" t="s">
        <v>265</v>
      </c>
      <c r="Y33" s="285"/>
      <c r="Z33" s="285"/>
      <c r="AA33" s="285"/>
      <c r="AB33" s="110" t="s">
        <v>263</v>
      </c>
      <c r="AC33" s="110"/>
      <c r="AD33" s="110"/>
      <c r="AE33" s="110" t="s">
        <v>263</v>
      </c>
      <c r="AF33" s="110"/>
      <c r="AG33" s="111"/>
      <c r="AH33" s="110" t="s">
        <v>263</v>
      </c>
      <c r="AI33" s="110"/>
      <c r="AJ33" s="111"/>
      <c r="AK33" s="108">
        <v>1</v>
      </c>
      <c r="AL33" s="315"/>
      <c r="AM33" s="294"/>
      <c r="AN33" s="112">
        <f t="shared" si="6"/>
        <v>0</v>
      </c>
      <c r="AO33" s="273"/>
      <c r="AP33" s="285"/>
      <c r="AQ33" s="306"/>
      <c r="AR33" s="318"/>
      <c r="AS33" s="306"/>
      <c r="AT33" s="309"/>
      <c r="AU33" s="309"/>
      <c r="AV33" s="306"/>
      <c r="AW33" s="312"/>
      <c r="AX33" s="312"/>
      <c r="AY33" s="306"/>
      <c r="AZ33" s="312"/>
      <c r="BA33" s="327"/>
      <c r="BB33" s="306"/>
      <c r="BC33" s="312"/>
      <c r="BD33" s="312"/>
      <c r="BE33" s="306"/>
      <c r="BF33" s="332"/>
      <c r="BG33" s="327"/>
      <c r="BH33" s="285"/>
      <c r="BI33" s="321"/>
      <c r="BJ33" s="362"/>
      <c r="BK33" s="104"/>
    </row>
    <row r="34" spans="1:63" ht="43.5" thickBot="1" x14ac:dyDescent="0.3">
      <c r="A34" s="271"/>
      <c r="B34" s="274"/>
      <c r="C34" s="274"/>
      <c r="D34" s="274"/>
      <c r="E34" s="298"/>
      <c r="F34" s="277"/>
      <c r="G34" s="292"/>
      <c r="H34" s="295"/>
      <c r="I34" s="298"/>
      <c r="J34" s="301"/>
      <c r="K34" s="304"/>
      <c r="L34" s="115" t="s">
        <v>103</v>
      </c>
      <c r="M34" s="116">
        <v>44586</v>
      </c>
      <c r="N34" s="116">
        <v>44926</v>
      </c>
      <c r="O34" s="117">
        <f t="shared" si="7"/>
        <v>340</v>
      </c>
      <c r="P34" s="118">
        <v>1</v>
      </c>
      <c r="Q34" s="119">
        <v>0.3</v>
      </c>
      <c r="R34" s="120">
        <v>1</v>
      </c>
      <c r="S34" s="286"/>
      <c r="T34" s="289"/>
      <c r="U34" s="289"/>
      <c r="V34" s="115" t="s">
        <v>103</v>
      </c>
      <c r="W34" s="115" t="s">
        <v>103</v>
      </c>
      <c r="X34" s="122" t="s">
        <v>265</v>
      </c>
      <c r="Y34" s="286"/>
      <c r="Z34" s="286"/>
      <c r="AA34" s="286"/>
      <c r="AB34" s="122" t="s">
        <v>263</v>
      </c>
      <c r="AC34" s="122"/>
      <c r="AD34" s="122"/>
      <c r="AE34" s="122" t="s">
        <v>263</v>
      </c>
      <c r="AF34" s="122"/>
      <c r="AG34" s="123"/>
      <c r="AH34" s="122" t="s">
        <v>263</v>
      </c>
      <c r="AI34" s="122"/>
      <c r="AJ34" s="123"/>
      <c r="AK34" s="120">
        <v>1</v>
      </c>
      <c r="AL34" s="316"/>
      <c r="AM34" s="295"/>
      <c r="AN34" s="132">
        <f t="shared" si="6"/>
        <v>0</v>
      </c>
      <c r="AO34" s="274"/>
      <c r="AP34" s="286"/>
      <c r="AQ34" s="307"/>
      <c r="AR34" s="319"/>
      <c r="AS34" s="307"/>
      <c r="AT34" s="310"/>
      <c r="AU34" s="310"/>
      <c r="AV34" s="307"/>
      <c r="AW34" s="313"/>
      <c r="AX34" s="313"/>
      <c r="AY34" s="307"/>
      <c r="AZ34" s="313"/>
      <c r="BA34" s="328"/>
      <c r="BB34" s="307"/>
      <c r="BC34" s="313"/>
      <c r="BD34" s="313"/>
      <c r="BE34" s="307"/>
      <c r="BF34" s="333"/>
      <c r="BG34" s="328"/>
      <c r="BH34" s="286"/>
      <c r="BI34" s="322"/>
      <c r="BJ34" s="363"/>
      <c r="BK34" s="104"/>
    </row>
  </sheetData>
  <mergeCells count="357">
    <mergeCell ref="BE31:BE34"/>
    <mergeCell ref="BF31:BF34"/>
    <mergeCell ref="BG31:BG34"/>
    <mergeCell ref="BH31:BH34"/>
    <mergeCell ref="BI31:BI34"/>
    <mergeCell ref="BJ31:BJ34"/>
    <mergeCell ref="AY31:AY34"/>
    <mergeCell ref="AZ31:AZ34"/>
    <mergeCell ref="BA31:BA34"/>
    <mergeCell ref="BB31:BB34"/>
    <mergeCell ref="BC31:BC34"/>
    <mergeCell ref="BD31:BD34"/>
    <mergeCell ref="AS31:AS34"/>
    <mergeCell ref="AT31:AT34"/>
    <mergeCell ref="AU31:AU34"/>
    <mergeCell ref="AV31:AV34"/>
    <mergeCell ref="AW31:AW34"/>
    <mergeCell ref="AX31:AX34"/>
    <mergeCell ref="AL31:AL34"/>
    <mergeCell ref="AM31:AM34"/>
    <mergeCell ref="AO31:AO34"/>
    <mergeCell ref="AP31:AP34"/>
    <mergeCell ref="AQ31:AQ34"/>
    <mergeCell ref="AR31:AR34"/>
    <mergeCell ref="S31:S34"/>
    <mergeCell ref="T31:T34"/>
    <mergeCell ref="U31:U34"/>
    <mergeCell ref="Y31:Y34"/>
    <mergeCell ref="Z31:Z34"/>
    <mergeCell ref="AA31:AA34"/>
    <mergeCell ref="F31:F34"/>
    <mergeCell ref="G31:G34"/>
    <mergeCell ref="H31:H34"/>
    <mergeCell ref="I31:I34"/>
    <mergeCell ref="J31:J34"/>
    <mergeCell ref="K31:K34"/>
    <mergeCell ref="BF29:BF30"/>
    <mergeCell ref="BG29:BG30"/>
    <mergeCell ref="BH29:BH30"/>
    <mergeCell ref="BI29:BI30"/>
    <mergeCell ref="BJ29:BJ30"/>
    <mergeCell ref="A31:A34"/>
    <mergeCell ref="B31:B34"/>
    <mergeCell ref="C31:C34"/>
    <mergeCell ref="D31:D34"/>
    <mergeCell ref="E31:E34"/>
    <mergeCell ref="AZ29:AZ30"/>
    <mergeCell ref="BA29:BA30"/>
    <mergeCell ref="BB29:BB30"/>
    <mergeCell ref="BC29:BC30"/>
    <mergeCell ref="BD29:BD30"/>
    <mergeCell ref="BE29:BE30"/>
    <mergeCell ref="AT29:AT30"/>
    <mergeCell ref="AU29:AU30"/>
    <mergeCell ref="AV29:AV30"/>
    <mergeCell ref="AW29:AW30"/>
    <mergeCell ref="AX29:AX30"/>
    <mergeCell ref="AY29:AY30"/>
    <mergeCell ref="AM29:AM30"/>
    <mergeCell ref="AO29:AO30"/>
    <mergeCell ref="AP29:AP30"/>
    <mergeCell ref="AQ29:AQ30"/>
    <mergeCell ref="AR29:AR30"/>
    <mergeCell ref="AS29:AS30"/>
    <mergeCell ref="T29:T30"/>
    <mergeCell ref="U29:U30"/>
    <mergeCell ref="Y29:Y30"/>
    <mergeCell ref="Z29:Z30"/>
    <mergeCell ref="AA29:AA30"/>
    <mergeCell ref="AL29:AL30"/>
    <mergeCell ref="G29:G30"/>
    <mergeCell ref="H29:H30"/>
    <mergeCell ref="I29:I30"/>
    <mergeCell ref="J29:J30"/>
    <mergeCell ref="K29:K30"/>
    <mergeCell ref="S29:S30"/>
    <mergeCell ref="A29:A30"/>
    <mergeCell ref="B29:B30"/>
    <mergeCell ref="C29:C30"/>
    <mergeCell ref="D29:D30"/>
    <mergeCell ref="E29:E30"/>
    <mergeCell ref="F29:F30"/>
    <mergeCell ref="BE24:BE28"/>
    <mergeCell ref="BF24:BF28"/>
    <mergeCell ref="BG24:BG28"/>
    <mergeCell ref="BH24:BH28"/>
    <mergeCell ref="BI24:BI28"/>
    <mergeCell ref="BJ24:BJ28"/>
    <mergeCell ref="AY24:AY28"/>
    <mergeCell ref="AZ24:AZ28"/>
    <mergeCell ref="BA24:BA28"/>
    <mergeCell ref="BB24:BB28"/>
    <mergeCell ref="BC24:BC28"/>
    <mergeCell ref="BD24:BD28"/>
    <mergeCell ref="AS24:AS28"/>
    <mergeCell ref="AT24:AT28"/>
    <mergeCell ref="AU24:AU28"/>
    <mergeCell ref="AV24:AV28"/>
    <mergeCell ref="AW24:AW28"/>
    <mergeCell ref="AX24:AX28"/>
    <mergeCell ref="AM24:AM28"/>
    <mergeCell ref="AN24:AN25"/>
    <mergeCell ref="AO24:AO28"/>
    <mergeCell ref="AP24:AP28"/>
    <mergeCell ref="AQ24:AQ28"/>
    <mergeCell ref="AR24:AR28"/>
    <mergeCell ref="AG24:AG25"/>
    <mergeCell ref="AH24:AH25"/>
    <mergeCell ref="AI24:AI25"/>
    <mergeCell ref="AJ24:AJ25"/>
    <mergeCell ref="AK24:AK25"/>
    <mergeCell ref="AL24:AL28"/>
    <mergeCell ref="AA24:AA28"/>
    <mergeCell ref="AB24:AB25"/>
    <mergeCell ref="AC24:AC25"/>
    <mergeCell ref="AD24:AD25"/>
    <mergeCell ref="AE24:AE25"/>
    <mergeCell ref="AF24:AF25"/>
    <mergeCell ref="T24:T28"/>
    <mergeCell ref="U24:U28"/>
    <mergeCell ref="Y24:Y28"/>
    <mergeCell ref="Z24:Z28"/>
    <mergeCell ref="L24:L25"/>
    <mergeCell ref="M24:M25"/>
    <mergeCell ref="N24:N25"/>
    <mergeCell ref="O24:O25"/>
    <mergeCell ref="P24:P25"/>
    <mergeCell ref="Q24:Q25"/>
    <mergeCell ref="F24:F28"/>
    <mergeCell ref="G24:G28"/>
    <mergeCell ref="H24:H28"/>
    <mergeCell ref="I24:I28"/>
    <mergeCell ref="J24:J28"/>
    <mergeCell ref="K24:K28"/>
    <mergeCell ref="BF21:BF23"/>
    <mergeCell ref="BG21:BG23"/>
    <mergeCell ref="BH21:BH23"/>
    <mergeCell ref="AS21:AS23"/>
    <mergeCell ref="T21:T23"/>
    <mergeCell ref="U21:U23"/>
    <mergeCell ref="Y21:Y23"/>
    <mergeCell ref="Z21:Z23"/>
    <mergeCell ref="AA21:AA23"/>
    <mergeCell ref="AL21:AL23"/>
    <mergeCell ref="G21:G23"/>
    <mergeCell ref="H21:H23"/>
    <mergeCell ref="I21:I23"/>
    <mergeCell ref="J21:J23"/>
    <mergeCell ref="K21:K23"/>
    <mergeCell ref="S21:S23"/>
    <mergeCell ref="R24:R25"/>
    <mergeCell ref="S24:S28"/>
    <mergeCell ref="BI21:BI23"/>
    <mergeCell ref="BJ21:BJ23"/>
    <mergeCell ref="A24:A28"/>
    <mergeCell ref="B24:B28"/>
    <mergeCell ref="C24:C28"/>
    <mergeCell ref="D24:D28"/>
    <mergeCell ref="E24:E28"/>
    <mergeCell ref="AZ21:AZ23"/>
    <mergeCell ref="BA21:BA23"/>
    <mergeCell ref="BB21:BB23"/>
    <mergeCell ref="BC21:BC23"/>
    <mergeCell ref="BD21:BD23"/>
    <mergeCell ref="BE21:BE23"/>
    <mergeCell ref="AT21:AT23"/>
    <mergeCell ref="AU21:AU23"/>
    <mergeCell ref="AV21:AV23"/>
    <mergeCell ref="AW21:AW23"/>
    <mergeCell ref="AX21:AX23"/>
    <mergeCell ref="AY21:AY23"/>
    <mergeCell ref="AM21:AM23"/>
    <mergeCell ref="AO21:AO23"/>
    <mergeCell ref="AP21:AP23"/>
    <mergeCell ref="AQ21:AQ23"/>
    <mergeCell ref="AR21:AR23"/>
    <mergeCell ref="A21:A23"/>
    <mergeCell ref="B21:B23"/>
    <mergeCell ref="C21:C23"/>
    <mergeCell ref="D21:D23"/>
    <mergeCell ref="E21:E23"/>
    <mergeCell ref="F21:F23"/>
    <mergeCell ref="BE16:BE20"/>
    <mergeCell ref="BF16:BF20"/>
    <mergeCell ref="BG16:BG20"/>
    <mergeCell ref="AS16:AS20"/>
    <mergeCell ref="AT16:AT20"/>
    <mergeCell ref="AU16:AU20"/>
    <mergeCell ref="AV16:AV20"/>
    <mergeCell ref="AW16:AW20"/>
    <mergeCell ref="AX16:AX20"/>
    <mergeCell ref="AL16:AL20"/>
    <mergeCell ref="AM16:AM20"/>
    <mergeCell ref="AO16:AO20"/>
    <mergeCell ref="AP16:AP20"/>
    <mergeCell ref="AQ16:AQ20"/>
    <mergeCell ref="AR16:AR20"/>
    <mergeCell ref="S16:S20"/>
    <mergeCell ref="T16:T20"/>
    <mergeCell ref="U16:U20"/>
    <mergeCell ref="BH16:BH20"/>
    <mergeCell ref="BI16:BI20"/>
    <mergeCell ref="BJ16:BJ20"/>
    <mergeCell ref="AY16:AY20"/>
    <mergeCell ref="AZ16:AZ20"/>
    <mergeCell ref="BA16:BA20"/>
    <mergeCell ref="BB16:BB20"/>
    <mergeCell ref="BC16:BC20"/>
    <mergeCell ref="BD16:BD20"/>
    <mergeCell ref="Y16:Y20"/>
    <mergeCell ref="Z16:Z20"/>
    <mergeCell ref="AA16:AA20"/>
    <mergeCell ref="F16:F20"/>
    <mergeCell ref="G16:G20"/>
    <mergeCell ref="H16:H20"/>
    <mergeCell ref="I16:I20"/>
    <mergeCell ref="J16:J20"/>
    <mergeCell ref="K16:K20"/>
    <mergeCell ref="BF13:BF15"/>
    <mergeCell ref="BG13:BG15"/>
    <mergeCell ref="BH13:BH15"/>
    <mergeCell ref="BI13:BI15"/>
    <mergeCell ref="BJ13:BJ15"/>
    <mergeCell ref="A16:A20"/>
    <mergeCell ref="B16:B20"/>
    <mergeCell ref="C16:C20"/>
    <mergeCell ref="D16:D20"/>
    <mergeCell ref="E16:E20"/>
    <mergeCell ref="AZ13:AZ15"/>
    <mergeCell ref="BA13:BA15"/>
    <mergeCell ref="BB13:BB15"/>
    <mergeCell ref="BC13:BC15"/>
    <mergeCell ref="BD13:BD15"/>
    <mergeCell ref="BE13:BE15"/>
    <mergeCell ref="AT13:AT15"/>
    <mergeCell ref="AU13:AU15"/>
    <mergeCell ref="AV13:AV15"/>
    <mergeCell ref="AW13:AW15"/>
    <mergeCell ref="AX13:AX15"/>
    <mergeCell ref="AY13:AY15"/>
    <mergeCell ref="AM13:AM15"/>
    <mergeCell ref="AO13:AO15"/>
    <mergeCell ref="AP13:AP15"/>
    <mergeCell ref="AQ13:AQ15"/>
    <mergeCell ref="AR13:AR15"/>
    <mergeCell ref="AS13:AS15"/>
    <mergeCell ref="T13:T15"/>
    <mergeCell ref="U13:U15"/>
    <mergeCell ref="Y13:Y15"/>
    <mergeCell ref="Z13:Z15"/>
    <mergeCell ref="AA13:AA15"/>
    <mergeCell ref="AL13:AL15"/>
    <mergeCell ref="G13:G15"/>
    <mergeCell ref="H13:H15"/>
    <mergeCell ref="I13:I15"/>
    <mergeCell ref="J13:J15"/>
    <mergeCell ref="K13:K15"/>
    <mergeCell ref="S13:S15"/>
    <mergeCell ref="A13:A15"/>
    <mergeCell ref="B13:B15"/>
    <mergeCell ref="C13:C15"/>
    <mergeCell ref="D13:D15"/>
    <mergeCell ref="E13:E15"/>
    <mergeCell ref="F13:F15"/>
    <mergeCell ref="BF9:BF12"/>
    <mergeCell ref="BG9:BG12"/>
    <mergeCell ref="BH9:BH12"/>
    <mergeCell ref="BI9:BI12"/>
    <mergeCell ref="BJ9:BJ12"/>
    <mergeCell ref="AY9:AY12"/>
    <mergeCell ref="AZ9:AZ12"/>
    <mergeCell ref="BA9:BA12"/>
    <mergeCell ref="BB9:BB12"/>
    <mergeCell ref="BC9:BC12"/>
    <mergeCell ref="BD9:BD12"/>
    <mergeCell ref="AW9:AW12"/>
    <mergeCell ref="AX9:AX12"/>
    <mergeCell ref="AL9:AL12"/>
    <mergeCell ref="AM9:AM12"/>
    <mergeCell ref="AO9:AO12"/>
    <mergeCell ref="AP9:AP12"/>
    <mergeCell ref="AQ9:AQ12"/>
    <mergeCell ref="AR9:AR12"/>
    <mergeCell ref="BE9:BE12"/>
    <mergeCell ref="G9:G12"/>
    <mergeCell ref="H9:H12"/>
    <mergeCell ref="I9:I12"/>
    <mergeCell ref="J9:J12"/>
    <mergeCell ref="K9:K12"/>
    <mergeCell ref="AS9:AS12"/>
    <mergeCell ref="AT9:AT12"/>
    <mergeCell ref="AU9:AU12"/>
    <mergeCell ref="AV9:AV12"/>
    <mergeCell ref="A9:A12"/>
    <mergeCell ref="B9:B12"/>
    <mergeCell ref="C9:C12"/>
    <mergeCell ref="D9:D12"/>
    <mergeCell ref="E9:E12"/>
    <mergeCell ref="AO7:AO8"/>
    <mergeCell ref="AP7:AP8"/>
    <mergeCell ref="AQ7:AQ8"/>
    <mergeCell ref="AR7:AR8"/>
    <mergeCell ref="AE7:AG7"/>
    <mergeCell ref="AH7:AJ7"/>
    <mergeCell ref="AK7:AK8"/>
    <mergeCell ref="AL7:AL8"/>
    <mergeCell ref="AM7:AM8"/>
    <mergeCell ref="AN7:AN8"/>
    <mergeCell ref="M6:M8"/>
    <mergeCell ref="N6:N8"/>
    <mergeCell ref="S9:S12"/>
    <mergeCell ref="T9:T12"/>
    <mergeCell ref="U9:U12"/>
    <mergeCell ref="Y9:Y12"/>
    <mergeCell ref="Z9:Z12"/>
    <mergeCell ref="AA9:AA12"/>
    <mergeCell ref="F9:F12"/>
    <mergeCell ref="AO6:AR6"/>
    <mergeCell ref="AS6:AU6"/>
    <mergeCell ref="AV6:BG6"/>
    <mergeCell ref="BH6:BI7"/>
    <mergeCell ref="BJ6:BJ8"/>
    <mergeCell ref="S7:U7"/>
    <mergeCell ref="V7:X7"/>
    <mergeCell ref="Y7:AA7"/>
    <mergeCell ref="AB7:AD7"/>
    <mergeCell ref="AU7:AU8"/>
    <mergeCell ref="AV7:AX7"/>
    <mergeCell ref="AY7:BA7"/>
    <mergeCell ref="BB7:BD7"/>
    <mergeCell ref="BE7:BG7"/>
    <mergeCell ref="AS7:AS8"/>
    <mergeCell ref="AT7:AT8"/>
    <mergeCell ref="A6:A8"/>
    <mergeCell ref="B6:B8"/>
    <mergeCell ref="C6:C8"/>
    <mergeCell ref="D6:D8"/>
    <mergeCell ref="E6:E8"/>
    <mergeCell ref="F6:F8"/>
    <mergeCell ref="A1:A4"/>
    <mergeCell ref="B1:BI1"/>
    <mergeCell ref="B2:BI2"/>
    <mergeCell ref="B3:BI3"/>
    <mergeCell ref="B4:BI4"/>
    <mergeCell ref="A5:R5"/>
    <mergeCell ref="S5:BJ5"/>
    <mergeCell ref="O6:O8"/>
    <mergeCell ref="P6:P8"/>
    <mergeCell ref="Q6:Q8"/>
    <mergeCell ref="R6:R8"/>
    <mergeCell ref="G6:G8"/>
    <mergeCell ref="H6:H8"/>
    <mergeCell ref="I6:I8"/>
    <mergeCell ref="J6:J8"/>
    <mergeCell ref="K6:K8"/>
    <mergeCell ref="L6:L8"/>
    <mergeCell ref="S6:AN6"/>
  </mergeCells>
  <dataValidations count="1">
    <dataValidation type="list" allowBlank="1" showInputMessage="1" showErrorMessage="1" sqref="S9:T9 Y9:Z9 S13:T13 Y13:Z13 Y16:Z16 S16:T16 AH26:AI34 Y21:Z21 S21:T21 Y24:Z25 S24:T25 AB9:AC24 AE9:AF24 AH9:AI24 AB26:AC34 Y29:Z29 S29:T29 AE26:AF34 Y31:Z32 S31:T32">
      <formula1>$XFC$6:$XFD$7</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 EGL 2022</vt:lpstr>
      <vt:lpstr>MATRIZ CONTROL INTERNO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dcterms:created xsi:type="dcterms:W3CDTF">2022-03-28T18:41:11Z</dcterms:created>
  <dcterms:modified xsi:type="dcterms:W3CDTF">2023-01-31T16:17:25Z</dcterms:modified>
</cp:coreProperties>
</file>