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bperez\Desktop\SEGUIMIENTOS PLANES DE ACCION A DIC.31 DE 2022\"/>
    </mc:Choice>
  </mc:AlternateContent>
  <bookViews>
    <workbookView xWindow="0" yWindow="0" windowWidth="20490" windowHeight="7155" tabRatio="641" activeTab="1"/>
  </bookViews>
  <sheets>
    <sheet name="Base General" sheetId="1" r:id="rId1"/>
    <sheet name="Hoja1" sheetId="2" r:id="rId2"/>
  </sheets>
  <externalReferences>
    <externalReference r:id="rId3"/>
  </externalReferences>
  <definedNames>
    <definedName name="_xlnm._FilterDatabase" localSheetId="0" hidden="1">'Base General'!$A$3:$AQ$121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69" i="2" l="1"/>
  <c r="AU168" i="2"/>
  <c r="AU166" i="2"/>
  <c r="AU165" i="2"/>
  <c r="AU164" i="2"/>
  <c r="AU163" i="2"/>
  <c r="AU162" i="2"/>
  <c r="AU159" i="2"/>
  <c r="AU154" i="2"/>
  <c r="AU135" i="2"/>
  <c r="AU123" i="2"/>
  <c r="AU113" i="2"/>
  <c r="AU112" i="2"/>
  <c r="AU111" i="2"/>
  <c r="AU109" i="2"/>
  <c r="AU104" i="2"/>
  <c r="AU101" i="2"/>
  <c r="AU97" i="2"/>
  <c r="AU93" i="2"/>
  <c r="AU91" i="2"/>
  <c r="AU89" i="2"/>
  <c r="AU82" i="2"/>
  <c r="AU79" i="2"/>
  <c r="AU77" i="2"/>
  <c r="AU74" i="2"/>
  <c r="AU71" i="2"/>
  <c r="AU62" i="2"/>
  <c r="AU55" i="2"/>
  <c r="AU44" i="2"/>
  <c r="AU37" i="2"/>
  <c r="AU32" i="2"/>
  <c r="AU27" i="2"/>
  <c r="T36" i="1"/>
  <c r="S36" i="1"/>
  <c r="T95" i="1"/>
  <c r="R49" i="1"/>
  <c r="R28" i="1"/>
  <c r="BE169" i="2"/>
  <c r="AT169" i="2"/>
  <c r="AS169" i="2"/>
  <c r="AQ169" i="2"/>
  <c r="AT21" i="2"/>
  <c r="AU21" i="2" s="1"/>
  <c r="AT19" i="2"/>
  <c r="AU19" i="2" s="1"/>
  <c r="AT18" i="2"/>
  <c r="AU18" i="2" s="1"/>
  <c r="AT17" i="2"/>
  <c r="AU17" i="2" s="1"/>
  <c r="AT16" i="2"/>
  <c r="AU16" i="2" s="1"/>
  <c r="AT15" i="2"/>
  <c r="AU15" i="2" s="1"/>
  <c r="AT14" i="2"/>
  <c r="AU14" i="2" s="1"/>
  <c r="AT13" i="2"/>
  <c r="AU13" i="2" s="1"/>
  <c r="BI12" i="2"/>
  <c r="AT12" i="2"/>
  <c r="AU12" i="2" s="1"/>
  <c r="BG165" i="2"/>
  <c r="BI14" i="2" l="1"/>
  <c r="BI15" i="2"/>
  <c r="BI13" i="2"/>
  <c r="O73" i="2" l="1"/>
  <c r="O72" i="2"/>
  <c r="O71" i="2"/>
  <c r="O26" i="2"/>
  <c r="O25" i="2"/>
  <c r="O24" i="2"/>
  <c r="O23" i="2"/>
  <c r="O22" i="2"/>
  <c r="O21" i="2"/>
  <c r="O20" i="2"/>
  <c r="O19" i="2"/>
  <c r="O18" i="2"/>
  <c r="O17" i="2"/>
  <c r="O16" i="2"/>
  <c r="O15" i="2"/>
  <c r="O14" i="2"/>
  <c r="O13" i="2"/>
  <c r="BI76" i="2"/>
  <c r="O76" i="2"/>
  <c r="BI75" i="2"/>
  <c r="O74" i="2"/>
  <c r="BI74" i="2"/>
  <c r="BI103" i="2" l="1"/>
  <c r="BI102" i="2"/>
  <c r="BI101" i="2"/>
  <c r="BI100" i="2"/>
  <c r="BI99" i="2"/>
  <c r="O99" i="2"/>
  <c r="BI98" i="2"/>
  <c r="BI97" i="2"/>
  <c r="BI96" i="2"/>
  <c r="BI95" i="2"/>
  <c r="O95" i="2"/>
  <c r="BI94" i="2"/>
  <c r="BI93" i="2"/>
  <c r="BI92" i="2"/>
  <c r="BI91" i="2"/>
  <c r="O91" i="2"/>
  <c r="BI90" i="2" l="1"/>
  <c r="AN90" i="2"/>
  <c r="BI89" i="2"/>
  <c r="BI88" i="2"/>
  <c r="AN88" i="2"/>
  <c r="BI87" i="2"/>
  <c r="BI86" i="2"/>
  <c r="AN86" i="2"/>
  <c r="BI85" i="2"/>
  <c r="BI84" i="2"/>
  <c r="AN84" i="2"/>
  <c r="BI83" i="2"/>
  <c r="BI82" i="2"/>
  <c r="AN82" i="2"/>
  <c r="O82" i="2"/>
  <c r="AN66" i="2" l="1"/>
  <c r="O66" i="2"/>
  <c r="AN61" i="2"/>
  <c r="O61" i="2"/>
  <c r="BI56" i="2"/>
  <c r="AN56" i="2"/>
  <c r="O56" i="2"/>
  <c r="BI55" i="2"/>
  <c r="AN55" i="2"/>
  <c r="O55" i="2"/>
  <c r="BI51" i="2"/>
  <c r="AN51" i="2"/>
  <c r="O51" i="2"/>
  <c r="BI46" i="2"/>
  <c r="AN46" i="2"/>
  <c r="O46" i="2"/>
  <c r="BI41" i="2"/>
  <c r="AN41" i="2"/>
  <c r="O41" i="2"/>
  <c r="BI37" i="2"/>
  <c r="AN37" i="2"/>
  <c r="O37" i="2"/>
  <c r="BI33" i="2"/>
  <c r="AN33" i="2"/>
  <c r="O33" i="2"/>
  <c r="BI27" i="2"/>
  <c r="AN27" i="2"/>
  <c r="O27" i="2"/>
  <c r="O12" i="2" l="1"/>
  <c r="BI11" i="2"/>
  <c r="AT11" i="2"/>
  <c r="AU11" i="2" s="1"/>
  <c r="O11" i="2"/>
  <c r="BI10" i="2"/>
  <c r="O10" i="2"/>
  <c r="BI9" i="2"/>
  <c r="AT9" i="2"/>
  <c r="AU9" i="2" s="1"/>
  <c r="O9" i="2"/>
  <c r="AS53" i="1" l="1"/>
  <c r="AS4" i="1"/>
  <c r="AS117" i="1"/>
  <c r="AD30" i="1" l="1"/>
  <c r="R90" i="1"/>
  <c r="AD40" i="1" l="1"/>
  <c r="AD47" i="1"/>
  <c r="AT119" i="1" l="1"/>
  <c r="AS119" i="1"/>
  <c r="AT118" i="1"/>
  <c r="AS118" i="1"/>
  <c r="AT117" i="1"/>
  <c r="AT116" i="1"/>
  <c r="AS116" i="1"/>
  <c r="AT115" i="1"/>
  <c r="AS115" i="1"/>
  <c r="AS114" i="1"/>
  <c r="AT114" i="1"/>
  <c r="AT96" i="1"/>
  <c r="AS96" i="1"/>
  <c r="AT94" i="1"/>
  <c r="AT90" i="1"/>
  <c r="AT104" i="1"/>
  <c r="AT99" i="1"/>
  <c r="AT112" i="1"/>
  <c r="AT111" i="1"/>
  <c r="AT87" i="1"/>
  <c r="AT86" i="1"/>
  <c r="AT82" i="1"/>
  <c r="AT78" i="1"/>
  <c r="AT76" i="1"/>
  <c r="AT75" i="1"/>
  <c r="AT73" i="1"/>
  <c r="AT72" i="1"/>
  <c r="AT70" i="1"/>
  <c r="AT66" i="1"/>
  <c r="AT64" i="1"/>
  <c r="AT63" i="1"/>
  <c r="AT62" i="1"/>
  <c r="AT55" i="1"/>
  <c r="AT53" i="1"/>
  <c r="AT49" i="1"/>
  <c r="AT42" i="1"/>
  <c r="AT40" i="1"/>
  <c r="AT46" i="1"/>
  <c r="AT41" i="1"/>
  <c r="AT36" i="1"/>
  <c r="AT14" i="1"/>
  <c r="AS14" i="1"/>
  <c r="AT13" i="1"/>
  <c r="AS13" i="1"/>
  <c r="AS11" i="1"/>
  <c r="AT12" i="1"/>
  <c r="AS12" i="1"/>
  <c r="AT28" i="1"/>
  <c r="AT24" i="1"/>
  <c r="AT15" i="1"/>
  <c r="AT18" i="1"/>
  <c r="AT6" i="1"/>
  <c r="AT4" i="1"/>
  <c r="R61" i="1"/>
  <c r="R96" i="1" l="1"/>
  <c r="AD97" i="1"/>
  <c r="AD92" i="1"/>
  <c r="AD61" i="1" l="1"/>
  <c r="R59" i="1"/>
  <c r="R58" i="1"/>
  <c r="R56" i="1"/>
  <c r="AD108" i="1" l="1"/>
  <c r="AD107" i="1"/>
  <c r="AD106" i="1"/>
  <c r="AD105" i="1"/>
  <c r="AD104" i="1"/>
  <c r="AD103" i="1"/>
  <c r="AD102" i="1"/>
  <c r="AD100" i="1"/>
  <c r="AD101" i="1"/>
  <c r="AD70" i="1" l="1"/>
  <c r="AE70" i="1" s="1"/>
  <c r="AD68" i="1"/>
  <c r="AE68" i="1" s="1"/>
  <c r="AD119" i="1" l="1"/>
  <c r="AD118" i="1"/>
  <c r="AD117" i="1"/>
  <c r="AD115" i="1"/>
  <c r="AD114" i="1"/>
  <c r="AD116" i="1"/>
  <c r="AD91" i="1"/>
  <c r="AD90" i="1"/>
  <c r="AD86" i="1"/>
  <c r="AE86" i="1" s="1"/>
  <c r="AE88" i="1" s="1"/>
  <c r="AD83" i="1"/>
  <c r="AD79" i="1"/>
  <c r="AD78" i="1"/>
  <c r="AD74" i="1"/>
  <c r="AD73" i="1"/>
  <c r="AD72" i="1"/>
  <c r="AD69" i="1"/>
  <c r="AD67" i="1"/>
  <c r="AD66" i="1"/>
  <c r="AD60" i="1"/>
  <c r="AD59" i="1"/>
  <c r="AD58" i="1"/>
  <c r="AD57" i="1"/>
  <c r="AD56" i="1"/>
  <c r="AD51" i="1"/>
  <c r="AE51" i="1" s="1"/>
  <c r="AD50" i="1"/>
  <c r="AE50" i="1" s="1"/>
  <c r="AD49" i="1"/>
  <c r="AD42" i="1"/>
  <c r="AD29" i="1"/>
  <c r="AD31" i="1"/>
  <c r="AD32" i="1"/>
  <c r="AD33" i="1"/>
  <c r="AD28" i="1"/>
  <c r="AD20" i="1"/>
  <c r="AE20" i="1" s="1"/>
  <c r="AD19" i="1"/>
  <c r="AD18" i="1"/>
  <c r="AD14" i="1"/>
  <c r="AD13" i="1"/>
  <c r="AD11" i="1"/>
  <c r="AD7" i="1"/>
  <c r="AD6" i="1"/>
  <c r="AD5" i="1"/>
  <c r="AD4" i="1"/>
  <c r="R115" i="1"/>
  <c r="R105" i="1"/>
  <c r="R114" i="1"/>
  <c r="R86" i="1"/>
  <c r="R82" i="1"/>
  <c r="R79" i="1"/>
  <c r="R78" i="1"/>
  <c r="R72" i="1"/>
  <c r="R69" i="1"/>
  <c r="R36" i="1"/>
  <c r="R20" i="1"/>
  <c r="R18" i="1"/>
  <c r="R12" i="1"/>
  <c r="S11" i="1"/>
  <c r="R11" i="1"/>
  <c r="S4" i="1"/>
  <c r="R4" i="1"/>
  <c r="AS6" i="1"/>
  <c r="AS70" i="1"/>
  <c r="AS76" i="1"/>
  <c r="AS112" i="1"/>
  <c r="AS87" i="1"/>
  <c r="AS75" i="1"/>
  <c r="AS72" i="1"/>
  <c r="AS64" i="1"/>
  <c r="AS63" i="1"/>
  <c r="AS62" i="1"/>
  <c r="AS42" i="1"/>
  <c r="AS46" i="1"/>
  <c r="AS41" i="1"/>
  <c r="AS15" i="1"/>
  <c r="AS24" i="1"/>
  <c r="AD95" i="1" l="1"/>
  <c r="AD99" i="1" l="1"/>
  <c r="R97" i="1"/>
  <c r="AD82" i="1" l="1"/>
  <c r="AE19" i="1" l="1"/>
  <c r="AE47" i="1" l="1"/>
  <c r="AD41" i="1"/>
  <c r="AD39" i="1"/>
  <c r="AD38" i="1"/>
  <c r="AD37" i="1"/>
  <c r="AD36" i="1"/>
  <c r="T49" i="1"/>
  <c r="T28" i="1"/>
  <c r="T18" i="1"/>
  <c r="T12" i="1"/>
  <c r="T11" i="1"/>
  <c r="T4" i="1"/>
  <c r="S18" i="1" l="1"/>
  <c r="S49" i="1"/>
  <c r="S115" i="1" l="1"/>
  <c r="S114" i="1"/>
  <c r="S105" i="1"/>
  <c r="R99" i="1"/>
  <c r="S96" i="1"/>
  <c r="S90" i="1"/>
  <c r="N83" i="1"/>
  <c r="S82" i="1"/>
  <c r="S79" i="1"/>
  <c r="T72" i="1"/>
  <c r="S69" i="1"/>
  <c r="S59" i="1"/>
  <c r="S58" i="1"/>
  <c r="S56" i="1"/>
  <c r="T54" i="1"/>
  <c r="S54" i="1"/>
  <c r="S48" i="1"/>
  <c r="S28" i="1"/>
  <c r="T20" i="1"/>
  <c r="S20" i="1"/>
  <c r="S120" i="1" l="1"/>
  <c r="S85" i="1"/>
  <c r="T82" i="1"/>
  <c r="S113" i="1"/>
  <c r="S72" i="1"/>
  <c r="T85" i="1"/>
  <c r="AD21" i="1"/>
  <c r="AE21" i="1" s="1"/>
  <c r="AE117" i="1"/>
  <c r="AE118" i="1"/>
  <c r="AE119" i="1"/>
  <c r="AE115" i="1"/>
  <c r="AE114" i="1"/>
  <c r="AE29" i="1"/>
  <c r="AE30" i="1"/>
  <c r="AE31" i="1"/>
  <c r="AE32" i="1"/>
  <c r="AE33" i="1"/>
  <c r="AE28" i="1"/>
  <c r="AE14" i="1"/>
  <c r="AE11" i="1"/>
  <c r="AE6" i="1"/>
  <c r="AE7" i="1"/>
  <c r="AE5" i="1"/>
  <c r="AE4" i="1"/>
  <c r="AE39" i="1"/>
  <c r="AE41" i="1"/>
  <c r="AE91" i="1"/>
  <c r="AE92" i="1"/>
  <c r="AD93" i="1"/>
  <c r="AE93" i="1" s="1"/>
  <c r="AD94" i="1"/>
  <c r="AE94" i="1" s="1"/>
  <c r="AE95" i="1"/>
  <c r="AD96" i="1"/>
  <c r="AE96" i="1" s="1"/>
  <c r="AE97" i="1"/>
  <c r="AE90" i="1"/>
  <c r="AE59" i="1"/>
  <c r="AE60" i="1"/>
  <c r="AE56" i="1"/>
  <c r="AE61" i="1"/>
  <c r="AE69" i="1"/>
  <c r="AE67" i="1"/>
  <c r="AE66" i="1"/>
  <c r="AE83" i="1"/>
  <c r="AE82" i="1"/>
  <c r="AE73" i="1"/>
  <c r="AE74" i="1"/>
  <c r="AE72" i="1"/>
  <c r="AD111" i="1"/>
  <c r="AE111" i="1" s="1"/>
  <c r="AE108" i="1"/>
  <c r="AE107" i="1"/>
  <c r="AE106" i="1"/>
  <c r="AE105" i="1"/>
  <c r="AE102" i="1"/>
  <c r="AE103" i="1"/>
  <c r="AE104" i="1"/>
  <c r="AE100" i="1"/>
  <c r="AE99" i="1"/>
  <c r="AE79" i="1"/>
  <c r="AE78" i="1"/>
  <c r="AS111" i="1"/>
  <c r="AS104" i="1"/>
  <c r="AS99" i="1"/>
  <c r="AS94" i="1"/>
  <c r="AS90" i="1"/>
  <c r="AS86" i="1"/>
  <c r="AS82" i="1"/>
  <c r="AS78" i="1"/>
  <c r="AS73" i="1"/>
  <c r="AS55" i="1"/>
  <c r="AS49" i="1"/>
  <c r="AS40" i="1"/>
  <c r="AS36" i="1"/>
  <c r="AS28" i="1"/>
  <c r="AS18" i="1"/>
  <c r="AE71" i="1" l="1"/>
  <c r="S121" i="1"/>
  <c r="AE85" i="1"/>
  <c r="AE120" i="1"/>
  <c r="AE98" i="1"/>
  <c r="AE34" i="1"/>
  <c r="AE113" i="1"/>
  <c r="AE9" i="1"/>
  <c r="AE48" i="1"/>
  <c r="AE80" i="1"/>
  <c r="AE16" i="1"/>
  <c r="T115" i="1"/>
  <c r="T96" i="1"/>
  <c r="T93" i="1"/>
  <c r="T88" i="1"/>
  <c r="T89" i="1" s="1"/>
  <c r="T78" i="1"/>
  <c r="AE77" i="1"/>
  <c r="AS66" i="1"/>
  <c r="T66" i="1"/>
  <c r="AE65" i="1"/>
  <c r="AS38" i="1"/>
  <c r="AE18" i="1"/>
  <c r="S9" i="1"/>
  <c r="S10" i="1" l="1"/>
  <c r="AE26" i="1"/>
  <c r="AE125" i="1" s="1"/>
  <c r="T90" i="1"/>
  <c r="T113" i="1" s="1"/>
  <c r="S80" i="1"/>
  <c r="T9" i="1"/>
  <c r="T48" i="1"/>
  <c r="T114" i="1"/>
  <c r="T120" i="1" s="1"/>
  <c r="S77" i="1"/>
  <c r="T80" i="1"/>
  <c r="S88" i="1"/>
  <c r="S89" i="1" s="1"/>
  <c r="S34" i="1"/>
  <c r="T69" i="1"/>
  <c r="S55" i="1" l="1"/>
  <c r="S125" i="1"/>
  <c r="T10" i="1"/>
  <c r="T121" i="1"/>
  <c r="S81" i="1"/>
  <c r="T77" i="1"/>
  <c r="T81" i="1" s="1"/>
  <c r="T34" i="1"/>
  <c r="T55" i="1" s="1"/>
  <c r="T125" i="1" l="1"/>
</calcChain>
</file>

<file path=xl/comments1.xml><?xml version="1.0" encoding="utf-8"?>
<comments xmlns="http://schemas.openxmlformats.org/spreadsheetml/2006/main">
  <authors>
    <author>Usuario</author>
  </authors>
  <commentList>
    <comment ref="J4" authorId="0" shapeId="0">
      <text>
        <r>
          <rPr>
            <b/>
            <sz val="9"/>
            <color indexed="81"/>
            <rFont val="Tahoma"/>
            <family val="2"/>
          </rPr>
          <t>Usuario:</t>
        </r>
        <r>
          <rPr>
            <sz val="9"/>
            <color indexed="81"/>
            <rFont val="Tahoma"/>
            <family val="2"/>
          </rPr>
          <t xml:space="preserve">
CUANTOS ESTUDIOS SON Y QUIEN VA A SER EL RESPONSABLE</t>
        </r>
      </text>
    </comment>
  </commentList>
</comments>
</file>

<file path=xl/comments2.xml><?xml version="1.0" encoding="utf-8"?>
<comments xmlns="http://schemas.openxmlformats.org/spreadsheetml/2006/main">
  <authors>
    <author>Usuario de Windows</author>
  </authors>
  <commentList>
    <comment ref="F6" authorId="0" shapeId="0">
      <text>
        <r>
          <rPr>
            <b/>
            <sz val="9"/>
            <color indexed="81"/>
            <rFont val="Tahoma"/>
            <family val="2"/>
          </rPr>
          <t>VALOR NÚMERICO</t>
        </r>
      </text>
    </comment>
    <comment ref="G6" authorId="0" shapeId="0">
      <text>
        <r>
          <rPr>
            <b/>
            <sz val="9"/>
            <color indexed="81"/>
            <rFont val="Tahoma"/>
            <family val="2"/>
          </rPr>
          <t xml:space="preserve">VALOR EN PORCENTAJE
</t>
        </r>
      </text>
    </comment>
    <comment ref="H6" authorId="0" shapeId="0">
      <text>
        <r>
          <rPr>
            <b/>
            <sz val="9"/>
            <color indexed="81"/>
            <rFont val="Tahoma"/>
            <family val="2"/>
          </rPr>
          <t xml:space="preserve">VALOR EN PORCENTAJE
</t>
        </r>
      </text>
    </comment>
    <comment ref="L6" authorId="0" shapeId="0">
      <text>
        <r>
          <rPr>
            <b/>
            <sz val="9"/>
            <color indexed="81"/>
            <rFont val="Tahoma"/>
            <family val="2"/>
          </rPr>
          <t>INCLUIR EVIDENCIA ORGANIZADA POR PROGRAMA PROYECTO Y ACTIVIDAD</t>
        </r>
      </text>
    </comment>
    <comment ref="M6" authorId="0" shapeId="0">
      <text>
        <r>
          <rPr>
            <b/>
            <sz val="9"/>
            <color indexed="81"/>
            <rFont val="Tahoma"/>
            <family val="2"/>
          </rPr>
          <t xml:space="preserve">SE DEBE ESPECIFICAR LA FECHA Y PERIODICIDAD DE LA ACTIVIDAD
</t>
        </r>
      </text>
    </comment>
    <comment ref="N6" authorId="0" shapeId="0">
      <text>
        <r>
          <rPr>
            <b/>
            <sz val="9"/>
            <color indexed="81"/>
            <rFont val="Tahoma"/>
            <family val="2"/>
          </rPr>
          <t xml:space="preserve">SE DEBE ESPECIFICAR LA FECHA Y PERIODICIDAD DE LA ACTIVIDAD
</t>
        </r>
      </text>
    </comment>
    <comment ref="P6" authorId="0" shapeId="0">
      <text>
        <r>
          <rPr>
            <b/>
            <sz val="9"/>
            <color indexed="81"/>
            <rFont val="Tahoma"/>
            <family val="2"/>
          </rPr>
          <t>VALOR NÚMERICO</t>
        </r>
      </text>
    </comment>
    <comment ref="Q6" authorId="0" shapeId="0">
      <text>
        <r>
          <rPr>
            <b/>
            <sz val="9"/>
            <color indexed="81"/>
            <rFont val="Tahoma"/>
            <family val="2"/>
          </rPr>
          <t xml:space="preserve">VALOR EN PORCENTAJE
</t>
        </r>
      </text>
    </comment>
    <comment ref="R6" authorId="0" shapeId="0">
      <text>
        <r>
          <rPr>
            <b/>
            <sz val="9"/>
            <color indexed="81"/>
            <rFont val="Tahoma"/>
            <family val="2"/>
          </rPr>
          <t xml:space="preserve">VALOR EN PORCENTAJE
</t>
        </r>
      </text>
    </comment>
    <comment ref="S7" authorId="0" shapeId="0">
      <text>
        <r>
          <rPr>
            <b/>
            <sz val="9"/>
            <color indexed="81"/>
            <rFont val="Tahoma"/>
            <family val="2"/>
          </rPr>
          <t xml:space="preserve">INCLUIR EL OBJETIVO Y LAS ACTIVIDADES DEL PROYECTO
</t>
        </r>
      </text>
    </comment>
    <comment ref="V7" authorId="0" shapeId="0">
      <text>
        <r>
          <rPr>
            <b/>
            <sz val="9"/>
            <color indexed="81"/>
            <rFont val="Tahoma"/>
            <family val="2"/>
          </rPr>
          <t>RELACIONAR LAS ACTIVIDADES ESPECIFICAS DEL PROYECTO</t>
        </r>
      </text>
    </comment>
    <comment ref="AK7" authorId="0" shapeId="0">
      <text>
        <r>
          <rPr>
            <b/>
            <sz val="9"/>
            <color indexed="81"/>
            <rFont val="Tahoma"/>
            <family val="2"/>
          </rPr>
          <t>VERIFICAR AVANCE EN LAS EVIDENCIAS
VALOR EN PORCENTAJE</t>
        </r>
      </text>
    </comment>
    <comment ref="AL7" authorId="0" shapeId="0">
      <text>
        <r>
          <rPr>
            <b/>
            <sz val="9"/>
            <color indexed="81"/>
            <rFont val="Tahoma"/>
            <family val="2"/>
          </rPr>
          <t>TENER EN CUENTA EL PORCENTAJE DE PARTICIPACIÓN DE LA ACTIVIDAD DENTRO DEL AVANCE DEL PROYECTO (NO PROMEDIAR)</t>
        </r>
      </text>
    </comment>
    <comment ref="AM7" authorId="0" shapeId="0">
      <text>
        <r>
          <rPr>
            <b/>
            <sz val="9"/>
            <color indexed="81"/>
            <rFont val="Tahoma"/>
            <family val="2"/>
          </rPr>
          <t>TENER EN CUENTA LA PARTICIPACIÓN DEL PROYECTO DENTRO DE LA META PRODUCTO (NO PROMEDIAR)</t>
        </r>
      </text>
    </comment>
    <comment ref="AP7" authorId="0" shapeId="0">
      <text>
        <r>
          <rPr>
            <b/>
            <sz val="9"/>
            <color indexed="81"/>
            <rFont val="Tahoma"/>
            <family val="2"/>
          </rPr>
          <t>ICLD
SGP
SGR
ENTRE OTROS
(ESPECIFICAR OTROS)</t>
        </r>
      </text>
    </comment>
    <comment ref="AQ7" authorId="0" shapeId="0">
      <text>
        <r>
          <rPr>
            <b/>
            <sz val="9"/>
            <color indexed="81"/>
            <rFont val="Tahoma"/>
            <family val="2"/>
          </rPr>
          <t>VALOR NÚMERICO</t>
        </r>
      </text>
    </comment>
    <comment ref="AR7" authorId="0" shapeId="0">
      <text>
        <r>
          <rPr>
            <b/>
            <sz val="9"/>
            <color indexed="81"/>
            <rFont val="Tahoma"/>
            <family val="2"/>
          </rPr>
          <t>VALOR EN PORCENTAJE</t>
        </r>
      </text>
    </comment>
    <comment ref="AS7" authorId="0" shapeId="0">
      <text>
        <r>
          <rPr>
            <b/>
            <sz val="9"/>
            <color indexed="81"/>
            <rFont val="Tahoma"/>
            <family val="2"/>
          </rPr>
          <t>VALOR ASIGNADO PARA LA VIGENCIA A EVALUAR</t>
        </r>
      </text>
    </comment>
    <comment ref="AT7" authorId="0" shapeId="0">
      <text>
        <r>
          <rPr>
            <b/>
            <sz val="9"/>
            <color indexed="81"/>
            <rFont val="Tahoma"/>
            <family val="2"/>
          </rPr>
          <t>VALOR ASIGNADO PARA LA VIGENCIA A EVALUAR</t>
        </r>
      </text>
    </comment>
    <comment ref="AV7" authorId="0" shapeId="0">
      <text>
        <r>
          <rPr>
            <b/>
            <sz val="9"/>
            <color indexed="81"/>
            <rFont val="Tahoma"/>
            <family val="2"/>
          </rPr>
          <t>INFORMACIÓN DEL INFORME DE EJECUCION DEL PRESUPUESTO DE GASTOS E INVERSIONES (PREDIS)</t>
        </r>
      </text>
    </comment>
    <comment ref="AY7" authorId="0" shapeId="0">
      <text>
        <r>
          <rPr>
            <b/>
            <sz val="9"/>
            <color indexed="81"/>
            <rFont val="Tahoma"/>
            <family val="2"/>
          </rPr>
          <t>INFORMACIÓN DEL INFORME DE EJECUCION DEL PRESUPUESTO DE GASTOS E INVERSIONES (PREDIS)</t>
        </r>
      </text>
    </comment>
    <comment ref="BB7" authorId="0" shapeId="0">
      <text>
        <r>
          <rPr>
            <b/>
            <sz val="9"/>
            <color indexed="81"/>
            <rFont val="Tahoma"/>
            <family val="2"/>
          </rPr>
          <t>INFORMACIÓN DEL INFORME DE EJECUCION DEL PRESUPUESTO DE GASTOS E INVERSIONES (PREDIS)</t>
        </r>
      </text>
    </comment>
    <comment ref="BE7" authorId="0" shapeId="0">
      <text>
        <r>
          <rPr>
            <b/>
            <sz val="9"/>
            <color indexed="81"/>
            <rFont val="Tahoma"/>
            <family val="2"/>
          </rPr>
          <t>INFORMACIÓN DEL INFORME DE EJECUCION DEL PRESUPUESTO DE GASTOS E INVERSIONES (PREDIS)</t>
        </r>
      </text>
    </comment>
    <comment ref="AV8" authorId="0" shapeId="0">
      <text>
        <r>
          <rPr>
            <b/>
            <sz val="9"/>
            <color indexed="81"/>
            <rFont val="Tahoma"/>
            <family val="2"/>
          </rPr>
          <t>HACE REFERENCIA AL PRESUPUESTO ASIGNADO</t>
        </r>
      </text>
    </comment>
    <comment ref="AW8" authorId="0" shapeId="0">
      <text>
        <r>
          <rPr>
            <b/>
            <sz val="9"/>
            <color indexed="81"/>
            <rFont val="Tahoma"/>
            <family val="2"/>
          </rPr>
          <t>HACE REFERENCIA AL REGISTRO PRESUPUESTAL</t>
        </r>
      </text>
    </comment>
    <comment ref="AY8" authorId="0" shapeId="0">
      <text>
        <r>
          <rPr>
            <b/>
            <sz val="9"/>
            <color indexed="81"/>
            <rFont val="Tahoma"/>
            <family val="2"/>
          </rPr>
          <t>HACE REFERENCIA AL PRESUPUESTO ASIGNADO</t>
        </r>
      </text>
    </comment>
    <comment ref="AZ8" authorId="0" shapeId="0">
      <text>
        <r>
          <rPr>
            <b/>
            <sz val="9"/>
            <color indexed="81"/>
            <rFont val="Tahoma"/>
            <family val="2"/>
          </rPr>
          <t>HACE REFERENCIA AL REGISTRO PRESUPUESTAL</t>
        </r>
      </text>
    </comment>
    <comment ref="BB8" authorId="0" shapeId="0">
      <text>
        <r>
          <rPr>
            <b/>
            <sz val="9"/>
            <color indexed="81"/>
            <rFont val="Tahoma"/>
            <family val="2"/>
          </rPr>
          <t>HACE REFERENCIA AL PRESUPUESTO ASIGNADO</t>
        </r>
      </text>
    </comment>
    <comment ref="BC8" authorId="0" shapeId="0">
      <text>
        <r>
          <rPr>
            <b/>
            <sz val="9"/>
            <color indexed="81"/>
            <rFont val="Tahoma"/>
            <family val="2"/>
          </rPr>
          <t>HACE REFERENCIA AL REGISTRO PRESUPUESTAL</t>
        </r>
      </text>
    </comment>
    <comment ref="BE8" authorId="0" shapeId="0">
      <text>
        <r>
          <rPr>
            <b/>
            <sz val="9"/>
            <color indexed="81"/>
            <rFont val="Tahoma"/>
            <family val="2"/>
          </rPr>
          <t>HACE REFERENCIA AL PRESUPUESTO ASIGNADO</t>
        </r>
      </text>
    </comment>
    <comment ref="BF8" authorId="0" shapeId="0">
      <text>
        <r>
          <rPr>
            <b/>
            <sz val="9"/>
            <color indexed="81"/>
            <rFont val="Tahoma"/>
            <family val="2"/>
          </rPr>
          <t>HACE REFERENCIA AL REGISTRO PRESUPUESTAL</t>
        </r>
      </text>
    </comment>
    <comment ref="BH8" authorId="0" shapeId="0">
      <text>
        <r>
          <rPr>
            <b/>
            <sz val="9"/>
            <color indexed="81"/>
            <rFont val="Tahoma"/>
            <family val="2"/>
          </rPr>
          <t>COHERENCIA ENTRE LA EJECUCIÓN PRESUPUESTAL Y EL CUMPLIMIENTO DE LAS METAS</t>
        </r>
      </text>
    </comment>
  </commentList>
</comments>
</file>

<file path=xl/sharedStrings.xml><?xml version="1.0" encoding="utf-8"?>
<sst xmlns="http://schemas.openxmlformats.org/spreadsheetml/2006/main" count="1829" uniqueCount="578">
  <si>
    <t>PILAR</t>
  </si>
  <si>
    <t>LINEA ESTRATEGICA</t>
  </si>
  <si>
    <t>Indicador de Bienestar</t>
  </si>
  <si>
    <t>Línea Base 2019</t>
  </si>
  <si>
    <t xml:space="preserve">PROGRAMA </t>
  </si>
  <si>
    <t>Indicador de Producto</t>
  </si>
  <si>
    <t>Descripción de la Meta Producto 2020-2023</t>
  </si>
  <si>
    <t>Valor Absoluto de la Meta Producto 2020-2023</t>
  </si>
  <si>
    <t xml:space="preserve">PROYECTOS </t>
  </si>
  <si>
    <t>RESILIENTE</t>
  </si>
  <si>
    <t>DESARROLLO URBANO</t>
  </si>
  <si>
    <t>Porcentaje de estudios y diseños de la ingenería de detalle de los canales de la ciudad</t>
  </si>
  <si>
    <t>39% Fuente Valorización Distrital</t>
  </si>
  <si>
    <t>Aumentar en un 9%  hasta alcanzar el 48% de estudios y diseños de la ingenería de detalle de los canales de la ciudad</t>
  </si>
  <si>
    <t>CAÑOS LAGOS, LAGUNAS Y CIENAGAS DE CARTAGENA</t>
  </si>
  <si>
    <t>LÍNEA ESTRATÉGICA INSTRUMENTOS DE ORDENAMIENTO TERRITORIAL.</t>
  </si>
  <si>
    <t>Plan de Ordenamiento Territorial  formulado</t>
  </si>
  <si>
    <t>Formular al 100% el Plan de Ordenamiento Territorial</t>
  </si>
  <si>
    <t>Plan de Ordenamiento Territorial  revisado, ajustado, actualizado concertado y presentado.</t>
  </si>
  <si>
    <t>Estudios y documentos elaborados
Fuente Secretaria de Planecion</t>
  </si>
  <si>
    <t xml:space="preserve">Revisar, ajustar, actualizar  concertar y presentar para aprobación ante el Consejo Distrital un Plan de Ordenamiento Territorial POT </t>
  </si>
  <si>
    <t>Documento PEMP</t>
  </si>
  <si>
    <t>Revisar y ajustar el  100% del documento PEMP</t>
  </si>
  <si>
    <t>Plan parcial de renovación urbana Macroproyecto Parque Distrital Ciénaga de la Virgen revisado  y adoptado</t>
  </si>
  <si>
    <t>Estudio de las zonas de Riesgos de parte de la Loma del Peye
Fuente Secretaria de Planecion</t>
  </si>
  <si>
    <t>Desarrollar 3 estrategias para  la realización  de 3 planes parciales de renovación urbana del Macroproyecto Parque Distrital Ciénaga de la Virgen</t>
  </si>
  <si>
    <t>Plan de Protección costera que incluye reglamentación de playas, marinas y ley de costas implementada elaborado</t>
  </si>
  <si>
    <t xml:space="preserve">0
Fuente Secretaria de Planeaciòn </t>
  </si>
  <si>
    <t>Elaborar nueva reglamentación de playas  adaptada a estrategia post - covid.</t>
  </si>
  <si>
    <t>Documento PEMP del Centro Historico</t>
  </si>
  <si>
    <t xml:space="preserve">8
Fuente Secretaria de Planeaciòn </t>
  </si>
  <si>
    <t>Realizar 25 sesiones de participación ciudadana en el marco de la construcción colectiva del documento PEMP del centro historico.</t>
  </si>
  <si>
    <t xml:space="preserve">1
Fuente Secretaria de Planeaciòn </t>
  </si>
  <si>
    <t>Revisar y ajustar 1 documento PEMP del Centro Historico.
(Decreto 2358 del 26 de diciembre de 2019)</t>
  </si>
  <si>
    <t>Observatorio creado</t>
  </si>
  <si>
    <t>ND</t>
  </si>
  <si>
    <t>Crear 1 observatorio de datos abiertos de las dinámicas urbanas y sociales de la ciudad</t>
  </si>
  <si>
    <t>Programa Administrando Juntos El Control Urbano</t>
  </si>
  <si>
    <t>Plan de Normalización Urbanística ejecutado</t>
  </si>
  <si>
    <t>Ejecutar al  100%  las estrategias del Plan de Normalización Urbanística</t>
  </si>
  <si>
    <t>INCLUYENTE</t>
  </si>
  <si>
    <t>Optimización de los Instrumentos de Planeación Social del Territorio</t>
  </si>
  <si>
    <t>Optimizar al 100% los Instrumentos de Planeación Social del territorio</t>
  </si>
  <si>
    <t xml:space="preserve">Programa: Instrumentos de planificación social del territorio </t>
  </si>
  <si>
    <t xml:space="preserve">Abrir 2 puntos en la zona corregimental de la ciudad de Cartagena de Indias  (Pasacaballos, Bayunca) </t>
  </si>
  <si>
    <t>Nomenclatura Urbana actualizada</t>
  </si>
  <si>
    <t>Nueva Estratificación para el Distrito de Cartagena y sus corregimientos</t>
  </si>
  <si>
    <t>50% del proceso de elaboración.</t>
  </si>
  <si>
    <t>Finalizar las fases restantes de la elaboración de la Nueva Estratificación con apoyo del CPE y adoptarla.</t>
  </si>
  <si>
    <t>Programa: Catastro Multipropósito</t>
  </si>
  <si>
    <t>Área geográfica del territorio con catastro actualizado</t>
  </si>
  <si>
    <t>100% Área geográfica del territorio con catastro actualizado</t>
  </si>
  <si>
    <t>Definir un modelo de gobernanza institucional efectiva y eficiente para la implementación del catastro multipropósito, que incentive el fortalecimiento de capacidades en las entidades ejecutoras de la política</t>
  </si>
  <si>
    <t>No. Áreas de integración constituidas</t>
  </si>
  <si>
    <t>0
Fuente: Secretaría de Planeación Distrital</t>
  </si>
  <si>
    <t xml:space="preserve">Constitución y consolidación del área metropolitana como instancia de integración regional </t>
  </si>
  <si>
    <t>Programa Integración y proyectos entre ciudades</t>
  </si>
  <si>
    <t xml:space="preserve">No. De proyectos diseñados en conjunto con municipios cercanos y/o ciudades de la región </t>
  </si>
  <si>
    <t xml:space="preserve">Diseñar 2 proyectos en conjunto con municipios cercanos y/o ciudades de la región </t>
  </si>
  <si>
    <t>No de proyectos medio ambiental para la competitividad impulsado</t>
  </si>
  <si>
    <t xml:space="preserve">Impulsar 1 proyecto medio ambiental para la competitividad </t>
  </si>
  <si>
    <t>Programa: Normas de promoción del desarrollo urbano y económico</t>
  </si>
  <si>
    <t xml:space="preserve">% de suelo habilitado para desarrollo económico y urbano </t>
  </si>
  <si>
    <t>Habilitar el 35% del suelo para desarrollo económico y urbano</t>
  </si>
  <si>
    <t>TRANSPARENTE</t>
  </si>
  <si>
    <t xml:space="preserve">Porcentaje Sistema Distrital de planeación modernizado </t>
  </si>
  <si>
    <t>Modernización del 100% del Sistema Distrital de Planeación</t>
  </si>
  <si>
    <t xml:space="preserve">Programa: Modernización del Sistema Distrital de Planeación y Descentralización  </t>
  </si>
  <si>
    <t>Numero de planes estratégicos de gestión para el desarrollo Formulados</t>
  </si>
  <si>
    <t>5
Fuente: Secretaría de Planeación Distrital-2019</t>
  </si>
  <si>
    <t>Formular 5 nuevos Planes Estratégicos de Gestión para el Desarrollo comunitarios</t>
  </si>
  <si>
    <t>Procesos de Seguimientos físicos y financieros  a instrumentos de planificación realizados</t>
  </si>
  <si>
    <t xml:space="preserve">Planes de Desarrollo: 2 anual
Planes Indicativos: 1 anual
Planes de Acción: 4 anual
Políticas Publicas: 8 anual
Planes de Desarrollo Local: 6 anuales
Fuente: Secretaría de Planeación Distrital-2019 </t>
  </si>
  <si>
    <t xml:space="preserve">Realizar 21 procesos de seguimiento físico y financiero anual a  las metas del plan de desarrollo, planes indicativos y de Acción,   y  planes de Desarrollo Locales </t>
  </si>
  <si>
    <t>Planes de Desarrollo Locales, de Gestión y Políticas públicas formulados</t>
  </si>
  <si>
    <t>Formulados:</t>
  </si>
  <si>
    <t>Planes de Desarrollo Distrital(8),</t>
  </si>
  <si>
    <t xml:space="preserve"> 3 Planes de Desarrollo Locales,</t>
  </si>
  <si>
    <t>Planes de Desarrollo Locales(12),</t>
  </si>
  <si>
    <t>(7) Políticas Publicas,</t>
  </si>
  <si>
    <t>Políticas Publicas Formuladas(10),</t>
  </si>
  <si>
    <t>(5) Planes de Gestión para el Desarrollo Comunitario</t>
  </si>
  <si>
    <t>Índice de calificación del sistema General de regalías mejorado</t>
  </si>
  <si>
    <t>Estado Critico
Fuente: DNP-2019</t>
  </si>
  <si>
    <t>Mejorar la calificación del Índice del sistema General de Regalías (Sobresaliente)</t>
  </si>
  <si>
    <t>Bancos de programas y proyectos en las localidades asesorados</t>
  </si>
  <si>
    <t>3 Bancos de Programas y Proyectos creados
Fuente: Secretaria de Planeación Distrital</t>
  </si>
  <si>
    <t>Asesorar los 3  Bancos de Programas y Proyectos en las Localidades para formular proyectos con metodología MGA WEB</t>
  </si>
  <si>
    <t xml:space="preserve">Numero de Consejos Locales de Planeación, Consejo Territorial de Planeación, Consejo Consultivo de Ordenamiento Territorial dotados de capacidades y logística </t>
  </si>
  <si>
    <t xml:space="preserve">  Consejos Locales de Planeación (3), Consejo Territorial de Planeación (1), Consejo Consultivo de Ordenamiento Territorial (1).
Fuente: Secretaría de Planeación Distrital - 2019</t>
  </si>
  <si>
    <t>Dotar de capacidades y logística los  Consejos Locales de Planeación, Consejo Territorial de Planeación, Consejo Consultivo de Ordenamiento Territorial para formular proyectos con metodología de formulación MGA WEB</t>
  </si>
  <si>
    <t xml:space="preserve">Programa: Políticas Públicas intersectoriales y con visión Integral de enfoques basados en derechos humanos </t>
  </si>
  <si>
    <t xml:space="preserve">No. de Políticas Públicas formuladas bajo la metodología CONPES </t>
  </si>
  <si>
    <t xml:space="preserve">5 políticas públicas formuladas bajo la metodología CONPES </t>
  </si>
  <si>
    <t xml:space="preserve">No. de Planes de Acción formulados bajo la metodología CONPES  </t>
  </si>
  <si>
    <t>5 planes de acción de las políticas públicas formuladas bajo la metodología CONPES</t>
  </si>
  <si>
    <t>Código de proyecto BPIM</t>
  </si>
  <si>
    <t>Objetivo del proyecto</t>
  </si>
  <si>
    <t>ACTIVIDADES DE PROYECTO</t>
  </si>
  <si>
    <t>Valor Absoluto de la Actividad del  Proyecto 2020-2023</t>
  </si>
  <si>
    <t xml:space="preserve">DEPENDENCIA RESPONSABLE </t>
  </si>
  <si>
    <t>Fuente de Financiación</t>
  </si>
  <si>
    <t>Apropiación Definitiva
(en pesos)</t>
  </si>
  <si>
    <t>Rubro Presupuestal</t>
  </si>
  <si>
    <t>Código Presupuestal</t>
  </si>
  <si>
    <t>Documento PEMP del Centro Histórico</t>
  </si>
  <si>
    <t>Programa Integral de Canales, caños, lagos, lagunas y ciénagas de Cartagena Formulado</t>
  </si>
  <si>
    <t>Estudios y diseños de detalle para los Eje 1 y Eje 2 del programa</t>
  </si>
  <si>
    <t>PLAN DE ORDENAMIENTO TERRITORIAL Y ESPECIAL DE MANEJO DE PATRIMONIO</t>
  </si>
  <si>
    <t>Actualizar la clasificación socioeconómica de los inmuebles residenciales que deben recibir servicios públicos en el Distrito de Cartagena</t>
  </si>
  <si>
    <t>Apoyar técnicamente al CPE</t>
  </si>
  <si>
    <t>Fortalecer los procesos del Banco de Proyectos Central y de los 3 Bancos de Proyectos Locales del Distrito de Cartagena de Indias-.</t>
  </si>
  <si>
    <r>
      <t>Formular:</t>
    </r>
    <r>
      <rPr>
        <sz val="12"/>
        <rFont val="Calibri"/>
        <family val="2"/>
        <scheme val="minor"/>
      </rPr>
      <t xml:space="preserve"> (1) </t>
    </r>
    <r>
      <rPr>
        <sz val="11"/>
        <rFont val="Arial"/>
        <family val="2"/>
      </rPr>
      <t>Plan de Desarrollo Distrital</t>
    </r>
  </si>
  <si>
    <t>RICARDO DAZA</t>
  </si>
  <si>
    <t>Desarrollo urbano</t>
  </si>
  <si>
    <t>diciembre</t>
  </si>
  <si>
    <t>Actualizar y adoptar los instrumentos de Planificación del territorio de Superior jerarquía, el Plan Especial de Manejo y Protección del Centro Histórico PEMP y el Plan de Ordenamiento Territorial</t>
  </si>
  <si>
    <t>Desarrollo Urbano</t>
  </si>
  <si>
    <t>DeSARROLLO URBANO</t>
  </si>
  <si>
    <t>ICLD</t>
  </si>
  <si>
    <t>INVERSION PUBLICA</t>
  </si>
  <si>
    <t>Coordinación de Estratificacion</t>
  </si>
  <si>
    <t>DICIEMBRE</t>
  </si>
  <si>
    <t>SISTEMA DE  INFORMACION GEOGRAFICA</t>
  </si>
  <si>
    <t>NP</t>
  </si>
  <si>
    <t>PARTICIPACION Y DESCENTRALIZACION</t>
  </si>
  <si>
    <t xml:space="preserve">PLANEACIÓN E INTEGRACIÓN CONTINGENTE DEL TERRITORIO.  
</t>
  </si>
  <si>
    <t xml:space="preserve">PLANEACIÓN SOCIAL DEL TERRITORIO. </t>
  </si>
  <si>
    <t>CONTROL URBANO</t>
  </si>
  <si>
    <t>Sistema de Identificación de Potenciales Beneficiarios de Programas Sociales - SISBEN IV - Censo</t>
  </si>
  <si>
    <t>Finalizar Censo de la Metodología IV Sisben al  100%</t>
  </si>
  <si>
    <t>Sistema de Identificación de Potenciales Beneficiarios de Programas Sociales - SISBEN IV - Metodología</t>
  </si>
  <si>
    <t>Implementar Metodología General de Articulación  IV Sisben 100%</t>
  </si>
  <si>
    <r>
      <t>Sistema de Identificación de Potenciales Beneficiarios de Programas Sociales - SISBEN IV Fase de Demanda</t>
    </r>
    <r>
      <rPr>
        <sz val="10"/>
        <rFont val="Arial"/>
        <family val="2"/>
      </rPr>
      <t xml:space="preserve"> - </t>
    </r>
    <r>
      <rPr>
        <sz val="12"/>
        <rFont val="Arial"/>
        <family val="2"/>
      </rPr>
      <t>Conectividad</t>
    </r>
  </si>
  <si>
    <t>Habilitar una red independiente para la dependencia SISBEN (Internet), para el correcto funcionamiento y conectividad  del SISBENAPP, en los diferentes  puntos de atención al usuario SISBEN.</t>
  </si>
  <si>
    <t>Sistema de Identificación de Potenciales Beneficiarios de Programas Sociales - SISBEN IV Fase de Demanda – Atención al Usuario</t>
  </si>
  <si>
    <t>Mapa Interactivo de Asuntos del Suelo MIDAS Actualizado</t>
  </si>
  <si>
    <t>Mantener actualizado el Mapa Interactivo de Asuntos del Suelo MIDAS</t>
  </si>
  <si>
    <t>Mantener la Nomenclatura Urbana Estructurada y Actualizada</t>
  </si>
  <si>
    <t>Crear un Observatorio para producir y divulgar conocimiento basado en el análisis de información de las dinámicas urbanas, socio
económicas y culturales de la ciudad de Cartagena para aportar a la toma de decisiones.</t>
  </si>
  <si>
    <t>Conformación base de datos</t>
  </si>
  <si>
    <t>ENERO</t>
  </si>
  <si>
    <t>SISBEN</t>
  </si>
  <si>
    <t>Plan de Desarrollo</t>
  </si>
  <si>
    <t xml:space="preserve"> Banco de Proyectos</t>
  </si>
  <si>
    <t>La Nueva Estratificación de Cartagena se desarrolla a través del contrato SPD-002-2018, el cual se encuentra suspendido desde el 26-12-2019, No se ha logrado dar respuesta al 100% de los requerimeintos de los usuarios por no disponer aún del vehículo que permite al personal de estratificación hacer las visitas de inspección en primera y segunda instancia,</t>
  </si>
  <si>
    <t>Se han realizado resuniones  y capacitaciones con las tres localidades</t>
  </si>
  <si>
    <t>EL 20 DE ENERO SE REALIZÓ 1 MEDICION Y CARGUE DE LA INFORMACION</t>
  </si>
  <si>
    <t>En ñla actualidad tenemos 294 proyectos viabilizados</t>
  </si>
  <si>
    <t>proceso de contratacion de operador para acompañamiento y asistencia tecnica (convenio convoc)</t>
  </si>
  <si>
    <t>1.-En la actividad Punto unificado, dado que no hay atención presencial, fue creado el micrositio, el cual a partir del 1 de julio está siendo atendido. 2.- Al código de Construcción se le terminó en el mes de julio el estudio de viabilidad, será presentado para su reformulación.</t>
  </si>
  <si>
    <t>La Informacion Catastral proveniente del IGAC, ya se encuentra en un 95%, Estructurada y Organizada dentro del SIG, y está disponible en nuestro Sistema</t>
  </si>
  <si>
    <t>Los datos de encuestas  hacen referencias a las realizadas durante fase de barrido 2020 y fase de demanda y mejoramiento de cobertura 2021</t>
  </si>
  <si>
    <t>En lo relacionado con la actividad de mantener al dia el archivo se han realizado organizacion y foliado los documentos en cajas generales en espera de las herramientas necesarias para cumplir con las normas archivisticas establecidas ,  en lo relacionado con la instalacion y funcionamiento del SISBENAPP ya contamos con la red independiente y  nos encontramos a la espera de los equipos tecnologicos faltantes para cumplir en gran parte con esta actividad propuesta.</t>
  </si>
  <si>
    <t>Observacion</t>
  </si>
  <si>
    <t>LINK</t>
  </si>
  <si>
    <t>https://drive.google.com/drive/u/1/folders/1XskF5U1L0RcED8Ni58aZnDlBLXeIXtqi</t>
  </si>
  <si>
    <t>https://drive.google.com/drive/folders/1-QxwaosHEdnVTLuepIg8KAcSyfig9oOm?usp=sharing</t>
  </si>
  <si>
    <t>https://drive.google.com/drive/folders/1F-QshUhzvtatbKmJguK5E6XW3Ip_rHVi?usp=sharing</t>
  </si>
  <si>
    <t>Unidad de medida</t>
  </si>
  <si>
    <t>Meta Bienestar 2020-2023</t>
  </si>
  <si>
    <t>AVANCE DEL PROYECTO</t>
  </si>
  <si>
    <t>ACTIVIDADES ACUMULADAS</t>
  </si>
  <si>
    <t>BENEFICIARIO PROGRAMADOS</t>
  </si>
  <si>
    <t>BENEFICIARIOS CUBIERTOS</t>
  </si>
  <si>
    <t>AVANCE PROGRAMA CAÑOS LAGOS, LAGUNAS Y CIENAGAS DE CARTAGENA</t>
  </si>
  <si>
    <t>AVANCE LINEA ESTRATEGICA DESARROLLO URBANO</t>
  </si>
  <si>
    <t>AVANCE PROGRAMA PLAN DE ORDENAMIENTO TERRITORIAL Y ESPECIAL DE MANEJO DE PATRIMONIO</t>
  </si>
  <si>
    <t>AVANCE PROGRAMA Ordenación territorial y  Recuperación social, ambiental y Urbana de la Ciénaga de la Virgen.</t>
  </si>
  <si>
    <t>AVANCE PROGRAMA Administrando Juntos El Control Urbano</t>
  </si>
  <si>
    <t>AVANCE LINEA ESTRATEGICA INSTRUMENTOS DE ORDENAMIENTO TERRITORIAL.</t>
  </si>
  <si>
    <t>AVANCE PROGRAMA Instrumentos de planificación social del territorio .</t>
  </si>
  <si>
    <t>AVANCE PROGRAMA  Catastro Multipropósito</t>
  </si>
  <si>
    <t>AVANCE LINEA ESTRATEGICA PLANEACIÓN SOCIAL DEL TERRITORIO.</t>
  </si>
  <si>
    <t>AVANCE PROGRAMA   Integración y proyectos entre ciudades</t>
  </si>
  <si>
    <t>AVANCE PROGRAMA   Normas de promoción del desarrollo urbano y económico</t>
  </si>
  <si>
    <t xml:space="preserve">AVANCE LINEA ESTRATEGICA PLANEACIÓN E INTEGRACIÓN CONTINGENTE DEL TERRITORIO.  </t>
  </si>
  <si>
    <t xml:space="preserve">AVANCE PROGRAMA   Modernización del Sistema Distrital de Planeación y Descentralización  </t>
  </si>
  <si>
    <t xml:space="preserve">AVANCE PROGRAMA   Políticas Públicas intersectoriales y con visión Integral de enfoques basados en derechos humanos </t>
  </si>
  <si>
    <t xml:space="preserve">AVANCE LINEA ESTRATEGICA PARTICIPACION Y DESCENTRALIZACION.  </t>
  </si>
  <si>
    <t>PROMEDIO DE PROGRAMA POR PROYECTOS</t>
  </si>
  <si>
    <t>AVANCE PROGRAMAS SEGUN PROYECTOS</t>
  </si>
  <si>
    <t>https://alcart.sharepoint.com/:f:/s/Metropilizacin/EqQjEjNTlmtKs4KSXHHTiiYB2NFF8XBZ68YUH_bsvGkKGg</t>
  </si>
  <si>
    <t xml:space="preserve">PROGRAMACIÓN META A 2022
</t>
  </si>
  <si>
    <t>META PRODCUTO ACUMULADA 2020 - 2021</t>
  </si>
  <si>
    <t>REPORTE META PRODUCTO A 31 DE MARZO 2022</t>
  </si>
  <si>
    <t>ASISTENCIA DEL NUEVO PROYECTO DE CAÑOS, LAGOS, LAGUNAS Y CIENAGAS DEL DISTRITO DE CARTAGENA</t>
  </si>
  <si>
    <t>Estructurar los estudios, diseños y acciones para el ordenamiento territorial y fortalecimiento de la gestión del riesgo y del recurso hídrico en el marco del Proyecto Integral de Caños, Lagos y Lagunas del Distrito de Cartagena de Indias</t>
  </si>
  <si>
    <t>Contratación de estudios de pre inversión para apoyar el proceso de estructuración técnica, jurídica y financiera del proyecto</t>
  </si>
  <si>
    <t>Contratación de interventoría a los estudios de pre inversión para apoyar el proceso de estructuración técnica, jurídica y financiera del proyecto.</t>
  </si>
  <si>
    <t>Realizar la asistencia técnica de apoyo para el desarrollo del proyecto de elaboración de estudios y diseños de caños, lagos y lagunas</t>
  </si>
  <si>
    <t>Realizar la asistencia jurídico administrativa de apoyo para el desarrollo del proyecto de elaboración de estudios y diseños del proyecto de caños, lagos y lagunas</t>
  </si>
  <si>
    <t>Construcción de los instrumentos de planificación (PEMP y POT) de la ciudad de  Cartagena de Indias</t>
  </si>
  <si>
    <t>Diseñar e implementar las metodologias para el desarrollo de los procesos participativos en el marco de la construccion de los elementos hy realizar mesas de participacion ciudadanas</t>
  </si>
  <si>
    <t>Realizar construccion documental del proceso de diagnostico POT</t>
  </si>
  <si>
    <t>Realizar construccion documental del proceso de diagnostico PEMP</t>
  </si>
  <si>
    <t>Actualizar la informacion disponible para la adopcion de instrumentos</t>
  </si>
  <si>
    <t>Fortalecimiento a la reglamentación urbanística del ordenamiento territorial y estrategias de planeación para planes parciales en el distrito de  Cartagena de Indias</t>
  </si>
  <si>
    <t>Fortalecer la reglamentación urbanística en los procesos de gestión e implementación de los instrumentos de planificación del Distrito de Cartagena.</t>
  </si>
  <si>
    <t>Conformar un equipo interdisciplinario para la gestión de tres planes Parciales</t>
  </si>
  <si>
    <t>Fortalecer la planificación intermedia y las actuaciones urbanísticas</t>
  </si>
  <si>
    <t>Acompañar técnica y jurídicamente el proceso de legalización de barrios</t>
  </si>
  <si>
    <t>Elaborar nueva reglamentación de playas adaptada a estrategia post-covid para gestionar el Ordenamiento Costero e Insular del Distrito</t>
  </si>
  <si>
    <t>Implementación Observatorio de dinámicas urbanas y sociales de Cartagena de Indias TG+  Cartagena de Indias</t>
  </si>
  <si>
    <t>Recopilación, recopilación, sistematización, valoración, análisis y divulgación de información</t>
  </si>
  <si>
    <t>Desarrollo de investigaciones propias y acompañamiento técnico a otros PROYECTOS</t>
  </si>
  <si>
    <t>Gestión de investigación conjunta de convenios</t>
  </si>
  <si>
    <t xml:space="preserve">Implementación y seguimiento de canales de divulgación </t>
  </si>
  <si>
    <t>Actividades de divulgación</t>
  </si>
  <si>
    <t>NORMALIZACIÓN URBANISTICA DE CARTAGENA DE INDIAS</t>
  </si>
  <si>
    <t>FORTALECER EL EJERCICIO DE CONTROL URBANO EN EL DISTRITO DE CARTAGENA</t>
  </si>
  <si>
    <t>Cuerpo Elite</t>
  </si>
  <si>
    <t>Control publicidad visual exterior</t>
  </si>
  <si>
    <t>Vigilancia y contro Registro de enajenacion</t>
  </si>
  <si>
    <t>Convenio Capacitacion normas urbanisticas</t>
  </si>
  <si>
    <t>Verificar y revisar actuaciones urbanisticas</t>
  </si>
  <si>
    <t>Punto de Atencion al ciudadano</t>
  </si>
  <si>
    <t>Seguimiento a procesos sancionatorios</t>
  </si>
  <si>
    <t>Defensores urbanos barriales</t>
  </si>
  <si>
    <t>Contratación de estudios de pre inversión para apoyar el proceso de estructuración técnica, jurídica y financiera del proyecto de vía perimetral.</t>
  </si>
  <si>
    <t>Realizar la asistencia técnica a la coordinación y gerencia interinstitucional para el desarrollo del proyecto de elaboración de estudios y diseños ajustados de la Vía Perimetral en el marco del programa ordenación territorial y recuperación social, ambiental</t>
  </si>
  <si>
    <t>Realizar la asistencia jurídico administrativa a la coordinación interinstitucional para el desarrollo del proyecto de elaboración de estudios y diseños ajustados de la Vía Perimetral en el marco del programa ordenación territorial y recuperación social, ambiental.</t>
  </si>
  <si>
    <t>Implementación DE LA METODOLOGIA IV DEL SISBEN EN   Cartagena de Indias</t>
  </si>
  <si>
    <t>Identificar y generar información socioeconómica confiable y actualizada de potenciales beneficiarios de programas sociales del estado.</t>
  </si>
  <si>
    <t>puntos de atencion</t>
  </si>
  <si>
    <t>Actualización  Y OPTIMIZACIÓN DEL SISTEMA DE INFORMACIÓN GEOGRÁFICA SOCIAL Y TOMA DE DECISIONES DEL TERRITORIO EN EL DISTRITO CARTAGENA DE INDIAS  Cartagena de Indias</t>
  </si>
  <si>
    <t>Actualizar y optimizar el Sistema de Información Geográfica para la Planeación Social y toma de decisiones del Territorio</t>
  </si>
  <si>
    <t>Recopilación, procesamiento y análisis de información</t>
  </si>
  <si>
    <t>Generación de reportes, estadísticas, mapas, bases de datos e información geográfica</t>
  </si>
  <si>
    <t>Administración, mantenimiento y soporte técnico a los equipos, redes y datos del Sistema de Información.</t>
  </si>
  <si>
    <t>Fortalecimiento del proceso de Estratificación Socioeconómica en el Distrito de  Cartagena de Indias</t>
  </si>
  <si>
    <t>Actualizar la estratificación de los predios urbanos conforme a la
metodología vigente</t>
  </si>
  <si>
    <t>Asistencia Técnica y desarrollo de acciones para la implementación del Catastro Multipropósito en el Distrito de Cartagena de Indias - TG+  Cartagena de Indias</t>
  </si>
  <si>
    <t>1 documento de lineamientos técnicos</t>
  </si>
  <si>
    <t>1 modelo de gobernanza para la implementación del catastro multipropósito</t>
  </si>
  <si>
    <t>ACTUALIZAR EL ÁREA METROPOLITANA DE CARTAGENA DE INDIAS BUSCANDO FORTALECER LA CONSOLIDACIÓN DEL ÁREA DE INTEGRACIÓN COMO UN ESQUEMA ASOCIATIVO, QUE FAVOREZCA EL SURGIMIENTO DE PROYECTOS TERRITORIALES</t>
  </si>
  <si>
    <t>Actualización del Área de Integración Metropolitana de Cartagena de Indias buscando fortalecer la consolidación del área de integración como un esquema asociativo, que favorezca el surgimiento de proyectos territoriales, que propicien la competitividad regional y la construcción de visiones compartidas del territorio</t>
  </si>
  <si>
    <t>Diseño de proyectos enfocados en la integracion y competitividad entre ciudads</t>
  </si>
  <si>
    <t>Implementacion de 1 proyecto de carácter medioambiental para la integracion entre ciudades</t>
  </si>
  <si>
    <t>Implementación REGLAMENTACIÓN URBANÍSTICA PARA LA HABILITACIÓN DE SUELO PARA DESARROLLO ECONÓMICO Y URBANO EN EL DISTRITO TG+ Cartagena de Indias</t>
  </si>
  <si>
    <t>Identificación de suelos con potencial y habilitación a través de norma e instrumentos -TG+</t>
  </si>
  <si>
    <t>Modernización del Sistema Distrital de Planeación en  Cartagena de Indias</t>
  </si>
  <si>
    <t>Actualizar el Sistema Distrital de Planeación y descentralización</t>
  </si>
  <si>
    <t>Constitución de un sistema de Seguimiento, evaluación e implementación del Plan de Desarrollo Distrital.</t>
  </si>
  <si>
    <t>Elaborar informe de evaluación y seguimiento a políticas públicas:
Formular los diferentes planes de acción e indicativos por dependencias y entidades descentralizadas de los años 2022 A 2023 respectivamente, así como los planes de desarrollo de las localidades y las políticas públicas.</t>
  </si>
  <si>
    <t>Elaboración de informes de evaluación: Se elaborarán informes de evaluación semestral para el plan de desarrollo distrital, los planes de desarrollo locales y las políticas públicas. De igual forma se construirán informes de evaluación de los planes de acción cada 3 meses. Esta evaluación establecerá los impactos de los logros obtenidos en cada instrumento de planeación antes mencionados</t>
  </si>
  <si>
    <t>Realizar seguimiento y evaluación trimestral al Plan de desarrollo</t>
  </si>
  <si>
    <t>Acompañamiento técnico en la formulación, Seguimiento y evaluación planes de acción e Indicativos por sectores yo dependencias según parámetros DNP y la ley 15294.</t>
  </si>
  <si>
    <t>Acompañamiento técnico en la formulación, Seguimiento y evaluación de Planes de Desarrollo Locales. (Meta de Gestión).</t>
  </si>
  <si>
    <t>Se mantendrán actualizados los sistemas de información y comunicación del desempeño institucional y del avance en sus instrumentos de planificación</t>
  </si>
  <si>
    <t>Apoyo y acompañamiento a la formulación de las políticas públicas Distritales</t>
  </si>
  <si>
    <t>Asistencia TECNICA PARA MEJORAMIENTO DEL BANCO DE PROGRAMAS Y PROYECTOS CENTRAL Y DE LOS BANCOS DE PROGRAMAS Y PROYECTOS LOCALES DEL DISTRITO DE CARTAGENA DE INDIAS  TG +  Cartagena de Indias</t>
  </si>
  <si>
    <t xml:space="preserve">4. Seguimiento fisico y financiero de los proyectos que hacen parte del plan de inversiones del distrito y del sistema general de regalias </t>
  </si>
  <si>
    <t xml:space="preserve">8. Implementacion del nuevo sistema general de regalias. </t>
  </si>
  <si>
    <t xml:space="preserve">2. Capacitar a los funcionarios de cada dependencia en formulacion de proyectos dependiendo del ector de inversion que manejen </t>
  </si>
  <si>
    <t xml:space="preserve">3. Asesoramiento, verificacion de requisitos y seguimiento en la formulacion para presentacion de proyectos de inversion recepcionados para inscripcion en el banco de programas y proyectos. </t>
  </si>
  <si>
    <t xml:space="preserve">1. Recepcion de los proyectos que ingresen al banco y pretendan ser inscritos </t>
  </si>
  <si>
    <t xml:space="preserve">5. Actualizacion y reorganizacion del archivo fisico y magnetico de los proyectos radicados en el banco de proyectos y proyectos. </t>
  </si>
  <si>
    <t xml:space="preserve">6. Actualizacion del manual de procesos y procedimientos del banco de programas y proyectos del inversion publica del distrito de cartagena de indias en el marco del proceso de modernizacion administrativa </t>
  </si>
  <si>
    <t xml:space="preserve">7. Implementacion del sistema de seguimiento a proyectos de inversion SPI </t>
  </si>
  <si>
    <t>9. Gestionar el análisis y verificación de requisitos de los proyectos bajo la modalidad de alianza público privada en el marco de las competencias Secretaría de Planeación</t>
  </si>
  <si>
    <t>10. Realizar los trámites presupuetales en SUIFP y verificar su correspondencia con el presupuesto vigente</t>
  </si>
  <si>
    <t>11. Verificar las solicitudes de disponibilidad presupuestal, y su correspondencia con los procesos de actualización de proyectos</t>
  </si>
  <si>
    <t>Asistencia técnica al diseño de Políticas Públicas intersectoriales y con visión integral de enfoques basados en Derechos Humanos en el Distrito de  Cartagena de Indias</t>
  </si>
  <si>
    <t>Desarrollar herramientas técnicas y metodológicas para los procesos de diseño, formulación, implementación, monitoreo y evaluación de políticas públicas Distritales</t>
  </si>
  <si>
    <t>Planificar y desarrollar mesas de asistencia técnica para la consolidación de los productos relacionados a las etapas del Ciclo de Políticas Públicas del Distrito de Cartagena de Indias.</t>
  </si>
  <si>
    <t>Emitir conceptos técnicos a los productos relacionados a cada una de las etapas del Ciclo de Políticas Públicas del Distrito de Cartagena de Indias.</t>
  </si>
  <si>
    <t>Proyección de la Guía de Política Pública correspondiente a la etapa de Agenda Pública
Etapa: Inversión</t>
  </si>
  <si>
    <t>Proyección de la Guía de Política Pública correspondiente a la etapa de Formulación</t>
  </si>
  <si>
    <t>Proyección de la Guía de Política Pública correspondiente a la etapa de Implementación y Monitoreo</t>
  </si>
  <si>
    <t>Proyección de la Guía de Política Pública correspondiente a la etapa de Evaluación</t>
  </si>
  <si>
    <t>FECHA DE INICIO</t>
  </si>
  <si>
    <t>TIEMPO DE EJECUCION</t>
  </si>
  <si>
    <t>Nombre del Responable</t>
  </si>
  <si>
    <t>SANDRA BACCA</t>
  </si>
  <si>
    <t>CAMILO BLANCO</t>
  </si>
  <si>
    <t>CAMILO TORRES</t>
  </si>
  <si>
    <t>RAUL VERGARA</t>
  </si>
  <si>
    <t>CARMEN CHARRY</t>
  </si>
  <si>
    <t>JUAN PABLO PEÑA</t>
  </si>
  <si>
    <t>1.2.1.0.00-001 - ICLD</t>
  </si>
  <si>
    <t>1.2.4.3.03-070 - SGP LIBRE INVERSION</t>
  </si>
  <si>
    <t>1.2.3.2.02-006 - OTRAS CONTRIBUCIONES - ESTRATIFICACION</t>
  </si>
  <si>
    <t>1.3.2.1.02-173 - RF CONTRIBUCION ESTRATIFICACION</t>
  </si>
  <si>
    <t>ASISTENCIA NUEVO PROYECTO DE CAÑOS LAGOS LAGUNAS Y CIÉNAGAS DEL DISTRITO DE  CARTAGENA DE INDIAS</t>
  </si>
  <si>
    <t>2.3.3205.0900.2021130010194</t>
  </si>
  <si>
    <t>CONSTRUCCIÓN DE LOS INSTRUMENTOS DE PLANIFICACIÓN (PEMP Y POT) DE LA CIUDAD DE  CARTAGENA DE INDIAS</t>
  </si>
  <si>
    <t>2.3.4002.1400.2021130010261</t>
  </si>
  <si>
    <t>FORTALECIMIENTO A LA REGLAMENTACIÓN URBANÍSTICA DEL ORDENAMIENTO TERRITORIAL Y ESTRATEGIAS DE PLANEACIÓN PARA PLANES PARCIALES EN EL DISTRITO DE  CARTAGENA DE INDIAS</t>
  </si>
  <si>
    <t>2.3.4002.1400.2021130010262</t>
  </si>
  <si>
    <t>IMPLEMENTACIÓN OBSERVATORIO DE DINÁMICAS URBANAS Y SOCIALES DE CARTAGENA DE INDIAS TG+  CARTAGENA DE INDIAS</t>
  </si>
  <si>
    <t>2.3.0401.1003.2020130010300</t>
  </si>
  <si>
    <t>NORMALIZACIÓN URBANÍSTICA DE CARTAGENA DE INDIAS</t>
  </si>
  <si>
    <t>2.3.4002.1400.2021130010271</t>
  </si>
  <si>
    <t>ASISTENCIA TÉCNICA AL PROYECTO DE ELABORACIÓN DE ESTUDIOS Y DISEÑOS AJUSTADOS DE LA VÍA PERIMETRAL EN EL MARCO DEL PROGRAMA ORDENACIÓN TERRITORIAL RECUPERACIÓN SOCIAL AMBIENTAL URBANA DE LA CIÉNAGA DE LA VIRGEN DISTRITO DE CARTAGENA DE INDIAS</t>
  </si>
  <si>
    <t>2.3.2410.0600.2021130010181</t>
  </si>
  <si>
    <t>IMPLEMENTACIÓN DE LA METODOLOGIA IV DEL SISBEN EN   CARTAGENA DE INDIAS</t>
  </si>
  <si>
    <t>2.3.4599.1000.2021130010256</t>
  </si>
  <si>
    <t>2.3.0401.1003.2021130010244</t>
  </si>
  <si>
    <t>ASISTENCIA TÉCNICA Y DESARROLLO DE ACCIONES PARA LA IMPLEMENTACIÓN DEL CATASTRO MULTIPROPÓSITO EN EL DISTRITO DE CARTAGENA DE INDIAS - TG+  CARTAGENA DE INDIAS</t>
  </si>
  <si>
    <t>2.3.0406.1003.2021130010003</t>
  </si>
  <si>
    <t>IMPLEMENTACIÓN REGLAMENTACIÓN URBANÍSTICA PARA LA HABILITACIÓN DE SUELO PARA DESARROLLO ECONÓMICO Y URBANO EN EL DISTRITO TG+  CARTAGENA DE INDIAS</t>
  </si>
  <si>
    <t>2.3.4002.1400.2020130010320</t>
  </si>
  <si>
    <t>MODERNIZACIÓN DEL SISTEMA DISTRITAL DE PLANEACIÓN EN  CARTAGENA DE INDIAS</t>
  </si>
  <si>
    <t>2.3.4599.1000.2021130010257</t>
  </si>
  <si>
    <t>2.3.4599.1000.2021130010001</t>
  </si>
  <si>
    <t>FORTALECIMIENTO DEL CONSEJO TERRITORIAL DE PLANEACIÓN DEL DISTRITO DE CARTAGANEA DE INDIAS - TG+   CARTAGENA DE INDIAS</t>
  </si>
  <si>
    <t>2.3.4502.1000.2020130010332</t>
  </si>
  <si>
    <t>ASISTENCIA TÉCNICA AL DISEÑO DE POLÍTICAS PÚBLICAS INTERSECTORIALES Y CON VISIÓN INTEGRAL DE ENFOQUES BASADOS EN DERECHOS HUMANOS EN EL DISTRITO DE  CARTAGENA DE INDIAS</t>
  </si>
  <si>
    <t>2.3.4599.1000.2021130010177</t>
  </si>
  <si>
    <t>Tramitar y responder oportunamente las solicitudes de los usuarios en cuanto a certificación y revisión de estrato</t>
  </si>
  <si>
    <t>FEBRERO</t>
  </si>
  <si>
    <t>MARZO</t>
  </si>
  <si>
    <t>ABRIL</t>
  </si>
  <si>
    <t>Fuente Presupuestal</t>
  </si>
  <si>
    <t>FORTALECIMIENTO DEL PROCESO DE ESTRATIFICACIÓN SOCIOECONÓMICA EN EL DISTRITO DE  CARTAGENA DE INDIAS</t>
  </si>
  <si>
    <t>2.3.0401.1003.2021130010179</t>
  </si>
  <si>
    <t>BERTHA PEREZ</t>
  </si>
  <si>
    <t>LAURA JIMENEZ</t>
  </si>
  <si>
    <t>MARIA BERNARADA PEREZ</t>
  </si>
  <si>
    <t>SGP</t>
  </si>
  <si>
    <t>CONTRBUCION ESTRATIFICACION</t>
  </si>
  <si>
    <t>sgp</t>
  </si>
  <si>
    <t>Programa Ordenación territorial y  Recuperación social, ambiental y Urbana de la Ciénaga de la Virgen.</t>
  </si>
  <si>
    <t>Estudios y diseños ajustados para la construcciòn del tramo este de la via perimetral con calles de servicio y acceso</t>
  </si>
  <si>
    <t>3.4 kilómetros construidos
Fuente Secretaria de Infraestructura 2019</t>
  </si>
  <si>
    <t>Estudios y diseños ajustados para la construcciòn 14.2 km del tramo este de la via perimetral con calles de servicio y acceso</t>
  </si>
  <si>
    <t>Asistencia técnica para estructurar los estudios y diseños ajustados de la vía perimetral y las acciones para el ordenamiento territorial social ambiental y urbano de la Ciénaga de la virgen en el Distrito de  Cartagena de Indias</t>
  </si>
  <si>
    <t>Estructurar los estudios, diseños ajustados de la vía perimetral y las acciones para el ordenamiento territorial, social, ambiental y urbano de la Ciénaga de la virgen en el Distrito de Cartagena</t>
  </si>
  <si>
    <t>META PRODCUTO ACUMULADA 2022</t>
  </si>
  <si>
    <t>AVANCE META PRODUCTO 2022</t>
  </si>
  <si>
    <t>REPORTE META PRODUCTO A 30 DE JUNIO 2022</t>
  </si>
  <si>
    <t>El contrato SPD-002-2018, cuyo objeto es en parte la ejecución de la Nueva Metodología de Estratificación en el Distrito de Cartagena, sigue suspendido a espera de concepto jurídico que permita tomar las decisiones pertinentes,</t>
  </si>
  <si>
    <t>38 registros</t>
  </si>
  <si>
    <t>17 registros</t>
  </si>
  <si>
    <t>N/A</t>
  </si>
  <si>
    <t>REPORTE META PRODUCTO A 30 DE SEPTIEMBRE 2022</t>
  </si>
  <si>
    <t>OBSERVACIONES 
A SEP 2022</t>
  </si>
  <si>
    <t>AVANCE META PRODUCTO EN EL CUATRIEENIO</t>
  </si>
  <si>
    <t>Dividendos Sociedad Portuaria</t>
  </si>
  <si>
    <t>1.3.3.11.03-93-138 R.B. DIVIDENDOS SOCIEDAD PORTUARIA</t>
  </si>
  <si>
    <t>1,3,3,11,03-93-138 RB</t>
  </si>
  <si>
    <t>1.3.3.8.03-95-070 R.B. SGP-PROPOSITO GENERAL-PROPOSITO GENERAL LIBRE INVERSION</t>
  </si>
  <si>
    <t>1.3.3.11.03-93-062 - RB DIVIDENDOS ACUACAR</t>
  </si>
  <si>
    <t>Divedendos Acuacar</t>
  </si>
  <si>
    <t>Divedendos Sociedad Portuartia</t>
  </si>
  <si>
    <t>1.3.3.3.17-93-124 RB IMPUESTO DE TRANSPORTE POR OLEODUCTOS Y GASODUCTOS</t>
  </si>
  <si>
    <t>IMPUESTO DE TRANSPORTE POR OLEODUCTOS Y GASODUCTOS</t>
  </si>
  <si>
    <t>1.3.3.3.17-93-126 RB IMPUESTO DE TRANSPORTE POR OLEODUCTOS Y GASODUCTOS</t>
  </si>
  <si>
    <t xml:space="preserve"> IMPUESTO DE TRANSPORTE POR OLEODUCTOS Y GASODUCTOS</t>
  </si>
  <si>
    <t>1.3.3.8.03-93-075 R.B. SGP-PROPOSITO GENERAL-PROPOSITO GENERAL LIBRE INVERSION</t>
  </si>
  <si>
    <t>SGP-PROPOSITO GENERAL-PROPOSITO GENERAL LIBRE INVERSION</t>
  </si>
  <si>
    <t xml:space="preserve"> SGP-PROPOSITO GENERAL-PROPOSITO GENERAL LIBRE INVERSION</t>
  </si>
  <si>
    <t>2.3.2410.0600.2021130010181 ASISTENCIA TECNICA AL PROYECTO DE ELABORACION DE ESTUDIOS Y DISE?OS AJUSTADOS DE LA VIA PERIMETRAL EN EL MARCO DEL PROGRAMA ORDENACION TERRITORIAL RECUPERACION SOCIAL AMBIENTAL URBANA DE LA CIENAGA DE LA VIRGEN DISTRITO DE CAR</t>
  </si>
  <si>
    <t>Divedendos Sociedad Portuaria</t>
  </si>
  <si>
    <t>1.3.3.4.03-93-006 R.B. OTRAS CONTRIBUCIONES - ESTRATIFICACION</t>
  </si>
  <si>
    <t>Contribuciones</t>
  </si>
  <si>
    <t>icld</t>
  </si>
  <si>
    <t>REPORTE META PRODUCTO A 30 DE DICIEMBRE 2022</t>
  </si>
  <si>
    <t>REPORTE ACTIVIDADES PROYECTO A 30 DE MARZO 2022</t>
  </si>
  <si>
    <t>REPORTE ACTIVIDADES PROYECTO A 30 DE JUNIO 2022</t>
  </si>
  <si>
    <t>REPORTE ACTIVIDADES PROYECTO A 30 DE SEPTIEMBRE 2022</t>
  </si>
  <si>
    <t>REPORTE ACTIVIDADES PROYECTO A 30 DE DICIEMBRE 2022</t>
  </si>
  <si>
    <t>Reporte Ejecución Presupuestal
Compromisos</t>
  </si>
  <si>
    <t>Reporte Ejecución Presupuestal
GIROS</t>
  </si>
  <si>
    <t>% DE Ejecucion Compromisos</t>
  </si>
  <si>
    <t>% DE Ejecucion Giros</t>
  </si>
  <si>
    <t>Pubilación y difución.</t>
  </si>
  <si>
    <t>Copia de seguridad  periodica de la información generada en las distintas divisiones de la secretaría de planeación.</t>
  </si>
  <si>
    <t>FASE DEMANDA DE LA METODOLOGIA ,CONSTRUCCION DE LA BASE DE DATOS DEL NUEVO SISBEN IV-ENCUESTAS NUEVAS, INCOMFORMIDAD DE CATEGORIAS,BUSQUEDAS ACTIVAS, INCLUSION DE PERSONAS, MODIFICACION DE DOCUMENTOS , RETIROS DE PERSONAS , FICHAS. DUPLICIDADES, NOVEDADES DE RECHAZOS E INCONSISTENCIA POR ESTADO DE VERIFICACION</t>
  </si>
  <si>
    <t xml:space="preserve">ACTUALIZACION Y MANTENIMIENTO DEL ARCHIVO GENERAL DEL SISBEN	</t>
  </si>
  <si>
    <t>RESPONDER LOS PQR PRESENTADOS POR LOS USUARIOS SISBEN (ENCUESTAS NUEVAS, INCOMFORMIDADES DE CATEGORIAS, RETIRO DE PERSONAS ENTRE OTROS</t>
  </si>
  <si>
    <t>REALIZACION DIARIA DE COPIAS DE SEGURIDAD A LA PLATAFORMA SISBENAPP y ENVIO DIARIO DE LOS TRÁMITES PROCESADOS Y SINCRONIZADOS AL DNP PARA SU VALIDACION</t>
  </si>
  <si>
    <t>PROPAGACION DE LOS PROCESOS Y ACTIVIDADES REALIZADAS EN LA METODOLOGIA IV DEL SISBEN, EN NUESTROS CANALES DE COMUNICACION LOCAL Y NACIONAL</t>
  </si>
  <si>
    <t>DOTACION COMPLETA DE LOS PUNTOS DE ATENCION</t>
  </si>
  <si>
    <t>1.3.3.11.03-95-138 R.B. DIVIDENDOS SOCIEDAD PORTUARIA</t>
  </si>
  <si>
    <t xml:space="preserve">2.3.4002.1400.2021130010262 </t>
  </si>
  <si>
    <t xml:space="preserve"> SGP LIBRE INVERSION</t>
  </si>
  <si>
    <t>1.2.4.3.03-070</t>
  </si>
  <si>
    <t>DIVIDENDOS SOCIEDAD PORTUARIA</t>
  </si>
  <si>
    <t>1.3.3.11.03-93-138 R.B</t>
  </si>
  <si>
    <t>1.3.3.11.03-95-138 R.B.</t>
  </si>
  <si>
    <t xml:space="preserve">1.2.4.3.03-070 - </t>
  </si>
  <si>
    <t>SGP LIBRE INVERSION</t>
  </si>
  <si>
    <t>1.3.3.8.03-95-070 R.B.</t>
  </si>
  <si>
    <t>ACTUALIZACIÓN Y OPTIMIZACIÓN DEL SISTEMAS DE INFORMACIÓN GEOGRÁFICA PARA LA PLANEACIÓN SOCIAL Y TOMA DE DECISIONES DEL TERRITORIO EN  CARTAGENA DE INDIAS</t>
  </si>
  <si>
    <t>OTRAS CONTRIBUCIONES - ESTRATIFICACION</t>
  </si>
  <si>
    <t>ACTUALIZACIÓN DEL ÁREA METROPOLITANA DE CARTAGENA DE INDIAS BUSCANDO FORTALECER LA CONSOLIDACIÓN DEL ÁREA DE INTEGRACIÓN COMO UN ESQUEMA ASOCIATIVO QUE FAVOREZCA EL SURGIMIENTO DE PROYECTOS TERRITORIALES  CARTAGENA DE INDIAS</t>
  </si>
  <si>
    <t>ASISTENCIA TECNICA PARA MEJORAMIENTO DEL BANCO DE PROGRAMAS Y PROYECTOS CENTRAL Y DE LOS BANCOS DE PROGRAMAS Y PROYECTOS LOCALES DEL DISTRITO DE CARTAGENA DE INDIAS  TG +  CARTAGENA DE INDIAS</t>
  </si>
  <si>
    <t>PROPOSITO GENERAL-PROPOSITO GENERAL LIBRE INVERSION</t>
  </si>
  <si>
    <t>1.3.3.8.03-95-070 R.B</t>
  </si>
  <si>
    <t>R.B. DIVIDENDOS SOCIEDAD PORTUARIA</t>
  </si>
  <si>
    <t xml:space="preserve">1.3.3.11.03-95-138 </t>
  </si>
  <si>
    <t>RB IMPUESTO DE TRANSPORTE POR OLEODUCTOS Y GASODUCTOS</t>
  </si>
  <si>
    <t xml:space="preserve">1.3.3.3.17-93-124 </t>
  </si>
  <si>
    <t xml:space="preserve"> RB IMPUESTO DE TRANSPORTE POR OLEODUCTOS Y GASODUCTOS</t>
  </si>
  <si>
    <t>1.3.3.3.17-93-126</t>
  </si>
  <si>
    <t>. SGP-PROPOSITO GENERAL-PROPOSITO GENERAL LIBRE INVERSION</t>
  </si>
  <si>
    <t>1.3.3.8.03-93-075 R.B</t>
  </si>
  <si>
    <t>R.B. SGP-PROPOSITO GENERAL-PROPOSITO GENERAL LIBRE INVERSION</t>
  </si>
  <si>
    <t xml:space="preserve">1.3.3.8.03-95-070 </t>
  </si>
  <si>
    <t>AVANCE PLAN DE DESARROLLO DEPENDENCIA CORTE DICIEMBRE 2022</t>
  </si>
  <si>
    <t>ALCALDÍA DISTRITAL DE CARTAGENA DE INDIAS</t>
  </si>
  <si>
    <t xml:space="preserve">Código: </t>
  </si>
  <si>
    <t>MACROPROCESO:EVALUACIÓN Y CONTROL DE LA GESTIÓN PÚBLICA</t>
  </si>
  <si>
    <t xml:space="preserve">Versión: </t>
  </si>
  <si>
    <t>PROCESO: EVALUACIÓN INDEPENDIENTE</t>
  </si>
  <si>
    <t>Fecha:</t>
  </si>
  <si>
    <t>MATRIZ DE EVALUACIÓN PLAN DE ACCIÓN</t>
  </si>
  <si>
    <t xml:space="preserve">Páginas:  </t>
  </si>
  <si>
    <t>Información Plan de Acción</t>
  </si>
  <si>
    <t>Evaluación y seguimiento</t>
  </si>
  <si>
    <t>Pilar</t>
  </si>
  <si>
    <t>Linea estrategica</t>
  </si>
  <si>
    <t>Programa</t>
  </si>
  <si>
    <t>Meta producto</t>
  </si>
  <si>
    <t>Meta programada para 2022</t>
  </si>
  <si>
    <t>Avance meta producto 2022</t>
  </si>
  <si>
    <t>Avance meta producto 2022 (%)</t>
  </si>
  <si>
    <t>Avance meta producto en el cuatrienio (%)</t>
  </si>
  <si>
    <t>Proyecto</t>
  </si>
  <si>
    <t>Codigo BPIN</t>
  </si>
  <si>
    <t>Objetivo</t>
  </si>
  <si>
    <t>Actividades</t>
  </si>
  <si>
    <t>Fecha de inicio de la actividad</t>
  </si>
  <si>
    <t>Fecha final de la actividad</t>
  </si>
  <si>
    <t>Dias de duracion de la actividad</t>
  </si>
  <si>
    <t>Valor Absoluto de la Actividad (Valor Meta Programada)</t>
  </si>
  <si>
    <t>Porcentaje de Participación de la Actividad (%)</t>
  </si>
  <si>
    <t>Avance de las actividades (%)</t>
  </si>
  <si>
    <t>Evaluación Ejecución de Actividades</t>
  </si>
  <si>
    <t>Presupuesto Programa</t>
  </si>
  <si>
    <t>Presupuesto Proyecto</t>
  </si>
  <si>
    <t>Información de PREDIS</t>
  </si>
  <si>
    <t>Evaluación</t>
  </si>
  <si>
    <t>Análisis</t>
  </si>
  <si>
    <t>X</t>
  </si>
  <si>
    <t>Coherencia entre el proyecto y la meta producto del programa</t>
  </si>
  <si>
    <t>Actividades del proyecto</t>
  </si>
  <si>
    <t>Coherencia de Programacion de las Actividades con la Meta Producto</t>
  </si>
  <si>
    <t>Existe Evidencia en la Ejecución de la Actividad</t>
  </si>
  <si>
    <t>Las evidencias son Soportes de las Actividades</t>
  </si>
  <si>
    <t>Cumplió la Actividad con el Plazo</t>
  </si>
  <si>
    <t>Ejecución de la Actividad (%) Según Evidencias</t>
  </si>
  <si>
    <t>Ejecución del proyecto de acuerdo a la ejecución de actividades según Evidencias</t>
  </si>
  <si>
    <t>Ejecución de la meta producto  de acuerdo al avance del proyecto (%)</t>
  </si>
  <si>
    <t>Diferencia metas plan de acción / Evidencias (%)</t>
  </si>
  <si>
    <t>Rubro presupuestal</t>
  </si>
  <si>
    <t>Valor asignado según Predis</t>
  </si>
  <si>
    <t>% ejecutado</t>
  </si>
  <si>
    <t>Valor asignado según SUIFP</t>
  </si>
  <si>
    <t>Valor asignado según PREDIS</t>
  </si>
  <si>
    <t xml:space="preserve">Diferencia presupuestal entre PREDIS Y SUIFP por proyecto </t>
  </si>
  <si>
    <t>PREDIS 1 Trimestre 2022</t>
  </si>
  <si>
    <t>PREDIS 2 Trimestre 2022</t>
  </si>
  <si>
    <t>PREDIS 3 Trimestre 2022</t>
  </si>
  <si>
    <t>PREDIS 4 Trimestre 2022</t>
  </si>
  <si>
    <t>Si</t>
  </si>
  <si>
    <t>No</t>
  </si>
  <si>
    <t>Sustentar en caso negativo</t>
  </si>
  <si>
    <t>Proyecto según SUIFP</t>
  </si>
  <si>
    <t>Proyecto plan de acción</t>
  </si>
  <si>
    <t>Diferencia en la programacion de las actividades</t>
  </si>
  <si>
    <t>Definitivo ($)</t>
  </si>
  <si>
    <t>Comprometido ($)</t>
  </si>
  <si>
    <t>Girado ($)</t>
  </si>
  <si>
    <t>Eficiencia recursos de inversión (SI/NO)</t>
  </si>
  <si>
    <t>Diferencia entre la ejecución del proyecto (lo girado en %) y el presupuesto ejecutado del proyecto (el avnnce del proyecto)</t>
  </si>
  <si>
    <t>SI</t>
  </si>
  <si>
    <t>ASISTENCIA NUEVO PROYECTO DE CAÑOS LAGOS LAGUNAS Y CIÉNAGAS DEL DISTRITO DE CARTAGENA DE INDIAS</t>
  </si>
  <si>
    <t>AMC-OFI-0182112-2022</t>
  </si>
  <si>
    <t>NO</t>
  </si>
  <si>
    <t>Realizar la asistencia técnica de apoyo para el desarrollo del proyecto de elaboración de estudios y diseños de caños, lagos y lagunas.</t>
  </si>
  <si>
    <t>Cartagena Resiliente</t>
  </si>
  <si>
    <t>Plan e Normalización urbanística ejecutado</t>
  </si>
  <si>
    <t>NORMALIZACION URBANISTICA CARTAGENA DE INDIAS</t>
  </si>
  <si>
    <t>Fortalecer el ejercicio del control urbano en el Distrito de Cartagena de Indias</t>
  </si>
  <si>
    <t>Realizar capacitaciones a la ciudadanía y sus diferentes actores, así como a funcionarios de diversas entidades, con el fin de proporcionarles conocimientos y herramientas que permitan identificar aspectos básicos respecto a la legalidad o ilegalidad de obras en construcción (DEFENSORES URBANOS BARRIALES)</t>
  </si>
  <si>
    <t>82.5%</t>
  </si>
  <si>
    <t>1.-Falta personal 2.-falta equipos(video bean) 3.Cancelaciones por fuertes lluvias en la zona 4.falta vehículos</t>
  </si>
  <si>
    <t>Operacionalizar el CUERPO ÉLITE con fin de realizar vigilancia al cumplimiento de la normatividad urbanística de la ciudad. (Creación de una alianza para efectuar vigilancia y asesoría referente al control urbano, contratar transporte y materiales requeridos)</t>
  </si>
  <si>
    <t>Realizar Control al uso de la publicidad exterior visual con miras a conservar la integridad del espacio público y el derecho ciudadano a un ambiente sano y libre de contaminación visual. (PUBLICIDAD EXTERIOR VISUAL)</t>
  </si>
  <si>
    <t>Ejercer vigilancia y control de las personas naturales o jurídicas dedicadas a la enajenación de inmuebles y radicación de documentos. (INSPECCIÓN, CONTROL Y VIGILANCIA DE ENAJENADORES DE VIVIENDA)</t>
  </si>
  <si>
    <t>Verificar y revisar las actuaciones y licencias
urbanísticas que expiden los curadores urbanos y reforzar el papel de la Comisión de Veeduría, a efectos de robustecer el control urbano y las actuaciones
institucionales en materia de ordenamiento territorial.
(VEEDURIA CURADURIA)</t>
  </si>
  <si>
    <t>Verificar y revisar las actuaciones y licencias urbanísticas que expiden los curadores urbanos y reforzar el papel de la Comisión de Veeduría, a efectos de robustecer el control urbano y las actuaciones institucionales en materia de ordenamiento territorial.
(VEEDURIA CURADURIA)</t>
  </si>
  <si>
    <t>Gestionar la recepción de las zonas de cesión (RECEPCIÓN DE ÁREAS DE CESIÓN)</t>
  </si>
  <si>
    <t>Creación de un punto de atención al ciudadano en
donde se orientará a los interesados sobre los
diversos procedimientos que en materia urbanística se
desarrollan o pueden desarrollarse en el Distrito de
Cartagena (PUNTO UNIFICADO DE INFORMACIÓN)</t>
  </si>
  <si>
    <t>Creación de un punto de atención al ciudadano en donde se orientará a los interesados sobre los diversos procedimientos que en materia urbanística se desarrollan o pueden desarrollarse en el Distrito de
Cartagena (PUNTO UNIFICADO DE INFORMACIÓN)</t>
  </si>
  <si>
    <t>Hacer seguimiento e impulsar los procesos
administrativos sancionatorios y la vigilancia
y control de las obras de forma constante.
(PROCESOS SANCIONATORIOS)</t>
  </si>
  <si>
    <t>Hacer seguimiento e impulsar los procesos administrativos sancionatorios y la vigilancia
y control de las obras de forma constante.
(PROCESOS SANCIONATORIOS)</t>
  </si>
  <si>
    <t>Adquisición de Bienes y Servicios: Adquisición de equipos de oficina, de cómputos, escáner, video beam, accesorios y suministros para el desarrollo del proyecto</t>
  </si>
  <si>
    <t>Adelantar Convenio de asesoría técnica y capacitación en normas urbanísticas y de inspección y vigilancia de enajenadores de inmuebles destinados a vivienda.</t>
  </si>
  <si>
    <t>ACTUALIZACION  Y OPTIMIZACIÓN DEL SISTEMA DE INFORMACIÓN GEOGRÁFICA SOCIAL Y TOMA DE DECISIONES DEL TERRITORIO EN EL DISTRITO CARTAGENA DE INDIAS.</t>
  </si>
  <si>
    <t xml:space="preserve">
Recopilación, procesamiento y análisis de información.
</t>
  </si>
  <si>
    <t>PROPOSITO GENERAL LIBRE INVERSION</t>
  </si>
  <si>
    <t>1.3.3.8.03-95-070 los valores referentes a este, fueron incluidos a meidados de año y no se logró hacer uso de los mismos.</t>
  </si>
  <si>
    <t>Generación de reportes, estadísticas, mapas, bases de datos e información geográfica.</t>
  </si>
  <si>
    <t>Para el aejecución de esta actividad, se hace necesario la compra de equipos de almacenamiento masivo y esto no fue posible debido a falta de tiempo para la compra de los mismos ( actividad incluida a fin de año, debido a incorporación de recursos, no dio tiempo de proceso de compra y lo que esto conlleva)</t>
  </si>
  <si>
    <t xml:space="preserve">PLANEACIÓN SOCIAL DEL TERRITORIO </t>
  </si>
  <si>
    <t>Instrumentos de planificación social del territorio</t>
  </si>
  <si>
    <t>Finalizar las fases restantes de la elaboración de la Nueva Estratificación con apoyo del CPE y adoptarla</t>
  </si>
  <si>
    <t>Tramitar y responder oportunamente las solicitudes de los usuarios en
cuanto a certificación y revisión de estrato</t>
  </si>
  <si>
    <t>El contrato SPD-002-2018 por medio del cual se ejecuta, entre otros, la Nueva Estratificación del Distrito de Cartagena, se encuentra suspendido desde el 26 de diciembre de 2019, a la fecha estamos a la espera de un concepto solicitado a la Oficina Asesora Jurídica de la Alcaldía de Cartagena, para poder tomar decisiones respecto del camino a seguir con relación a dicho contrato.</t>
  </si>
  <si>
    <t>R.B. OTRAS CONTRIBUCIONES - ESTRATIFICACION</t>
  </si>
  <si>
    <t>RF CONTRIBUCION ESTRATIFICACION</t>
  </si>
  <si>
    <t>Consolidar las estrategias de desarrollo</t>
  </si>
  <si>
    <t>Construir los documentos de planeación comunitaria</t>
  </si>
  <si>
    <t>Socializar y publicar los documentos de planeación comunitaria</t>
  </si>
  <si>
    <t>Gestionar la información documental asociada a los procesos de modernización</t>
  </si>
  <si>
    <t>Realizar ejercicios de participación ciudadana para la recolección de necesidades territoriales.</t>
  </si>
  <si>
    <t>Sistematizar la información para la planeación comunitaria</t>
  </si>
  <si>
    <t>Consolidar las estadísticas con relación al desempeño institucional.</t>
  </si>
  <si>
    <t>Adelantar las acciones para la formulación del plan de desarrollo distrital y los planes de desarrollo local.</t>
  </si>
  <si>
    <t>Administrar y gestionar la información documental asociada a los procesos de seguimientos y evaluación de planes y monitoreo a la inversión.</t>
  </si>
  <si>
    <t>Realizar seguimiento a la ejecución del presupuesto de inversión y desarrollar acciones de mejoramiento.</t>
  </si>
  <si>
    <t>Consolidar los informes financieros y reportes para las diferentes entidades territoriales y nacionales</t>
  </si>
  <si>
    <t>Realizar monitoreo a la inversión pública, teniendo en cuenta las diferentes fuentes de financiación.</t>
  </si>
  <si>
    <t>Formular el presupuesto orientado a resultados, anualmente.</t>
  </si>
  <si>
    <t>Atender los requerimientos de las entidades de control de orden local y nacional en materia jurídica con relación al desempeño institucional en diferentes dimensiones.</t>
  </si>
  <si>
    <t>Atender las solicitudes, peticiones y acciones presentadas por la ciudadanía en materia de desempeño institucional.</t>
  </si>
  <si>
    <t>Asesorar el proceso de elaboración de los planes de acción de las diferentes dependencias y su articulación con los proyectos de inversión y el presupuesto.</t>
  </si>
  <si>
    <t>Consolidar la información de Indicadores de Gestión del desempeño institucional.</t>
  </si>
  <si>
    <t>Cubrir los eventos y jornadas para la formulación y ejecución de los instrumentos de planeación.</t>
  </si>
  <si>
    <t>Gestionar publicaciones sobre los avances en la gestión del desempeño institucional.</t>
  </si>
  <si>
    <t>Diseñar y desarrollar contenido digital para las comunicaciones de la gestión de desempeño institucional, con relación a los procesos de la Secretaría de Planeación</t>
  </si>
  <si>
    <t>Realizar adquisición de equipos tecnológicos para el desarrollo del proceso de comunicación.</t>
  </si>
  <si>
    <t>Consolidar los informes de rendición de cuentas de la Secretaría de Planeación.</t>
  </si>
  <si>
    <t>Mantener actualizada la página web con relación a los procesos de la Secretaría de Planeación</t>
  </si>
  <si>
    <t>Realizar proceso de rendición de cuentas</t>
  </si>
  <si>
    <t>Realizar jornadas de capacitación y socialización del Modelo Integrado de Planeación y Gestión con los actores involucrados de la Secretaría de Planeación</t>
  </si>
  <si>
    <t>Definir la política de planeación institucional.</t>
  </si>
  <si>
    <t>Operacionalización del comité interinstitucional del MIPG</t>
  </si>
  <si>
    <t>Realización del diagnóstico de capacidades y del entorno en la Secretaría de Planeación.</t>
  </si>
  <si>
    <t>Articulación del modelo integrado de planeación y gestión con los planes de acción construidos</t>
  </si>
  <si>
    <t>Definición y estructuración de indicadores de la Secretaría de Planeación</t>
  </si>
  <si>
    <t>Implementar los procesos de gestión de riesgos de la Secretaría de Planeación</t>
  </si>
  <si>
    <t>Consolidar y gestionar el plan anticorrupción de la Secretaría de Planeación</t>
  </si>
  <si>
    <t>Consolidar informes de implementación del modelo.</t>
  </si>
  <si>
    <t>ASISTENCIA TECNICA PARA MEJORAMIENTO DEL BANCO DE PROGRAMAS Y PROYECTOS CENTRAL Y DE LOS BANCOS DE PROGRAMAS Y PROYECTOS LOCALES DEL DISTRITO DE CARTAGENA DE INDIAS TG + CARTAGENA DE INDIAS</t>
  </si>
  <si>
    <t xml:space="preserve">Políticas Públicas intersectoriales y con visión Integral de enfoques basados en derechos humanos </t>
  </si>
  <si>
    <t>CONTINGENTE</t>
  </si>
  <si>
    <t xml:space="preserve">PLANEACIÓN E INTEGRACIÓN CONTINGENTE DEL TERRITORIO.  </t>
  </si>
  <si>
    <t>Normas de promoción del desarrollo urbano y económico</t>
  </si>
  <si>
    <t xml:space="preserve">Habilitar el 35% del suelo para desarrollo económico y urbano producida y consolidada para aportar a la toma de decisiones. </t>
  </si>
  <si>
    <t xml:space="preserve">Instrumentos de planificación social del territorio </t>
  </si>
  <si>
    <t xml:space="preserve">IMPLEMENTACION DE METODOLOGIA IV DEL SISBEN EN CARTAGENA DE INDIAS </t>
  </si>
  <si>
    <t>https://drive.google.com/drive/u/3/folders/1oTQXtBACXyjiB4XdzI03A89AA8UXd4XH</t>
  </si>
  <si>
    <t>Fase demanda metodologia sisben</t>
  </si>
  <si>
    <t>Actualizacion y mantenimiento de archivo</t>
  </si>
  <si>
    <t>Responder las peticiones quejas y reclamos presentados por los usuarios del sisben, al igual que las tutelas y derechos de petición en lo que respecta a inconformidad de puntajes, encuestas , inclusiones , modificaciones y retiros de fichas</t>
  </si>
  <si>
    <t>Difusión procesos SISBEN</t>
  </si>
  <si>
    <t>Dotacion completa puntos de atencion</t>
  </si>
  <si>
    <t>Ordenación territorial y  Recuperación social, ambiental y Urbana de la Ciénaga de la Virgen.</t>
  </si>
  <si>
    <t>INSTRUMENTOS DE ORDENAMIENTO TERRITORIAL.</t>
  </si>
  <si>
    <t>Actualizar y adoptar los instrumentos de Planificación del territorio de Superior jerarquía, el Plan Especial de Manejo y Protección del Centro Histórico PEMP y el Plan de Ordenamiento Territoria</t>
  </si>
  <si>
    <t>Actualizar la información disponible para la adopción de instrumentos (estudios de cartografía, riesgos de remoción en masa y riesgos de inundación)</t>
  </si>
  <si>
    <t>Diseñar e implementar las metodologías para el desarrollo de los procesos participativos en el marco de la construcción de los elementos y Realizar mesas de participación ciudadana con miras a implementar procesos de construcción conjunta de contenidos</t>
  </si>
  <si>
    <t>Realizar la construcción documental y demás acciones necesarias derivadas del proceso de diagnóstico, formulaciòn, concertación y consulta de la propuesta del POT, en desarrollo de la normatividad vigente.</t>
  </si>
  <si>
    <t>Realizar la construcción documental y demás acciones necesarias derivadas del proceso de diagnóstico y formulación de la propuesta de PEMP, en desarrollo de la normatividad vigente</t>
  </si>
  <si>
    <t xml:space="preserve"> INSTRUMENTOS DE ORDENAMIENTO TERRITORIAL.</t>
  </si>
  <si>
    <t>Generar capacidades financieras y administrativas para la actualización de información y la implementación del catastro multipropósito</t>
  </si>
  <si>
    <t xml:space="preserve"> Prestar colaboración eficaz y oportuna al Gestor Catastral, suministrándole la información que disponga y que se requiera para la actualización y conservación de la información catastral</t>
  </si>
  <si>
    <t>Coadyuvar desde la Secretaría de Planeación Distrital en las gestiones que adelante el Distrito con los canales de información de los diferentes actores que incidan en la gestión catastral</t>
  </si>
  <si>
    <t>Articular y acompañar las acciones encaminadas a la implementación del catastro multipropósito, sirviendo de enlaces entre la Secretaría de Planeación Distrital y la Secretaría de Hacienda Distrital y otras entidades de orden nacional y local.</t>
  </si>
  <si>
    <t>HABILITAR DOS PUNTOS DE ATENCION</t>
  </si>
  <si>
    <t>FASE DEMANDA DE LA METODOLOGIA ,CONSTRUCCION DE LA BASE DE DATOS DEL NUEVO SISBEN IV-ENCUESTAS NUEVAS, INCOMFORMIDAD DE CATEGORIAS,BUSQUEDAS ACTIVAS, INCLUSION DE PERSONAS, MODIFICACION DE DOCUMENTOS , RETIROS DE PERSONAS , FICHAS. DUPLICIDADES, NOVEDADES DE RECHAZOS E INCONSISTENCIA POR ESTADO DE VERIFICACION.</t>
  </si>
  <si>
    <t>ACTUALIZACION Y MANTENIMIENTO DEL ARCHIVO GENERAL DEL SISBEN</t>
  </si>
  <si>
    <t>Redaccion</t>
  </si>
  <si>
    <t>N.A,</t>
  </si>
  <si>
    <t>N.A.</t>
  </si>
  <si>
    <t>SGP PROPOSITO GENERAL</t>
  </si>
  <si>
    <t>asistencia técnica para estructurar los estudios y diseños ajustados de la vía perimetral y las acciones para el ordenamiento territorial social ambiental y urbano de la Ciénaga de la virgen en el Distrito de  Cartagena de Indias</t>
  </si>
  <si>
    <t>SGP LIBREE INVERSION</t>
  </si>
  <si>
    <t>DIVIVENDOS SOCIEDAD PORTUAREIA</t>
  </si>
  <si>
    <t>IMPUESTO TRANSPORTE OLEODUCTOS</t>
  </si>
  <si>
    <t>DIVIDENDOS DE ACUACAR</t>
  </si>
  <si>
    <t>IMPUESTO DE TRANSPORTE POR OLEODUCTOS</t>
  </si>
  <si>
    <t>FORTALECIMIENTO DEL CONSEJO TERRITORIAL DE PLANEACION DEL DISTRITO DE CARTAGANEA DE INDIAS - TG+   CARTAGENA DE INDIAS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</si>
</sst>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 #,##0_-;_-* &quot;-&quot;_-;_-@_-"/>
    <numFmt numFmtId="164" formatCode="_-&quot;$&quot;\ * #,##0_-;\-&quot;$&quot;\ * #,##0_-;_-&quot;$&quot;\ * &quot;-&quot;_-;_-@_-"/>
    <numFmt numFmtId="165" formatCode="_-&quot;$&quot;\ * #,##0.00_-;\-&quot;$&quot;\ * #,##0.00_-;_-&quot;$&quot;\ * &quot;-&quot;??_-;_-@_-"/>
    <numFmt numFmtId="166" formatCode="_-[$$-240A]\ * #,##0.0_-;\-[$$-240A]\ * #,##0.0_-;_-[$$-240A]\ * &quot;-&quot;??_-;_-@_-"/>
    <numFmt numFmtId="167" formatCode="[$$-240A]\ #,##0"/>
    <numFmt numFmtId="168" formatCode="[$$-340A]#,##0"/>
    <numFmt numFmtId="169" formatCode="0.0%"/>
    <numFmt numFmtId="170" formatCode="0;[Red]0"/>
    <numFmt numFmtId="171" formatCode="[$$-300A]#,##0"/>
    <numFmt numFmtId="172" formatCode="[$$-240A]\ #,##0.00"/>
    <numFmt numFmtId="173" formatCode="0.0"/>
    <numFmt numFmtId="174" formatCode="dd/mm/yyyy;@"/>
    <numFmt numFmtId="175" formatCode="_-&quot;$&quot;\ * #,##0_-;\-&quot;$&quot;\ * #,##0_-;_-&quot;$&quot;\ * &quot;-&quot;??_-;_-@_-"/>
  </numFmts>
  <fonts count="49" x14ac:knownFonts="1">
    <font>
      <sz val="11"/>
      <color theme="1"/>
      <name val="Calibri"/>
      <family val="2"/>
      <scheme val="minor"/>
    </font>
    <font>
      <sz val="11"/>
      <color theme="1"/>
      <name val="Calibri"/>
      <family val="2"/>
      <scheme val="minor"/>
    </font>
    <font>
      <sz val="12"/>
      <name val="Arial"/>
      <family val="2"/>
    </font>
    <font>
      <b/>
      <sz val="9"/>
      <color indexed="81"/>
      <name val="Tahoma"/>
      <family val="2"/>
    </font>
    <font>
      <sz val="9"/>
      <color indexed="81"/>
      <name val="Tahoma"/>
      <family val="2"/>
    </font>
    <font>
      <b/>
      <sz val="11"/>
      <name val="Calibri"/>
      <family val="2"/>
      <scheme val="minor"/>
    </font>
    <font>
      <sz val="11"/>
      <name val="Calibri"/>
      <family val="2"/>
      <scheme val="minor"/>
    </font>
    <font>
      <sz val="11"/>
      <name val="Arial"/>
      <family val="2"/>
    </font>
    <font>
      <sz val="10"/>
      <name val="Arial"/>
      <family val="2"/>
    </font>
    <font>
      <sz val="9"/>
      <name val="Arial"/>
      <family val="2"/>
    </font>
    <font>
      <sz val="12"/>
      <name val="Calibri"/>
      <family val="2"/>
      <scheme val="minor"/>
    </font>
    <font>
      <sz val="8"/>
      <name val="Calibri"/>
      <family val="2"/>
      <scheme val="minor"/>
    </font>
    <font>
      <sz val="12"/>
      <color rgb="FF000000"/>
      <name val="Calibri"/>
      <family val="2"/>
      <scheme val="minor"/>
    </font>
    <font>
      <b/>
      <sz val="10"/>
      <name val="Calibri"/>
      <family val="2"/>
      <scheme val="minor"/>
    </font>
    <font>
      <sz val="10"/>
      <name val="Calibri"/>
      <family val="2"/>
      <scheme val="minor"/>
    </font>
    <font>
      <b/>
      <sz val="24"/>
      <name val="Calibri"/>
      <family val="2"/>
      <scheme val="minor"/>
    </font>
    <font>
      <b/>
      <sz val="26"/>
      <name val="Calibri"/>
      <family val="2"/>
      <scheme val="minor"/>
    </font>
    <font>
      <u/>
      <sz val="11"/>
      <color theme="10"/>
      <name val="Calibri"/>
      <family val="2"/>
      <scheme val="minor"/>
    </font>
    <font>
      <b/>
      <sz val="26"/>
      <color rgb="FFFF0000"/>
      <name val="Calibri"/>
      <family val="2"/>
      <scheme val="minor"/>
    </font>
    <font>
      <sz val="26"/>
      <color theme="1"/>
      <name val="Calibri"/>
      <family val="2"/>
      <scheme val="minor"/>
    </font>
    <font>
      <b/>
      <sz val="18"/>
      <name val="Calibri"/>
      <family val="2"/>
      <scheme val="minor"/>
    </font>
    <font>
      <sz val="14"/>
      <name val="Calibri"/>
      <family val="2"/>
      <scheme val="minor"/>
    </font>
    <font>
      <b/>
      <sz val="11"/>
      <color theme="1"/>
      <name val="Arial"/>
      <family val="2"/>
    </font>
    <font>
      <sz val="12"/>
      <color theme="1" tint="4.9989318521683403E-2"/>
      <name val="Calibri"/>
      <family val="2"/>
      <scheme val="minor"/>
    </font>
    <font>
      <sz val="11"/>
      <color theme="1"/>
      <name val="Arial"/>
      <family val="2"/>
    </font>
    <font>
      <sz val="11"/>
      <color theme="1" tint="4.9989318521683403E-2"/>
      <name val="Arial"/>
      <family val="2"/>
    </font>
    <font>
      <b/>
      <sz val="22"/>
      <color theme="1" tint="4.9989318521683403E-2"/>
      <name val="Calibri"/>
      <family val="2"/>
      <scheme val="minor"/>
    </font>
    <font>
      <sz val="14"/>
      <color theme="1"/>
      <name val="Calibri"/>
      <family val="2"/>
      <scheme val="minor"/>
    </font>
    <font>
      <sz val="16"/>
      <color theme="1"/>
      <name val="Calibri"/>
      <family val="2"/>
      <scheme val="minor"/>
    </font>
    <font>
      <b/>
      <sz val="22"/>
      <name val="Calibri"/>
      <family val="2"/>
      <scheme val="minor"/>
    </font>
    <font>
      <b/>
      <sz val="20"/>
      <name val="Arial"/>
      <family val="2"/>
    </font>
    <font>
      <b/>
      <sz val="22"/>
      <name val="Arial"/>
      <family val="2"/>
    </font>
    <font>
      <b/>
      <sz val="16"/>
      <name val="Calibri"/>
      <family val="2"/>
      <scheme val="minor"/>
    </font>
    <font>
      <b/>
      <sz val="16"/>
      <name val="Arial"/>
      <family val="2"/>
    </font>
    <font>
      <sz val="11"/>
      <color theme="1"/>
      <name val="Calibri"/>
      <family val="2"/>
    </font>
    <font>
      <b/>
      <sz val="11"/>
      <color theme="1"/>
      <name val="Calibri"/>
      <family val="2"/>
      <scheme val="minor"/>
    </font>
    <font>
      <b/>
      <sz val="10"/>
      <color theme="1"/>
      <name val="Arial"/>
      <family val="2"/>
    </font>
    <font>
      <sz val="10"/>
      <color theme="1"/>
      <name val="Arial"/>
      <family val="2"/>
    </font>
    <font>
      <b/>
      <sz val="10"/>
      <color rgb="FF000000"/>
      <name val="Arial"/>
      <family val="2"/>
    </font>
    <font>
      <sz val="10"/>
      <color theme="1"/>
      <name val="Calibri"/>
      <family val="2"/>
      <scheme val="minor"/>
    </font>
    <font>
      <sz val="9"/>
      <color theme="1"/>
      <name val="Calibri"/>
      <family val="2"/>
    </font>
    <font>
      <sz val="9"/>
      <color theme="1" tint="4.9989318521683403E-2"/>
      <name val="Calibri"/>
      <family val="2"/>
    </font>
    <font>
      <sz val="9"/>
      <name val="Calibri"/>
      <family val="2"/>
    </font>
    <font>
      <sz val="11"/>
      <name val="Calibri"/>
      <family val="2"/>
    </font>
    <font>
      <sz val="10"/>
      <color rgb="FF333333"/>
      <name val="Arial"/>
      <family val="2"/>
    </font>
    <font>
      <sz val="10"/>
      <name val="Calibri"/>
      <family val="2"/>
    </font>
    <font>
      <sz val="11"/>
      <color rgb="FF000000"/>
      <name val="Calibri"/>
      <family val="2"/>
      <scheme val="minor"/>
    </font>
    <font>
      <sz val="12"/>
      <color theme="1"/>
      <name val="Calibri"/>
      <family val="2"/>
    </font>
    <font>
      <sz val="11"/>
      <color theme="1" tint="4.9989318521683403E-2"/>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4" tint="-0.249977111117893"/>
        <bgColor indexed="64"/>
      </patternFill>
    </fill>
    <fill>
      <patternFill patternType="solid">
        <fgColor theme="5" tint="0.59999389629810485"/>
        <bgColor indexed="64"/>
      </patternFill>
    </fill>
    <fill>
      <patternFill patternType="solid">
        <fgColor theme="4" tint="0.7999816888943144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7" fillId="0" borderId="0" applyNumberFormat="0" applyFill="0" applyBorder="0" applyAlignment="0" applyProtection="0"/>
    <xf numFmtId="41" fontId="1" fillId="0" borderId="0" applyFont="0" applyFill="0" applyBorder="0" applyAlignment="0" applyProtection="0"/>
  </cellStyleXfs>
  <cellXfs count="645">
    <xf numFmtId="0" fontId="0" fillId="0" borderId="0" xfId="0"/>
    <xf numFmtId="0" fontId="6" fillId="0" borderId="0" xfId="0" applyFont="1"/>
    <xf numFmtId="0" fontId="6" fillId="0" borderId="1" xfId="0" applyFont="1" applyBorder="1"/>
    <xf numFmtId="0" fontId="6" fillId="0" borderId="1" xfId="0" applyFont="1" applyBorder="1" applyAlignment="1">
      <alignment vertical="center" wrapText="1"/>
    </xf>
    <xf numFmtId="0" fontId="13" fillId="0" borderId="0" xfId="0" applyFont="1"/>
    <xf numFmtId="166" fontId="6" fillId="0" borderId="1" xfId="1" applyNumberFormat="1" applyFont="1" applyFill="1" applyBorder="1" applyAlignment="1">
      <alignment vertical="center" wrapText="1"/>
    </xf>
    <xf numFmtId="166" fontId="6" fillId="0" borderId="1" xfId="1" applyNumberFormat="1" applyFont="1" applyFill="1" applyBorder="1" applyAlignment="1">
      <alignment vertical="center"/>
    </xf>
    <xf numFmtId="0" fontId="6" fillId="0" borderId="1" xfId="0" applyFont="1" applyBorder="1" applyAlignment="1">
      <alignment vertical="center"/>
    </xf>
    <xf numFmtId="9" fontId="6" fillId="0" borderId="0" xfId="2" applyFont="1" applyFill="1"/>
    <xf numFmtId="167" fontId="7"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9" fontId="5" fillId="0" borderId="1" xfId="2" applyFont="1" applyFill="1" applyBorder="1" applyAlignment="1">
      <alignment horizontal="center" vertical="center" wrapText="1"/>
    </xf>
    <xf numFmtId="0" fontId="19" fillId="0" borderId="0" xfId="0" applyFont="1" applyAlignment="1">
      <alignment horizontal="center"/>
    </xf>
    <xf numFmtId="10" fontId="18" fillId="0" borderId="0" xfId="0" applyNumberFormat="1" applyFont="1" applyAlignment="1">
      <alignment horizontal="center" vertical="center"/>
    </xf>
    <xf numFmtId="0" fontId="6" fillId="0" borderId="0" xfId="0" applyFont="1" applyAlignment="1">
      <alignment horizontal="center"/>
    </xf>
    <xf numFmtId="9" fontId="15" fillId="0" borderId="0" xfId="0" applyNumberFormat="1" applyFont="1"/>
    <xf numFmtId="0" fontId="2" fillId="0" borderId="1" xfId="3" applyNumberFormat="1" applyFont="1" applyFill="1" applyBorder="1" applyAlignment="1">
      <alignment horizontal="center" vertical="center" wrapText="1"/>
    </xf>
    <xf numFmtId="0" fontId="7" fillId="0" borderId="1" xfId="0" applyFont="1" applyBorder="1" applyAlignment="1">
      <alignment vertical="center" wrapText="1"/>
    </xf>
    <xf numFmtId="9" fontId="6" fillId="0" borderId="1" xfId="2" applyFont="1" applyFill="1" applyBorder="1" applyAlignment="1">
      <alignment vertical="center" wrapText="1"/>
    </xf>
    <xf numFmtId="2" fontId="7" fillId="0" borderId="1" xfId="0" applyNumberFormat="1" applyFont="1" applyBorder="1" applyAlignment="1">
      <alignment horizontal="center" vertical="center" wrapText="1"/>
    </xf>
    <xf numFmtId="169" fontId="16" fillId="0" borderId="0" xfId="2" applyNumberFormat="1" applyFont="1" applyFill="1"/>
    <xf numFmtId="0" fontId="18" fillId="0" borderId="7" xfId="0" applyFont="1" applyBorder="1" applyAlignment="1">
      <alignment horizontal="center" vertical="center" wrapText="1"/>
    </xf>
    <xf numFmtId="9" fontId="2" fillId="0" borderId="1" xfId="2" applyFont="1" applyFill="1" applyBorder="1" applyAlignment="1">
      <alignment horizontal="center" vertical="center" wrapText="1"/>
    </xf>
    <xf numFmtId="14" fontId="6" fillId="0" borderId="1" xfId="1" applyNumberFormat="1" applyFont="1" applyFill="1" applyBorder="1" applyAlignment="1">
      <alignment horizontal="center" vertical="center"/>
    </xf>
    <xf numFmtId="168" fontId="6" fillId="0" borderId="1" xfId="0" applyNumberFormat="1" applyFont="1" applyBorder="1" applyAlignment="1">
      <alignment horizontal="center" vertical="center"/>
    </xf>
    <xf numFmtId="0" fontId="6" fillId="0" borderId="1" xfId="0" applyFont="1" applyBorder="1" applyAlignment="1">
      <alignment horizontal="center"/>
    </xf>
    <xf numFmtId="9" fontId="18" fillId="0" borderId="0" xfId="0" applyNumberFormat="1" applyFont="1" applyAlignment="1">
      <alignment horizontal="center" vertical="center"/>
    </xf>
    <xf numFmtId="0" fontId="7" fillId="0" borderId="1" xfId="0" applyFont="1" applyBorder="1" applyAlignment="1">
      <alignment horizontal="left" vertical="center" wrapText="1"/>
    </xf>
    <xf numFmtId="0" fontId="0" fillId="0" borderId="1" xfId="0" applyBorder="1" applyAlignment="1">
      <alignment horizontal="left" vertical="center" wrapText="1"/>
    </xf>
    <xf numFmtId="0" fontId="7" fillId="0" borderId="1" xfId="0" applyFont="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xf numFmtId="0" fontId="24" fillId="0" borderId="1" xfId="0" applyFont="1" applyBorder="1" applyAlignment="1">
      <alignment horizontal="center" vertical="center"/>
    </xf>
    <xf numFmtId="0" fontId="23" fillId="0" borderId="1" xfId="0" applyFont="1" applyBorder="1" applyAlignment="1">
      <alignment vertical="center" wrapText="1"/>
    </xf>
    <xf numFmtId="9" fontId="6" fillId="0" borderId="1" xfId="0" applyNumberFormat="1" applyFont="1" applyBorder="1" applyAlignment="1">
      <alignment vertical="center" wrapText="1"/>
    </xf>
    <xf numFmtId="0" fontId="15" fillId="0" borderId="1" xfId="0" applyFont="1" applyBorder="1" applyAlignment="1">
      <alignment vertical="center" wrapText="1"/>
    </xf>
    <xf numFmtId="0" fontId="6" fillId="0" borderId="1" xfId="0" applyFont="1" applyBorder="1" applyAlignment="1">
      <alignment wrapText="1"/>
    </xf>
    <xf numFmtId="0" fontId="0" fillId="0" borderId="1" xfId="0" applyBorder="1" applyAlignment="1">
      <alignment horizontal="center" vertical="center" wrapText="1"/>
    </xf>
    <xf numFmtId="166" fontId="6" fillId="0" borderId="1" xfId="1" applyNumberFormat="1" applyFont="1" applyFill="1" applyBorder="1" applyAlignment="1">
      <alignment horizontal="center" vertical="center"/>
    </xf>
    <xf numFmtId="0" fontId="23" fillId="0" borderId="1" xfId="0" applyFont="1" applyBorder="1" applyAlignment="1">
      <alignment horizontal="center" vertical="center" wrapText="1"/>
    </xf>
    <xf numFmtId="170" fontId="24" fillId="0" borderId="1" xfId="0" applyNumberFormat="1" applyFont="1" applyBorder="1" applyAlignment="1">
      <alignment horizontal="center" vertical="center" wrapText="1"/>
    </xf>
    <xf numFmtId="0" fontId="0" fillId="0" borderId="1" xfId="0" applyBorder="1" applyAlignment="1">
      <alignment horizont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wrapText="1"/>
    </xf>
    <xf numFmtId="9" fontId="6" fillId="0" borderId="1" xfId="0" applyNumberFormat="1" applyFont="1" applyBorder="1" applyAlignment="1">
      <alignment horizontal="center" vertical="center"/>
    </xf>
    <xf numFmtId="9" fontId="6" fillId="0" borderId="1" xfId="2" applyFont="1" applyFill="1" applyBorder="1" applyAlignment="1">
      <alignment horizontal="center" vertical="center" wrapText="1"/>
    </xf>
    <xf numFmtId="167" fontId="6" fillId="0" borderId="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9" fontId="7" fillId="0" borderId="1" xfId="0" applyNumberFormat="1" applyFont="1" applyBorder="1" applyAlignment="1">
      <alignment horizontal="center" vertical="center" wrapText="1"/>
    </xf>
    <xf numFmtId="9" fontId="7" fillId="0" borderId="1" xfId="2" applyFont="1" applyFill="1" applyBorder="1" applyAlignment="1">
      <alignment horizontal="center" vertical="center" wrapText="1"/>
    </xf>
    <xf numFmtId="9" fontId="6" fillId="0" borderId="1" xfId="2" applyFont="1" applyFill="1" applyBorder="1" applyAlignment="1">
      <alignment horizontal="center" vertical="center"/>
    </xf>
    <xf numFmtId="166" fontId="6" fillId="0" borderId="1" xfId="1" applyNumberFormat="1" applyFont="1" applyFill="1" applyBorder="1" applyAlignment="1">
      <alignment horizontal="center" vertical="center" wrapText="1"/>
    </xf>
    <xf numFmtId="0" fontId="0" fillId="0" borderId="1" xfId="0" applyBorder="1" applyAlignment="1">
      <alignment vertical="center"/>
    </xf>
    <xf numFmtId="165" fontId="0" fillId="0" borderId="1" xfId="1" applyFont="1" applyFill="1" applyBorder="1" applyAlignment="1">
      <alignment vertical="center"/>
    </xf>
    <xf numFmtId="14" fontId="6" fillId="0" borderId="1" xfId="1" applyNumberFormat="1" applyFont="1" applyFill="1" applyBorder="1" applyAlignment="1">
      <alignment vertical="center"/>
    </xf>
    <xf numFmtId="172" fontId="0" fillId="0" borderId="1" xfId="1" applyNumberFormat="1" applyFont="1" applyFill="1" applyBorder="1" applyAlignment="1">
      <alignment vertical="center"/>
    </xf>
    <xf numFmtId="3" fontId="6" fillId="0" borderId="1" xfId="1" applyNumberFormat="1" applyFont="1" applyFill="1" applyBorder="1" applyAlignment="1">
      <alignment vertical="center"/>
    </xf>
    <xf numFmtId="3" fontId="6" fillId="0" borderId="1" xfId="1" applyNumberFormat="1" applyFont="1" applyFill="1" applyBorder="1" applyAlignment="1">
      <alignment horizontal="center" vertical="center"/>
    </xf>
    <xf numFmtId="170" fontId="24" fillId="0" borderId="1" xfId="0" applyNumberFormat="1" applyFont="1" applyBorder="1" applyAlignment="1">
      <alignment vertical="center" wrapText="1"/>
    </xf>
    <xf numFmtId="166" fontId="14" fillId="0" borderId="1" xfId="1" applyNumberFormat="1" applyFont="1" applyFill="1" applyBorder="1" applyAlignment="1">
      <alignment horizontal="center" vertical="center" wrapText="1"/>
    </xf>
    <xf numFmtId="0" fontId="14" fillId="0" borderId="1" xfId="1" applyNumberFormat="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167" fontId="7" fillId="0" borderId="1" xfId="0" applyNumberFormat="1" applyFont="1" applyBorder="1" applyAlignment="1">
      <alignment vertical="center" wrapText="1"/>
    </xf>
    <xf numFmtId="2" fontId="6" fillId="0" borderId="1" xfId="0" applyNumberFormat="1" applyFont="1" applyBorder="1" applyAlignment="1">
      <alignment horizontal="center" vertical="center"/>
    </xf>
    <xf numFmtId="9" fontId="10" fillId="0" borderId="1" xfId="0" applyNumberFormat="1" applyFont="1" applyBorder="1" applyAlignment="1">
      <alignment horizontal="center" vertical="center" wrapText="1"/>
    </xf>
    <xf numFmtId="1" fontId="6" fillId="0" borderId="1" xfId="2" applyNumberFormat="1" applyFont="1" applyFill="1" applyBorder="1" applyAlignment="1">
      <alignment horizontal="center" vertical="center"/>
    </xf>
    <xf numFmtId="1" fontId="7" fillId="0" borderId="1" xfId="0" applyNumberFormat="1" applyFont="1" applyBorder="1" applyAlignment="1">
      <alignment horizontal="center" vertical="center" wrapText="1"/>
    </xf>
    <xf numFmtId="9" fontId="2" fillId="0" borderId="1" xfId="3" applyNumberFormat="1" applyFont="1" applyFill="1" applyBorder="1" applyAlignment="1">
      <alignment horizontal="center" vertical="center" wrapText="1"/>
    </xf>
    <xf numFmtId="2" fontId="6" fillId="0" borderId="1" xfId="0" applyNumberFormat="1" applyFont="1" applyBorder="1" applyAlignment="1">
      <alignment vertical="center" wrapText="1"/>
    </xf>
    <xf numFmtId="10" fontId="32" fillId="0" borderId="1" xfId="0" applyNumberFormat="1" applyFont="1" applyBorder="1" applyAlignment="1">
      <alignment horizontal="center" vertical="center" wrapText="1"/>
    </xf>
    <xf numFmtId="9" fontId="32" fillId="0" borderId="1" xfId="2" applyFont="1" applyFill="1" applyBorder="1" applyAlignment="1">
      <alignment horizontal="center" vertical="center" wrapText="1"/>
    </xf>
    <xf numFmtId="9" fontId="32" fillId="0" borderId="1" xfId="0" applyNumberFormat="1" applyFont="1" applyBorder="1" applyAlignment="1">
      <alignment horizontal="center" vertical="center" wrapText="1"/>
    </xf>
    <xf numFmtId="9" fontId="33" fillId="0" borderId="1" xfId="0" applyNumberFormat="1" applyFont="1" applyBorder="1" applyAlignment="1">
      <alignment horizontal="center" vertical="center" wrapText="1"/>
    </xf>
    <xf numFmtId="9" fontId="32" fillId="0" borderId="1" xfId="0" applyNumberFormat="1" applyFont="1" applyBorder="1" applyAlignment="1">
      <alignment horizontal="center" vertical="center"/>
    </xf>
    <xf numFmtId="9" fontId="32" fillId="0" borderId="1" xfId="0" applyNumberFormat="1" applyFont="1" applyBorder="1"/>
    <xf numFmtId="9" fontId="6" fillId="0" borderId="2" xfId="0" applyNumberFormat="1" applyFont="1" applyBorder="1" applyAlignment="1">
      <alignment horizontal="center" vertical="center" wrapText="1"/>
    </xf>
    <xf numFmtId="0" fontId="6" fillId="0" borderId="5" xfId="0" applyFont="1" applyBorder="1" applyAlignment="1">
      <alignment horizontal="center" vertical="center" wrapText="1"/>
    </xf>
    <xf numFmtId="10" fontId="16" fillId="0" borderId="1" xfId="0" applyNumberFormat="1" applyFont="1" applyBorder="1" applyAlignment="1">
      <alignment horizontal="center" vertical="center" wrapText="1"/>
    </xf>
    <xf numFmtId="9" fontId="16" fillId="0" borderId="0" xfId="0" applyNumberFormat="1" applyFont="1" applyAlignment="1">
      <alignment horizontal="center" vertical="center"/>
    </xf>
    <xf numFmtId="1" fontId="25"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9" fontId="6" fillId="0" borderId="5" xfId="2" applyFont="1" applyFill="1" applyBorder="1" applyAlignment="1">
      <alignment horizontal="center" vertical="center" wrapText="1"/>
    </xf>
    <xf numFmtId="2" fontId="23" fillId="0" borderId="1" xfId="0" applyNumberFormat="1" applyFont="1" applyBorder="1" applyAlignment="1">
      <alignment horizontal="center" vertical="center" wrapText="1"/>
    </xf>
    <xf numFmtId="1" fontId="23" fillId="0" borderId="1" xfId="0" applyNumberFormat="1" applyFont="1" applyBorder="1" applyAlignment="1">
      <alignment horizontal="center" vertical="center" wrapText="1"/>
    </xf>
    <xf numFmtId="9" fontId="6" fillId="0" borderId="2" xfId="2" applyFont="1" applyFill="1" applyBorder="1" applyAlignment="1">
      <alignment horizontal="center" vertical="center"/>
    </xf>
    <xf numFmtId="9" fontId="6" fillId="0" borderId="2" xfId="0" applyNumberFormat="1" applyFont="1" applyBorder="1" applyAlignment="1">
      <alignment horizontal="center" vertical="center"/>
    </xf>
    <xf numFmtId="173" fontId="34" fillId="0" borderId="0" xfId="0" applyNumberFormat="1" applyFont="1" applyAlignment="1">
      <alignment horizontal="center" vertical="center" wrapText="1"/>
    </xf>
    <xf numFmtId="9" fontId="6" fillId="0" borderId="1" xfId="2" applyFont="1" applyBorder="1" applyAlignment="1">
      <alignment vertical="center" wrapText="1"/>
    </xf>
    <xf numFmtId="9" fontId="7" fillId="0" borderId="5" xfId="0" applyNumberFormat="1" applyFont="1" applyBorder="1" applyAlignment="1">
      <alignment horizontal="center" vertical="center" wrapText="1"/>
    </xf>
    <xf numFmtId="9" fontId="0" fillId="0" borderId="1" xfId="0" applyNumberFormat="1" applyBorder="1" applyAlignment="1">
      <alignment horizontal="center" vertical="center"/>
    </xf>
    <xf numFmtId="0" fontId="34" fillId="0" borderId="8" xfId="0" applyFont="1" applyBorder="1" applyAlignment="1">
      <alignment horizontal="center" vertical="center" wrapText="1"/>
    </xf>
    <xf numFmtId="170" fontId="24" fillId="0" borderId="8" xfId="0" applyNumberFormat="1" applyFont="1" applyBorder="1" applyAlignment="1">
      <alignment horizontal="center" vertical="center" wrapText="1"/>
    </xf>
    <xf numFmtId="173" fontId="24" fillId="0" borderId="8" xfId="0" applyNumberFormat="1" applyFont="1" applyBorder="1" applyAlignment="1">
      <alignment horizontal="center" vertical="center" wrapText="1"/>
    </xf>
    <xf numFmtId="173" fontId="34" fillId="0" borderId="8" xfId="0" applyNumberFormat="1" applyFont="1" applyBorder="1" applyAlignment="1">
      <alignment horizontal="center" vertical="center" wrapText="1"/>
    </xf>
    <xf numFmtId="9" fontId="34" fillId="0" borderId="1" xfId="0" applyNumberFormat="1" applyFont="1" applyBorder="1" applyAlignment="1">
      <alignment horizontal="center" vertical="center" wrapText="1"/>
    </xf>
    <xf numFmtId="9" fontId="24" fillId="0" borderId="1" xfId="2" applyFont="1" applyBorder="1" applyAlignment="1">
      <alignment horizontal="center" vertical="center" wrapText="1"/>
    </xf>
    <xf numFmtId="173" fontId="34"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5" fillId="2" borderId="1" xfId="0" applyFont="1" applyFill="1" applyBorder="1" applyAlignment="1">
      <alignment wrapText="1"/>
    </xf>
    <xf numFmtId="9" fontId="5" fillId="2" borderId="0" xfId="2" applyFont="1" applyFill="1" applyBorder="1" applyAlignment="1">
      <alignment wrapText="1"/>
    </xf>
    <xf numFmtId="9" fontId="5" fillId="2" borderId="0" xfId="2" applyFont="1" applyFill="1" applyBorder="1" applyAlignment="1">
      <alignment horizontal="center" wrapText="1"/>
    </xf>
    <xf numFmtId="9" fontId="6" fillId="3" borderId="1" xfId="2" applyFont="1" applyFill="1" applyBorder="1" applyAlignment="1">
      <alignment horizontal="center" vertical="center" wrapText="1"/>
    </xf>
    <xf numFmtId="0" fontId="15"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9" fontId="7" fillId="3" borderId="1" xfId="2" applyFont="1" applyFill="1" applyBorder="1" applyAlignment="1">
      <alignment horizontal="center" vertical="center" wrapText="1"/>
    </xf>
    <xf numFmtId="0" fontId="6" fillId="3" borderId="1" xfId="0" applyFont="1" applyFill="1" applyBorder="1" applyAlignment="1">
      <alignment horizontal="center" vertical="center" wrapText="1"/>
    </xf>
    <xf numFmtId="9" fontId="6" fillId="3" borderId="1" xfId="0" applyNumberFormat="1" applyFont="1" applyFill="1" applyBorder="1" applyAlignment="1">
      <alignment horizontal="center" vertical="center" wrapText="1"/>
    </xf>
    <xf numFmtId="9" fontId="2" fillId="3" borderId="1" xfId="2" applyFont="1" applyFill="1" applyBorder="1" applyAlignment="1">
      <alignment horizontal="center" vertical="center" wrapText="1"/>
    </xf>
    <xf numFmtId="9" fontId="2" fillId="3" borderId="1" xfId="0" applyNumberFormat="1" applyFont="1" applyFill="1" applyBorder="1" applyAlignment="1">
      <alignment horizontal="center" vertical="center" wrapText="1"/>
    </xf>
    <xf numFmtId="10" fontId="6" fillId="3" borderId="1" xfId="0" applyNumberFormat="1" applyFont="1" applyFill="1" applyBorder="1" applyAlignment="1">
      <alignment horizontal="center" vertical="center" wrapText="1"/>
    </xf>
    <xf numFmtId="9" fontId="6" fillId="3" borderId="5" xfId="2" applyFont="1" applyFill="1" applyBorder="1" applyAlignment="1">
      <alignment horizontal="center" vertical="center" wrapText="1"/>
    </xf>
    <xf numFmtId="0" fontId="6" fillId="3" borderId="1" xfId="0" applyFont="1" applyFill="1" applyBorder="1"/>
    <xf numFmtId="0" fontId="21"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7" fillId="3" borderId="1" xfId="0" applyFont="1" applyFill="1" applyBorder="1" applyAlignment="1">
      <alignment vertical="center" wrapText="1"/>
    </xf>
    <xf numFmtId="166" fontId="6" fillId="3" borderId="1" xfId="1" applyNumberFormat="1" applyFont="1" applyFill="1" applyBorder="1" applyAlignment="1">
      <alignment horizontal="center" vertical="center"/>
    </xf>
    <xf numFmtId="0" fontId="6" fillId="3" borderId="1" xfId="0" applyFont="1" applyFill="1" applyBorder="1" applyAlignment="1">
      <alignment horizontal="center"/>
    </xf>
    <xf numFmtId="0" fontId="6" fillId="3" borderId="1" xfId="0" applyFont="1" applyFill="1" applyBorder="1" applyAlignment="1">
      <alignment vertical="center"/>
    </xf>
    <xf numFmtId="9" fontId="31" fillId="3" borderId="1" xfId="2" applyFont="1" applyFill="1" applyBorder="1" applyAlignment="1">
      <alignment horizontal="center" vertical="center" wrapText="1"/>
    </xf>
    <xf numFmtId="14" fontId="6" fillId="3" borderId="1" xfId="1" applyNumberFormat="1" applyFont="1" applyFill="1" applyBorder="1" applyAlignment="1">
      <alignment horizontal="center" vertical="center"/>
    </xf>
    <xf numFmtId="166" fontId="6" fillId="3" borderId="1" xfId="1" applyNumberFormat="1" applyFont="1" applyFill="1" applyBorder="1" applyAlignment="1">
      <alignment vertical="center"/>
    </xf>
    <xf numFmtId="0" fontId="15" fillId="3" borderId="1" xfId="0" applyFont="1" applyFill="1" applyBorder="1" applyAlignment="1">
      <alignment vertical="center" wrapText="1"/>
    </xf>
    <xf numFmtId="9" fontId="15" fillId="3" borderId="1" xfId="2" applyFont="1" applyFill="1" applyBorder="1" applyAlignment="1">
      <alignment horizontal="center" vertical="center"/>
    </xf>
    <xf numFmtId="0" fontId="6" fillId="3" borderId="1" xfId="0" applyFont="1" applyFill="1" applyBorder="1" applyAlignment="1">
      <alignment horizontal="center" vertical="center"/>
    </xf>
    <xf numFmtId="166" fontId="6" fillId="3" borderId="1" xfId="1" applyNumberFormat="1" applyFont="1" applyFill="1" applyBorder="1" applyAlignment="1">
      <alignment horizontal="center" vertical="center" wrapText="1"/>
    </xf>
    <xf numFmtId="0" fontId="6" fillId="3" borderId="1" xfId="0" applyFont="1" applyFill="1" applyBorder="1" applyAlignment="1">
      <alignment vertical="center" wrapText="1"/>
    </xf>
    <xf numFmtId="9" fontId="15" fillId="3" borderId="1" xfId="0" applyNumberFormat="1" applyFont="1" applyFill="1" applyBorder="1" applyAlignment="1">
      <alignment vertical="center" wrapText="1"/>
    </xf>
    <xf numFmtId="3" fontId="15" fillId="3" borderId="1" xfId="0" applyNumberFormat="1" applyFont="1" applyFill="1" applyBorder="1" applyAlignment="1">
      <alignment vertical="center" wrapText="1"/>
    </xf>
    <xf numFmtId="3" fontId="6" fillId="3" borderId="1" xfId="1" applyNumberFormat="1" applyFont="1" applyFill="1" applyBorder="1" applyAlignment="1">
      <alignment horizontal="center" vertical="center"/>
    </xf>
    <xf numFmtId="9" fontId="20" fillId="3" borderId="1" xfId="2" applyFont="1" applyFill="1" applyBorder="1" applyAlignment="1">
      <alignment horizontal="center" vertical="center"/>
    </xf>
    <xf numFmtId="9" fontId="6" fillId="3" borderId="1" xfId="2" applyFont="1" applyFill="1" applyBorder="1" applyAlignment="1">
      <alignment horizontal="center" vertical="center"/>
    </xf>
    <xf numFmtId="0" fontId="0" fillId="0" borderId="5" xfId="0" applyBorder="1" applyAlignment="1">
      <alignment vertical="center" wrapText="1"/>
    </xf>
    <xf numFmtId="167" fontId="0" fillId="4" borderId="1" xfId="1" applyNumberFormat="1" applyFont="1" applyFill="1" applyBorder="1" applyAlignment="1">
      <alignment horizontal="center" vertical="center"/>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166" fontId="6" fillId="4" borderId="1" xfId="1" applyNumberFormat="1" applyFont="1" applyFill="1" applyBorder="1" applyAlignment="1">
      <alignment horizontal="center" vertical="center"/>
    </xf>
    <xf numFmtId="0" fontId="6" fillId="4" borderId="1" xfId="0" applyFont="1" applyFill="1" applyBorder="1"/>
    <xf numFmtId="0" fontId="6" fillId="4" borderId="1" xfId="0" applyFont="1" applyFill="1" applyBorder="1" applyAlignment="1">
      <alignment horizontal="center" wrapText="1"/>
    </xf>
    <xf numFmtId="0" fontId="0" fillId="4" borderId="1" xfId="0" applyFill="1" applyBorder="1" applyAlignment="1">
      <alignment wrapText="1"/>
    </xf>
    <xf numFmtId="166" fontId="6" fillId="4" borderId="5" xfId="1" applyNumberFormat="1" applyFont="1" applyFill="1" applyBorder="1" applyAlignment="1">
      <alignment horizontal="center" vertical="center"/>
    </xf>
    <xf numFmtId="165" fontId="0" fillId="4" borderId="1" xfId="1" applyFont="1" applyFill="1" applyBorder="1" applyAlignment="1">
      <alignment horizontal="left" vertical="center" wrapText="1"/>
    </xf>
    <xf numFmtId="0" fontId="0" fillId="4" borderId="5" xfId="0" applyFill="1" applyBorder="1" applyAlignment="1">
      <alignment horizontal="center" vertical="center" wrapText="1"/>
    </xf>
    <xf numFmtId="165" fontId="0" fillId="4" borderId="1" xfId="1" applyFont="1" applyFill="1" applyBorder="1" applyAlignment="1">
      <alignment horizontal="center" vertical="center"/>
    </xf>
    <xf numFmtId="0" fontId="0" fillId="4" borderId="1" xfId="0" applyFill="1" applyBorder="1" applyAlignment="1">
      <alignment horizontal="center" vertical="center"/>
    </xf>
    <xf numFmtId="165" fontId="0" fillId="4" borderId="1" xfId="1" applyFont="1" applyFill="1" applyBorder="1" applyAlignment="1">
      <alignment vertical="center"/>
    </xf>
    <xf numFmtId="0" fontId="0" fillId="4" borderId="1" xfId="0" applyFill="1" applyBorder="1" applyAlignment="1">
      <alignment vertical="center" wrapText="1"/>
    </xf>
    <xf numFmtId="0" fontId="0" fillId="4" borderId="1" xfId="0" applyFill="1" applyBorder="1" applyAlignment="1">
      <alignment vertical="center"/>
    </xf>
    <xf numFmtId="166" fontId="6" fillId="4" borderId="1" xfId="1" applyNumberFormat="1" applyFont="1" applyFill="1" applyBorder="1" applyAlignment="1">
      <alignment vertical="center"/>
    </xf>
    <xf numFmtId="167" fontId="0" fillId="4" borderId="1" xfId="1" applyNumberFormat="1" applyFont="1" applyFill="1" applyBorder="1" applyAlignment="1">
      <alignment vertical="center"/>
    </xf>
    <xf numFmtId="166" fontId="14" fillId="4" borderId="1" xfId="1" applyNumberFormat="1" applyFont="1" applyFill="1" applyBorder="1" applyAlignment="1">
      <alignment vertical="center" wrapText="1"/>
    </xf>
    <xf numFmtId="9" fontId="7" fillId="0" borderId="2" xfId="2" applyFont="1" applyFill="1" applyBorder="1" applyAlignment="1">
      <alignment horizontal="center" vertical="center" wrapText="1"/>
    </xf>
    <xf numFmtId="0" fontId="0" fillId="4" borderId="5" xfId="0" applyFill="1" applyBorder="1" applyAlignment="1">
      <alignment vertical="center" wrapText="1"/>
    </xf>
    <xf numFmtId="0" fontId="0" fillId="4" borderId="5" xfId="0" applyFill="1" applyBorder="1" applyAlignment="1">
      <alignment horizontal="center" vertical="center"/>
    </xf>
    <xf numFmtId="0" fontId="0" fillId="0" borderId="5" xfId="0" applyBorder="1"/>
    <xf numFmtId="172" fontId="0" fillId="4" borderId="1" xfId="1" applyNumberFormat="1" applyFont="1" applyFill="1" applyBorder="1" applyAlignment="1">
      <alignment horizontal="center" vertical="center"/>
    </xf>
    <xf numFmtId="0" fontId="14" fillId="4" borderId="1" xfId="1" applyNumberFormat="1" applyFont="1" applyFill="1" applyBorder="1" applyAlignment="1">
      <alignment horizontal="center" vertical="center" wrapText="1"/>
    </xf>
    <xf numFmtId="0" fontId="0" fillId="4" borderId="1" xfId="0" applyFill="1" applyBorder="1"/>
    <xf numFmtId="172" fontId="0" fillId="4" borderId="1" xfId="1" applyNumberFormat="1" applyFont="1" applyFill="1" applyBorder="1" applyAlignment="1">
      <alignment vertical="center"/>
    </xf>
    <xf numFmtId="165" fontId="35" fillId="4" borderId="1" xfId="1" applyFont="1" applyFill="1" applyBorder="1" applyAlignment="1">
      <alignment horizontal="left" vertical="center" wrapText="1"/>
    </xf>
    <xf numFmtId="0" fontId="0" fillId="4" borderId="5" xfId="0" applyFill="1" applyBorder="1"/>
    <xf numFmtId="172" fontId="0" fillId="4" borderId="5" xfId="1" applyNumberFormat="1" applyFont="1" applyFill="1" applyBorder="1" applyAlignment="1">
      <alignment vertical="center"/>
    </xf>
    <xf numFmtId="0" fontId="6" fillId="4" borderId="1" xfId="1" applyNumberFormat="1" applyFont="1" applyFill="1" applyBorder="1" applyAlignment="1">
      <alignment horizontal="center" vertical="center" wrapText="1"/>
    </xf>
    <xf numFmtId="166" fontId="6" fillId="4" borderId="1" xfId="1" applyNumberFormat="1" applyFont="1" applyFill="1" applyBorder="1" applyAlignment="1">
      <alignment vertical="center" wrapText="1"/>
    </xf>
    <xf numFmtId="0" fontId="6" fillId="4" borderId="1" xfId="0" applyFont="1" applyFill="1" applyBorder="1" applyAlignment="1">
      <alignment horizontal="center" vertical="center" wrapText="1"/>
    </xf>
    <xf numFmtId="165" fontId="0" fillId="4" borderId="1" xfId="1" applyFont="1" applyFill="1" applyBorder="1"/>
    <xf numFmtId="167" fontId="6" fillId="4" borderId="1" xfId="0" applyNumberFormat="1" applyFont="1" applyFill="1" applyBorder="1" applyAlignment="1">
      <alignment vertical="center" wrapText="1"/>
    </xf>
    <xf numFmtId="0" fontId="23" fillId="4" borderId="1" xfId="0" applyFont="1" applyFill="1" applyBorder="1" applyAlignment="1">
      <alignment vertical="center" wrapText="1"/>
    </xf>
    <xf numFmtId="165" fontId="0" fillId="4" borderId="1" xfId="1" applyFont="1" applyFill="1" applyBorder="1" applyAlignment="1">
      <alignment vertical="center" wrapText="1"/>
    </xf>
    <xf numFmtId="167" fontId="7" fillId="4" borderId="1" xfId="0" applyNumberFormat="1" applyFont="1" applyFill="1" applyBorder="1" applyAlignment="1">
      <alignment horizontal="center" vertical="center" wrapText="1"/>
    </xf>
    <xf numFmtId="167" fontId="6" fillId="0" borderId="5" xfId="0" applyNumberFormat="1" applyFont="1" applyBorder="1" applyAlignment="1">
      <alignment vertical="center" wrapText="1"/>
    </xf>
    <xf numFmtId="165" fontId="0" fillId="0" borderId="5" xfId="1" applyFont="1" applyFill="1" applyBorder="1" applyAlignment="1">
      <alignment vertical="center"/>
    </xf>
    <xf numFmtId="0" fontId="0" fillId="0" borderId="5" xfId="0" applyBorder="1" applyAlignment="1">
      <alignment vertical="center"/>
    </xf>
    <xf numFmtId="0" fontId="6" fillId="0" borderId="5" xfId="0" applyFont="1" applyBorder="1" applyAlignment="1">
      <alignment wrapText="1"/>
    </xf>
    <xf numFmtId="0" fontId="17" fillId="4" borderId="1" xfId="4" applyFill="1" applyBorder="1" applyAlignment="1">
      <alignment vertical="center"/>
    </xf>
    <xf numFmtId="0" fontId="6" fillId="4" borderId="1" xfId="0" applyFont="1" applyFill="1" applyBorder="1" applyAlignment="1">
      <alignment vertical="center"/>
    </xf>
    <xf numFmtId="0" fontId="6" fillId="4" borderId="1" xfId="0" applyFont="1" applyFill="1" applyBorder="1" applyAlignment="1">
      <alignment horizontal="center" vertical="center"/>
    </xf>
    <xf numFmtId="0" fontId="6" fillId="4" borderId="1" xfId="0" applyFont="1" applyFill="1" applyBorder="1" applyAlignment="1">
      <alignment wrapText="1"/>
    </xf>
    <xf numFmtId="0" fontId="0" fillId="4" borderId="2" xfId="0" applyFill="1" applyBorder="1"/>
    <xf numFmtId="165" fontId="0" fillId="4" borderId="5" xfId="1" applyFont="1" applyFill="1" applyBorder="1" applyAlignment="1">
      <alignment vertical="center"/>
    </xf>
    <xf numFmtId="167" fontId="6" fillId="4" borderId="5" xfId="0" applyNumberFormat="1" applyFont="1" applyFill="1" applyBorder="1" applyAlignment="1">
      <alignment vertical="center" wrapText="1"/>
    </xf>
    <xf numFmtId="0" fontId="6" fillId="4" borderId="5" xfId="0" applyFont="1" applyFill="1" applyBorder="1"/>
    <xf numFmtId="0" fontId="0" fillId="4" borderId="4" xfId="0" applyFill="1" applyBorder="1" applyAlignment="1">
      <alignment wrapText="1"/>
    </xf>
    <xf numFmtId="170" fontId="24" fillId="4" borderId="1" xfId="0" applyNumberFormat="1" applyFont="1" applyFill="1" applyBorder="1" applyAlignment="1">
      <alignment vertical="center" wrapText="1"/>
    </xf>
    <xf numFmtId="167" fontId="12" fillId="4" borderId="1" xfId="0" applyNumberFormat="1" applyFont="1" applyFill="1" applyBorder="1" applyAlignment="1">
      <alignment vertical="center" wrapText="1"/>
    </xf>
    <xf numFmtId="9" fontId="12" fillId="4" borderId="1" xfId="2" applyFont="1" applyFill="1" applyBorder="1" applyAlignment="1">
      <alignment vertical="center" wrapText="1"/>
    </xf>
    <xf numFmtId="0" fontId="6" fillId="0" borderId="2" xfId="0" applyFont="1" applyBorder="1" applyAlignment="1">
      <alignment horizontal="center" vertical="center"/>
    </xf>
    <xf numFmtId="10" fontId="21" fillId="4" borderId="5" xfId="2" applyNumberFormat="1" applyFont="1" applyFill="1" applyBorder="1" applyAlignment="1">
      <alignment horizontal="center" vertical="center"/>
    </xf>
    <xf numFmtId="10" fontId="6" fillId="0" borderId="1" xfId="1" applyNumberFormat="1" applyFont="1" applyFill="1" applyBorder="1" applyAlignment="1">
      <alignment vertical="center"/>
    </xf>
    <xf numFmtId="10" fontId="27" fillId="4" borderId="1" xfId="2" applyNumberFormat="1" applyFont="1" applyFill="1" applyBorder="1" applyAlignment="1">
      <alignment horizontal="center" vertical="center"/>
    </xf>
    <xf numFmtId="10" fontId="6" fillId="4" borderId="1" xfId="2" applyNumberFormat="1" applyFont="1" applyFill="1" applyBorder="1" applyAlignment="1">
      <alignment vertical="center"/>
    </xf>
    <xf numFmtId="10" fontId="28" fillId="4" borderId="1" xfId="2" applyNumberFormat="1" applyFont="1" applyFill="1" applyBorder="1" applyAlignment="1">
      <alignment horizontal="center" vertical="center"/>
    </xf>
    <xf numFmtId="10" fontId="14" fillId="4" borderId="1" xfId="2" applyNumberFormat="1" applyFont="1" applyFill="1" applyBorder="1" applyAlignment="1">
      <alignment horizontal="center" vertical="center" wrapText="1"/>
    </xf>
    <xf numFmtId="10" fontId="6" fillId="4" borderId="5" xfId="2" applyNumberFormat="1" applyFont="1" applyFill="1" applyBorder="1" applyAlignment="1">
      <alignment horizontal="center" vertical="center"/>
    </xf>
    <xf numFmtId="10" fontId="6" fillId="0" borderId="1" xfId="2" applyNumberFormat="1" applyFont="1" applyFill="1" applyBorder="1" applyAlignment="1">
      <alignment horizontal="center" vertical="center"/>
    </xf>
    <xf numFmtId="10" fontId="14" fillId="4" borderId="1" xfId="2" applyNumberFormat="1" applyFont="1" applyFill="1" applyBorder="1" applyAlignment="1">
      <alignment vertical="center" wrapText="1"/>
    </xf>
    <xf numFmtId="10" fontId="14" fillId="0" borderId="1" xfId="2" applyNumberFormat="1" applyFont="1" applyFill="1" applyBorder="1" applyAlignment="1">
      <alignment horizontal="center" vertical="center" wrapText="1"/>
    </xf>
    <xf numFmtId="10" fontId="6" fillId="4" borderId="1" xfId="2" applyNumberFormat="1" applyFont="1" applyFill="1" applyBorder="1" applyAlignment="1">
      <alignment horizontal="center" vertical="center"/>
    </xf>
    <xf numFmtId="10" fontId="6" fillId="4" borderId="1" xfId="2" applyNumberFormat="1" applyFont="1" applyFill="1" applyBorder="1" applyAlignment="1">
      <alignment horizontal="center" vertical="center" wrapText="1"/>
    </xf>
    <xf numFmtId="10" fontId="6" fillId="0" borderId="1" xfId="2" applyNumberFormat="1" applyFont="1" applyFill="1" applyBorder="1" applyAlignment="1">
      <alignment horizontal="center" vertical="center" wrapText="1"/>
    </xf>
    <xf numFmtId="10" fontId="7" fillId="4" borderId="1" xfId="2" applyNumberFormat="1" applyFont="1" applyFill="1" applyBorder="1" applyAlignment="1">
      <alignment horizontal="center" vertical="center" wrapText="1"/>
    </xf>
    <xf numFmtId="10" fontId="7" fillId="0" borderId="1" xfId="2" applyNumberFormat="1" applyFont="1" applyFill="1" applyBorder="1" applyAlignment="1">
      <alignment horizontal="center" vertical="center" wrapText="1"/>
    </xf>
    <xf numFmtId="10" fontId="7" fillId="0" borderId="1" xfId="2" applyNumberFormat="1" applyFont="1" applyFill="1" applyBorder="1" applyAlignment="1">
      <alignment vertical="center" wrapText="1"/>
    </xf>
    <xf numFmtId="10" fontId="0" fillId="4" borderId="1" xfId="2" applyNumberFormat="1" applyFont="1" applyFill="1" applyBorder="1" applyAlignment="1">
      <alignment horizontal="center" vertical="center" wrapText="1"/>
    </xf>
    <xf numFmtId="10" fontId="6" fillId="4" borderId="5" xfId="2" applyNumberFormat="1" applyFont="1" applyFill="1" applyBorder="1" applyAlignment="1">
      <alignment horizontal="center" vertical="center" wrapText="1"/>
    </xf>
    <xf numFmtId="10" fontId="6" fillId="0" borderId="5" xfId="2" applyNumberFormat="1" applyFont="1" applyFill="1" applyBorder="1" applyAlignment="1">
      <alignment vertical="center" wrapText="1"/>
    </xf>
    <xf numFmtId="9" fontId="16" fillId="0" borderId="1" xfId="0" applyNumberFormat="1" applyFont="1" applyBorder="1" applyAlignment="1">
      <alignment horizontal="center" vertical="center"/>
    </xf>
    <xf numFmtId="0" fontId="5" fillId="5" borderId="1" xfId="0" applyFont="1" applyFill="1" applyBorder="1" applyAlignment="1">
      <alignment horizontal="center" vertical="center" wrapText="1"/>
    </xf>
    <xf numFmtId="165" fontId="35" fillId="4" borderId="5" xfId="1" applyFont="1" applyFill="1" applyBorder="1" applyAlignment="1">
      <alignment horizontal="left" vertical="center" wrapText="1"/>
    </xf>
    <xf numFmtId="0" fontId="23" fillId="0" borderId="2" xfId="0" applyFont="1" applyBorder="1" applyAlignment="1">
      <alignment vertical="center" wrapText="1"/>
    </xf>
    <xf numFmtId="0" fontId="0" fillId="0" borderId="2" xfId="0" applyBorder="1"/>
    <xf numFmtId="166" fontId="6" fillId="0" borderId="2" xfId="1" applyNumberFormat="1" applyFont="1" applyFill="1" applyBorder="1" applyAlignment="1">
      <alignment horizontal="center" vertical="center"/>
    </xf>
    <xf numFmtId="166" fontId="6" fillId="0" borderId="2" xfId="1" applyNumberFormat="1" applyFont="1" applyFill="1" applyBorder="1" applyAlignment="1">
      <alignment horizontal="center" vertical="center" wrapText="1"/>
    </xf>
    <xf numFmtId="9" fontId="6" fillId="0" borderId="1" xfId="0" applyNumberFormat="1" applyFont="1" applyBorder="1" applyAlignment="1">
      <alignment vertical="center"/>
    </xf>
    <xf numFmtId="9" fontId="6" fillId="0" borderId="1" xfId="2" applyFont="1" applyBorder="1" applyAlignment="1">
      <alignment horizontal="center" vertical="center"/>
    </xf>
    <xf numFmtId="0" fontId="23" fillId="0" borderId="4" xfId="0" applyFont="1" applyBorder="1" applyAlignment="1">
      <alignment horizontal="left" vertical="center" wrapText="1"/>
    </xf>
    <xf numFmtId="0" fontId="6" fillId="0" borderId="1" xfId="0" applyFont="1" applyBorder="1" applyAlignment="1">
      <alignment horizontal="left" vertical="center"/>
    </xf>
    <xf numFmtId="0" fontId="23" fillId="0" borderId="1" xfId="0" applyFont="1" applyBorder="1" applyAlignment="1">
      <alignment horizontal="left" vertical="center" wrapText="1"/>
    </xf>
    <xf numFmtId="0" fontId="6" fillId="6" borderId="1" xfId="0" applyFont="1" applyFill="1" applyBorder="1" applyAlignment="1">
      <alignment horizontal="center" wrapText="1"/>
    </xf>
    <xf numFmtId="9" fontId="6" fillId="0" borderId="2" xfId="2" applyFont="1" applyBorder="1" applyAlignment="1">
      <alignment vertical="center" wrapText="1"/>
    </xf>
    <xf numFmtId="9" fontId="6" fillId="0" borderId="4" xfId="2" applyFont="1" applyBorder="1" applyAlignment="1">
      <alignment vertical="center" wrapText="1"/>
    </xf>
    <xf numFmtId="9" fontId="6" fillId="0" borderId="5" xfId="2" applyFont="1" applyBorder="1" applyAlignment="1">
      <alignment vertical="center" wrapText="1"/>
    </xf>
    <xf numFmtId="1" fontId="6" fillId="5" borderId="1" xfId="2" applyNumberFormat="1" applyFont="1" applyFill="1" applyBorder="1" applyAlignment="1">
      <alignment horizontal="center" vertical="center"/>
    </xf>
    <xf numFmtId="10" fontId="27" fillId="4" borderId="1" xfId="2" applyNumberFormat="1" applyFont="1" applyFill="1" applyBorder="1" applyAlignment="1">
      <alignment vertical="center"/>
    </xf>
    <xf numFmtId="165" fontId="0" fillId="4" borderId="2" xfId="1" applyFont="1" applyFill="1" applyBorder="1" applyAlignment="1">
      <alignment vertical="center"/>
    </xf>
    <xf numFmtId="10" fontId="27" fillId="4" borderId="2" xfId="2" applyNumberFormat="1" applyFont="1" applyFill="1" applyBorder="1" applyAlignment="1">
      <alignment vertical="center"/>
    </xf>
    <xf numFmtId="165" fontId="1" fillId="4" borderId="1" xfId="1" applyFont="1" applyFill="1" applyBorder="1" applyAlignment="1">
      <alignment horizontal="left" vertical="center" wrapText="1"/>
    </xf>
    <xf numFmtId="165" fontId="0" fillId="4" borderId="1" xfId="0" applyNumberFormat="1" applyFill="1" applyBorder="1" applyAlignment="1">
      <alignment vertical="center" wrapText="1"/>
    </xf>
    <xf numFmtId="10" fontId="0" fillId="4" borderId="1" xfId="2" applyNumberFormat="1" applyFont="1" applyFill="1" applyBorder="1" applyAlignment="1">
      <alignment vertical="center" wrapText="1"/>
    </xf>
    <xf numFmtId="2" fontId="0" fillId="4" borderId="1" xfId="0" applyNumberFormat="1" applyFill="1" applyBorder="1" applyAlignment="1">
      <alignment vertical="center"/>
    </xf>
    <xf numFmtId="169" fontId="2" fillId="0" borderId="1" xfId="2" applyNumberFormat="1" applyFont="1" applyFill="1" applyBorder="1" applyAlignment="1">
      <alignment horizontal="center" vertical="center" wrapText="1"/>
    </xf>
    <xf numFmtId="0" fontId="22" fillId="0" borderId="14" xfId="0" applyFont="1" applyBorder="1" applyAlignment="1">
      <alignment vertical="center" wrapText="1"/>
    </xf>
    <xf numFmtId="0" fontId="22" fillId="0" borderId="16" xfId="0" applyFont="1" applyBorder="1" applyAlignment="1">
      <alignment vertical="center" wrapText="1"/>
    </xf>
    <xf numFmtId="0" fontId="22" fillId="0" borderId="21" xfId="0" applyFont="1" applyBorder="1" applyAlignment="1">
      <alignment vertical="center" wrapText="1"/>
    </xf>
    <xf numFmtId="0" fontId="39" fillId="0" borderId="0" xfId="0" applyFont="1" applyAlignment="1">
      <alignment horizontal="center" vertical="center"/>
    </xf>
    <xf numFmtId="0" fontId="39" fillId="0" borderId="0" xfId="0" applyFont="1" applyAlignment="1">
      <alignment vertical="center"/>
    </xf>
    <xf numFmtId="0" fontId="36" fillId="3" borderId="41" xfId="0" applyFont="1" applyFill="1" applyBorder="1" applyAlignment="1">
      <alignment horizontal="center" vertical="center" wrapText="1"/>
    </xf>
    <xf numFmtId="0" fontId="36" fillId="3" borderId="2"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6" fillId="3" borderId="4" xfId="0" applyFont="1" applyFill="1" applyBorder="1" applyAlignment="1">
      <alignment horizontal="center" vertical="center" wrapText="1"/>
    </xf>
    <xf numFmtId="0" fontId="38" fillId="10" borderId="41" xfId="0" applyFont="1" applyFill="1" applyBorder="1" applyAlignment="1">
      <alignment horizontal="center" vertical="center" wrapText="1"/>
    </xf>
    <xf numFmtId="0" fontId="38" fillId="10" borderId="2" xfId="0" applyFont="1" applyFill="1" applyBorder="1" applyAlignment="1">
      <alignment horizontal="center" vertical="center" wrapText="1"/>
    </xf>
    <xf numFmtId="0" fontId="36" fillId="10" borderId="43" xfId="0" applyFont="1" applyFill="1" applyBorder="1" applyAlignment="1">
      <alignment horizontal="center" vertical="center" wrapText="1"/>
    </xf>
    <xf numFmtId="0" fontId="36" fillId="10" borderId="2" xfId="0" applyFont="1" applyFill="1" applyBorder="1" applyAlignment="1">
      <alignment horizontal="center" vertical="center" wrapText="1"/>
    </xf>
    <xf numFmtId="0" fontId="39" fillId="0" borderId="0" xfId="0" applyFont="1"/>
    <xf numFmtId="9" fontId="40" fillId="0" borderId="1" xfId="2" applyFont="1" applyFill="1" applyBorder="1" applyAlignment="1">
      <alignment horizontal="center" vertical="center"/>
    </xf>
    <xf numFmtId="41" fontId="40" fillId="0" borderId="1" xfId="5" applyFont="1" applyFill="1" applyBorder="1" applyAlignment="1">
      <alignment horizontal="center" vertical="center"/>
    </xf>
    <xf numFmtId="9" fontId="0" fillId="0" borderId="1" xfId="2" applyFont="1" applyFill="1" applyBorder="1" applyAlignment="1">
      <alignment horizontal="center" vertical="center"/>
    </xf>
    <xf numFmtId="175" fontId="0" fillId="0" borderId="1" xfId="1" applyNumberFormat="1" applyFont="1" applyFill="1" applyBorder="1" applyAlignment="1">
      <alignment horizontal="center" vertical="center"/>
    </xf>
    <xf numFmtId="165" fontId="0" fillId="0" borderId="1" xfId="1" applyFont="1" applyFill="1" applyBorder="1" applyAlignment="1">
      <alignment horizontal="center" vertical="center" wrapText="1"/>
    </xf>
    <xf numFmtId="175" fontId="0" fillId="0" borderId="1" xfId="1" applyNumberFormat="1" applyFont="1" applyFill="1" applyBorder="1" applyAlignment="1">
      <alignment horizontal="center" vertical="center" wrapText="1"/>
    </xf>
    <xf numFmtId="165" fontId="0" fillId="0" borderId="1" xfId="1" applyFont="1" applyFill="1" applyBorder="1" applyAlignment="1">
      <alignment horizontal="center" vertical="center"/>
    </xf>
    <xf numFmtId="10" fontId="40" fillId="0" borderId="1" xfId="2" applyNumberFormat="1" applyFont="1" applyFill="1" applyBorder="1" applyAlignment="1">
      <alignment horizontal="center" vertical="center"/>
    </xf>
    <xf numFmtId="165" fontId="6" fillId="0" borderId="1" xfId="1" applyFont="1" applyFill="1" applyBorder="1" applyAlignment="1">
      <alignment horizontal="center" vertical="center"/>
    </xf>
    <xf numFmtId="175" fontId="6" fillId="0" borderId="1" xfId="1" applyNumberFormat="1" applyFont="1" applyFill="1" applyBorder="1" applyAlignment="1">
      <alignment horizontal="center" vertical="center" wrapText="1"/>
    </xf>
    <xf numFmtId="165" fontId="6" fillId="0" borderId="1" xfId="1" applyFont="1" applyFill="1" applyBorder="1" applyAlignment="1">
      <alignment horizontal="center" vertical="center" wrapText="1"/>
    </xf>
    <xf numFmtId="0" fontId="0" fillId="0" borderId="0" xfId="0" applyAlignment="1">
      <alignment wrapText="1"/>
    </xf>
    <xf numFmtId="0" fontId="0" fillId="0" borderId="0" xfId="0" applyAlignment="1">
      <alignment horizontal="center" vertical="center"/>
    </xf>
    <xf numFmtId="0" fontId="17" fillId="0" borderId="1" xfId="4" applyFill="1" applyBorder="1" applyAlignment="1">
      <alignment horizontal="center" vertical="center" wrapText="1"/>
    </xf>
    <xf numFmtId="9" fontId="41" fillId="0" borderId="1" xfId="2" applyFont="1" applyFill="1" applyBorder="1" applyAlignment="1">
      <alignment horizontal="center" vertical="center"/>
    </xf>
    <xf numFmtId="2" fontId="0" fillId="0" borderId="0" xfId="0" applyNumberFormat="1"/>
    <xf numFmtId="0" fontId="0" fillId="0" borderId="1" xfId="0" applyFill="1" applyBorder="1" applyAlignment="1">
      <alignment horizontal="center" vertical="center"/>
    </xf>
    <xf numFmtId="0" fontId="7" fillId="0" borderId="1" xfId="0"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0" fillId="0" borderId="1" xfId="0" applyFill="1" applyBorder="1" applyAlignment="1">
      <alignment wrapText="1"/>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0" fontId="0" fillId="0" borderId="1" xfId="0" applyFill="1" applyBorder="1"/>
    <xf numFmtId="0" fontId="7" fillId="0" borderId="1" xfId="0" applyFont="1" applyFill="1" applyBorder="1" applyAlignment="1">
      <alignment vertical="center" wrapText="1"/>
    </xf>
    <xf numFmtId="9" fontId="7" fillId="0" borderId="1" xfId="0" applyNumberFormat="1" applyFont="1" applyFill="1" applyBorder="1" applyAlignment="1">
      <alignment vertical="center" wrapText="1"/>
    </xf>
    <xf numFmtId="9" fontId="2" fillId="0" borderId="1" xfId="2" applyFont="1" applyFill="1" applyBorder="1" applyAlignment="1">
      <alignment vertical="center" wrapText="1"/>
    </xf>
    <xf numFmtId="171" fontId="0" fillId="0" borderId="1" xfId="1" applyNumberFormat="1" applyFont="1" applyFill="1" applyBorder="1" applyAlignment="1">
      <alignment vertical="center"/>
    </xf>
    <xf numFmtId="165" fontId="0" fillId="0" borderId="1" xfId="1" applyFont="1" applyFill="1" applyBorder="1" applyAlignment="1">
      <alignment horizontal="left" vertical="center" wrapText="1"/>
    </xf>
    <xf numFmtId="0" fontId="0" fillId="0" borderId="1" xfId="0" applyFill="1" applyBorder="1" applyAlignment="1">
      <alignment horizontal="center" vertical="center" wrapText="1"/>
    </xf>
    <xf numFmtId="165" fontId="6" fillId="0" borderId="1" xfId="0" applyNumberFormat="1" applyFont="1" applyFill="1" applyBorder="1" applyAlignment="1">
      <alignment horizontal="center"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wrapText="1"/>
    </xf>
    <xf numFmtId="175" fontId="0" fillId="0" borderId="1" xfId="0" applyNumberFormat="1" applyFill="1" applyBorder="1" applyAlignment="1">
      <alignment horizontal="center" vertical="center"/>
    </xf>
    <xf numFmtId="0" fontId="6" fillId="0" borderId="1" xfId="0" applyFont="1" applyFill="1" applyBorder="1" applyAlignment="1">
      <alignment horizontal="center" wrapText="1"/>
    </xf>
    <xf numFmtId="174" fontId="40" fillId="0" borderId="1" xfId="0" applyNumberFormat="1" applyFont="1" applyFill="1" applyBorder="1" applyAlignment="1">
      <alignment horizontal="center" vertical="center"/>
    </xf>
    <xf numFmtId="0" fontId="40" fillId="0" borderId="1" xfId="0" applyFont="1" applyFill="1" applyBorder="1" applyAlignment="1">
      <alignment horizontal="center" vertical="center"/>
    </xf>
    <xf numFmtId="0" fontId="0" fillId="0" borderId="1" xfId="0" applyFill="1" applyBorder="1" applyAlignment="1">
      <alignment horizontal="center"/>
    </xf>
    <xf numFmtId="0" fontId="6" fillId="0" borderId="1" xfId="0" applyFont="1" applyFill="1" applyBorder="1" applyAlignment="1">
      <alignment horizontal="center" vertical="center"/>
    </xf>
    <xf numFmtId="0" fontId="6" fillId="0" borderId="1" xfId="0" applyFont="1" applyFill="1" applyBorder="1" applyAlignment="1">
      <alignment wrapText="1"/>
    </xf>
    <xf numFmtId="0" fontId="6" fillId="0" borderId="1" xfId="0" applyFont="1" applyFill="1" applyBorder="1"/>
    <xf numFmtId="0" fontId="6" fillId="0" borderId="1"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9" fontId="0" fillId="0" borderId="1" xfId="0" applyNumberFormat="1" applyFill="1" applyBorder="1"/>
    <xf numFmtId="170" fontId="24"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vertical="center"/>
    </xf>
    <xf numFmtId="0" fontId="45" fillId="0" borderId="1" xfId="0" applyFont="1" applyFill="1" applyBorder="1" applyAlignment="1">
      <alignment horizontal="center" vertical="center" wrapText="1"/>
    </xf>
    <xf numFmtId="9" fontId="40" fillId="0" borderId="1" xfId="0" applyNumberFormat="1" applyFont="1" applyFill="1" applyBorder="1" applyAlignment="1">
      <alignment horizontal="center" vertical="center"/>
    </xf>
    <xf numFmtId="9" fontId="42" fillId="0" borderId="1" xfId="0" applyNumberFormat="1" applyFont="1" applyFill="1" applyBorder="1" applyAlignment="1">
      <alignment horizontal="center" vertical="center"/>
    </xf>
    <xf numFmtId="0" fontId="40" fillId="0" borderId="1" xfId="0" applyFont="1" applyFill="1" applyBorder="1" applyAlignment="1">
      <alignment horizontal="center" vertical="center" wrapText="1"/>
    </xf>
    <xf numFmtId="9" fontId="41" fillId="0" borderId="1" xfId="0" applyNumberFormat="1" applyFont="1" applyFill="1" applyBorder="1" applyAlignment="1">
      <alignment horizontal="center" vertical="center"/>
    </xf>
    <xf numFmtId="0" fontId="41" fillId="0" borderId="1" xfId="0" applyFont="1" applyFill="1" applyBorder="1" applyAlignment="1">
      <alignment horizontal="center" vertical="center" wrapText="1"/>
    </xf>
    <xf numFmtId="170" fontId="40" fillId="0" borderId="1" xfId="0" applyNumberFormat="1" applyFont="1" applyFill="1" applyBorder="1" applyAlignment="1">
      <alignment horizontal="center" vertical="top" wrapText="1"/>
    </xf>
    <xf numFmtId="0" fontId="41" fillId="0" borderId="1" xfId="0" applyFont="1" applyFill="1" applyBorder="1" applyAlignment="1">
      <alignment horizontal="center" vertical="center"/>
    </xf>
    <xf numFmtId="170" fontId="40"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top" wrapText="1"/>
    </xf>
    <xf numFmtId="0" fontId="17" fillId="0" borderId="1" xfId="4" applyFill="1" applyBorder="1"/>
    <xf numFmtId="0" fontId="0" fillId="0" borderId="1" xfId="0" applyFill="1" applyBorder="1" applyAlignment="1">
      <alignment vertical="top" wrapText="1"/>
    </xf>
    <xf numFmtId="0" fontId="0" fillId="0" borderId="1" xfId="0" applyFill="1" applyBorder="1" applyAlignment="1">
      <alignment vertical="center" wrapText="1"/>
    </xf>
    <xf numFmtId="170" fontId="40" fillId="0" borderId="1" xfId="0" applyNumberFormat="1" applyFont="1" applyFill="1" applyBorder="1" applyAlignment="1">
      <alignment vertical="center" wrapText="1"/>
    </xf>
    <xf numFmtId="0" fontId="42" fillId="0" borderId="1" xfId="0" applyFont="1" applyFill="1" applyBorder="1" applyAlignment="1">
      <alignment horizontal="center" vertical="center" wrapText="1"/>
    </xf>
    <xf numFmtId="9" fontId="6" fillId="0" borderId="1" xfId="0" applyNumberFormat="1" applyFont="1" applyFill="1" applyBorder="1" applyAlignment="1">
      <alignment horizontal="center" vertical="center"/>
    </xf>
    <xf numFmtId="169" fontId="0" fillId="0" borderId="1" xfId="0" applyNumberFormat="1" applyFill="1" applyBorder="1" applyAlignment="1">
      <alignment horizontal="center" vertical="center"/>
    </xf>
    <xf numFmtId="10" fontId="0" fillId="0" borderId="1" xfId="0" applyNumberFormat="1" applyFill="1" applyBorder="1" applyAlignment="1">
      <alignment horizontal="center" vertical="center"/>
    </xf>
    <xf numFmtId="10" fontId="0" fillId="0" borderId="1" xfId="2" applyNumberFormat="1" applyFont="1" applyFill="1" applyBorder="1" applyAlignment="1">
      <alignment horizontal="center" vertical="center"/>
    </xf>
    <xf numFmtId="0" fontId="23" fillId="0" borderId="1" xfId="0" applyFont="1" applyFill="1" applyBorder="1" applyAlignment="1">
      <alignment vertical="center" wrapText="1"/>
    </xf>
    <xf numFmtId="165" fontId="0" fillId="0" borderId="1" xfId="0" applyNumberFormat="1" applyFill="1" applyBorder="1" applyAlignment="1">
      <alignment vertical="center" wrapText="1"/>
    </xf>
    <xf numFmtId="9" fontId="0" fillId="0" borderId="1" xfId="0" applyNumberFormat="1" applyFill="1" applyBorder="1" applyAlignment="1"/>
    <xf numFmtId="9" fontId="0" fillId="0" borderId="1" xfId="0" applyNumberFormat="1" applyFill="1" applyBorder="1" applyAlignment="1">
      <alignment horizontal="center"/>
    </xf>
    <xf numFmtId="165" fontId="0" fillId="4" borderId="2" xfId="1" applyFont="1" applyFill="1" applyBorder="1" applyAlignment="1">
      <alignment horizontal="center" vertical="center"/>
    </xf>
    <xf numFmtId="165" fontId="0" fillId="4" borderId="5" xfId="1" applyFont="1" applyFill="1" applyBorder="1" applyAlignment="1">
      <alignment horizontal="center" vertical="center"/>
    </xf>
    <xf numFmtId="165" fontId="0" fillId="4" borderId="1" xfId="1" applyFont="1" applyFill="1" applyBorder="1" applyAlignment="1">
      <alignment horizontal="center" vertical="center"/>
    </xf>
    <xf numFmtId="10" fontId="0" fillId="4" borderId="2" xfId="2" applyNumberFormat="1" applyFont="1" applyFill="1" applyBorder="1" applyAlignment="1">
      <alignment horizontal="center" vertical="center"/>
    </xf>
    <xf numFmtId="10" fontId="0" fillId="4" borderId="5" xfId="2" applyNumberFormat="1" applyFont="1" applyFill="1" applyBorder="1" applyAlignment="1">
      <alignment horizontal="center" vertical="center"/>
    </xf>
    <xf numFmtId="9" fontId="7" fillId="0" borderId="2" xfId="0" applyNumberFormat="1" applyFont="1" applyBorder="1" applyAlignment="1">
      <alignment horizontal="center" vertical="center" wrapText="1"/>
    </xf>
    <xf numFmtId="9" fontId="7" fillId="0" borderId="4" xfId="0" applyNumberFormat="1" applyFont="1" applyBorder="1" applyAlignment="1">
      <alignment horizontal="center" vertical="center" wrapText="1"/>
    </xf>
    <xf numFmtId="9" fontId="7" fillId="0" borderId="5" xfId="0" applyNumberFormat="1" applyFont="1" applyBorder="1" applyAlignment="1">
      <alignment horizontal="center" vertical="center" wrapText="1"/>
    </xf>
    <xf numFmtId="0" fontId="23" fillId="4" borderId="2" xfId="0" applyFont="1" applyFill="1" applyBorder="1" applyAlignment="1">
      <alignment horizontal="center" vertical="center" wrapText="1"/>
    </xf>
    <xf numFmtId="0" fontId="23" fillId="4" borderId="5" xfId="0" applyFont="1" applyFill="1" applyBorder="1" applyAlignment="1">
      <alignment horizontal="center" vertical="center" wrapText="1"/>
    </xf>
    <xf numFmtId="165" fontId="0" fillId="4" borderId="2" xfId="1" applyFont="1" applyFill="1" applyBorder="1" applyAlignment="1">
      <alignment horizontal="center" vertical="center" wrapText="1"/>
    </xf>
    <xf numFmtId="165" fontId="0" fillId="4" borderId="5" xfId="1" applyFont="1" applyFill="1" applyBorder="1" applyAlignment="1">
      <alignment horizontal="center" vertical="center" wrapText="1"/>
    </xf>
    <xf numFmtId="0" fontId="0" fillId="4" borderId="2" xfId="0" applyFill="1" applyBorder="1" applyAlignment="1">
      <alignment horizontal="center" vertical="center"/>
    </xf>
    <xf numFmtId="0" fontId="0" fillId="4" borderId="5" xfId="0" applyFill="1" applyBorder="1" applyAlignment="1">
      <alignment horizontal="center" vertical="center"/>
    </xf>
    <xf numFmtId="0" fontId="16" fillId="3" borderId="1" xfId="0" applyFont="1" applyFill="1" applyBorder="1" applyAlignment="1">
      <alignment horizontal="center"/>
    </xf>
    <xf numFmtId="0" fontId="23" fillId="0" borderId="1" xfId="0" applyFont="1" applyBorder="1" applyAlignment="1">
      <alignment horizontal="center" vertical="center" wrapText="1"/>
    </xf>
    <xf numFmtId="1" fontId="25" fillId="0" borderId="1" xfId="0" applyNumberFormat="1" applyFont="1" applyBorder="1" applyAlignment="1">
      <alignment horizontal="center" vertical="center" wrapText="1"/>
    </xf>
    <xf numFmtId="170" fontId="24"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9" fontId="6" fillId="0" borderId="2" xfId="0" applyNumberFormat="1" applyFont="1" applyBorder="1" applyAlignment="1">
      <alignment horizontal="center" vertical="center" wrapText="1"/>
    </xf>
    <xf numFmtId="0" fontId="6" fillId="0" borderId="5" xfId="0" applyFont="1" applyBorder="1" applyAlignment="1">
      <alignment horizontal="center" vertical="center" wrapText="1"/>
    </xf>
    <xf numFmtId="9" fontId="6" fillId="0" borderId="2" xfId="0" applyNumberFormat="1" applyFont="1" applyBorder="1" applyAlignment="1">
      <alignment horizontal="center" vertical="center"/>
    </xf>
    <xf numFmtId="9" fontId="6" fillId="0" borderId="4" xfId="0" applyNumberFormat="1" applyFont="1" applyBorder="1" applyAlignment="1">
      <alignment horizontal="center" vertical="center"/>
    </xf>
    <xf numFmtId="9" fontId="6" fillId="0" borderId="5" xfId="0" applyNumberFormat="1" applyFont="1" applyBorder="1" applyAlignment="1">
      <alignment horizontal="center" vertical="center"/>
    </xf>
    <xf numFmtId="166" fontId="6" fillId="0" borderId="1" xfId="1" applyNumberFormat="1" applyFont="1" applyFill="1" applyBorder="1" applyAlignment="1">
      <alignment horizontal="center" vertical="center"/>
    </xf>
    <xf numFmtId="10" fontId="6" fillId="4" borderId="2" xfId="2" applyNumberFormat="1" applyFont="1" applyFill="1" applyBorder="1" applyAlignment="1">
      <alignment horizontal="center" vertical="center"/>
    </xf>
    <xf numFmtId="10" fontId="6" fillId="4" borderId="4" xfId="2" applyNumberFormat="1" applyFont="1" applyFill="1" applyBorder="1" applyAlignment="1">
      <alignment horizontal="center" vertical="center"/>
    </xf>
    <xf numFmtId="10" fontId="6" fillId="4" borderId="5" xfId="2" applyNumberFormat="1" applyFont="1" applyFill="1" applyBorder="1" applyAlignment="1">
      <alignment horizontal="center" vertical="center"/>
    </xf>
    <xf numFmtId="3" fontId="0" fillId="4" borderId="1" xfId="1" applyNumberFormat="1" applyFont="1" applyFill="1" applyBorder="1" applyAlignment="1">
      <alignment horizontal="center" vertical="center"/>
    </xf>
    <xf numFmtId="166" fontId="6" fillId="4" borderId="2" xfId="1" applyNumberFormat="1" applyFont="1" applyFill="1" applyBorder="1" applyAlignment="1">
      <alignment horizontal="center" vertical="center"/>
    </xf>
    <xf numFmtId="166" fontId="6" fillId="4" borderId="5" xfId="1" applyNumberFormat="1" applyFont="1" applyFill="1" applyBorder="1" applyAlignment="1">
      <alignment horizontal="center" vertical="center"/>
    </xf>
    <xf numFmtId="165" fontId="0" fillId="4" borderId="4" xfId="1" applyFont="1" applyFill="1" applyBorder="1" applyAlignment="1">
      <alignment horizontal="center" vertical="center" wrapText="1"/>
    </xf>
    <xf numFmtId="10" fontId="0" fillId="4" borderId="1" xfId="2" applyNumberFormat="1" applyFont="1" applyFill="1" applyBorder="1" applyAlignment="1">
      <alignment horizontal="center" vertical="center" wrapText="1"/>
    </xf>
    <xf numFmtId="165" fontId="0" fillId="4" borderId="1" xfId="0" applyNumberFormat="1" applyFill="1" applyBorder="1" applyAlignment="1">
      <alignment horizontal="center" vertical="center" wrapText="1"/>
    </xf>
    <xf numFmtId="165" fontId="0" fillId="4" borderId="4" xfId="1" applyFont="1" applyFill="1" applyBorder="1" applyAlignment="1">
      <alignment horizontal="center" vertical="center"/>
    </xf>
    <xf numFmtId="10" fontId="0" fillId="4" borderId="4" xfId="2" applyNumberFormat="1" applyFont="1" applyFill="1" applyBorder="1" applyAlignment="1">
      <alignment horizontal="center" vertical="center"/>
    </xf>
    <xf numFmtId="166" fontId="6" fillId="4" borderId="4" xfId="1" applyNumberFormat="1" applyFont="1" applyFill="1" applyBorder="1" applyAlignment="1">
      <alignment horizontal="center" vertical="center"/>
    </xf>
    <xf numFmtId="9" fontId="7" fillId="3" borderId="1" xfId="2" applyFont="1" applyFill="1" applyBorder="1" applyAlignment="1">
      <alignment horizontal="center" vertical="center" wrapText="1"/>
    </xf>
    <xf numFmtId="0" fontId="15" fillId="3" borderId="1" xfId="0" applyFont="1" applyFill="1" applyBorder="1" applyAlignment="1">
      <alignment horizontal="center" vertical="center" wrapText="1"/>
    </xf>
    <xf numFmtId="9" fontId="32" fillId="0" borderId="1" xfId="2" applyFont="1" applyFill="1" applyBorder="1" applyAlignment="1">
      <alignment horizontal="center" vertical="center" wrapText="1"/>
    </xf>
    <xf numFmtId="0" fontId="26" fillId="3"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0" fontId="0" fillId="4" borderId="4" xfId="0" applyFill="1" applyBorder="1" applyAlignment="1">
      <alignment horizontal="center" vertical="center"/>
    </xf>
    <xf numFmtId="172" fontId="0" fillId="4" borderId="2" xfId="1" applyNumberFormat="1" applyFont="1" applyFill="1" applyBorder="1" applyAlignment="1">
      <alignment horizontal="center" vertical="center"/>
    </xf>
    <xf numFmtId="172" fontId="0" fillId="4" borderId="4" xfId="1" applyNumberFormat="1" applyFont="1" applyFill="1" applyBorder="1" applyAlignment="1">
      <alignment horizontal="center" vertical="center"/>
    </xf>
    <xf numFmtId="172" fontId="0" fillId="4" borderId="5" xfId="1" applyNumberFormat="1" applyFont="1" applyFill="1" applyBorder="1" applyAlignment="1">
      <alignment horizontal="center" vertical="center"/>
    </xf>
    <xf numFmtId="172" fontId="0" fillId="4" borderId="1" xfId="0" applyNumberForma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9" fontId="6" fillId="4" borderId="2" xfId="2" applyFont="1" applyFill="1" applyBorder="1" applyAlignment="1">
      <alignment horizontal="center" vertical="center"/>
    </xf>
    <xf numFmtId="9" fontId="6" fillId="4" borderId="5" xfId="2" applyFont="1" applyFill="1" applyBorder="1" applyAlignment="1">
      <alignment horizontal="center" vertical="center"/>
    </xf>
    <xf numFmtId="10" fontId="21" fillId="4" borderId="2" xfId="2" applyNumberFormat="1" applyFont="1" applyFill="1" applyBorder="1" applyAlignment="1">
      <alignment horizontal="center" vertical="center"/>
    </xf>
    <xf numFmtId="10" fontId="21" fillId="4" borderId="5" xfId="2" applyNumberFormat="1" applyFont="1" applyFill="1" applyBorder="1" applyAlignment="1">
      <alignment horizontal="center" vertical="center"/>
    </xf>
    <xf numFmtId="167" fontId="0" fillId="4" borderId="1" xfId="1" applyNumberFormat="1" applyFont="1" applyFill="1" applyBorder="1" applyAlignment="1">
      <alignment horizontal="center" vertical="center"/>
    </xf>
    <xf numFmtId="10" fontId="28" fillId="4" borderId="1" xfId="2" applyNumberFormat="1" applyFont="1" applyFill="1" applyBorder="1" applyAlignment="1">
      <alignment horizontal="center" vertical="center"/>
    </xf>
    <xf numFmtId="166" fontId="14" fillId="4" borderId="2" xfId="1" applyNumberFormat="1" applyFont="1" applyFill="1" applyBorder="1" applyAlignment="1">
      <alignment horizontal="center" vertical="center" wrapText="1"/>
    </xf>
    <xf numFmtId="166" fontId="14" fillId="4" borderId="4" xfId="1" applyNumberFormat="1" applyFont="1" applyFill="1" applyBorder="1" applyAlignment="1">
      <alignment horizontal="center" vertical="center" wrapText="1"/>
    </xf>
    <xf numFmtId="166" fontId="14" fillId="4" borderId="5" xfId="1" applyNumberFormat="1" applyFont="1" applyFill="1" applyBorder="1" applyAlignment="1">
      <alignment horizontal="center" vertical="center" wrapText="1"/>
    </xf>
    <xf numFmtId="10" fontId="14" fillId="4" borderId="2" xfId="2" applyNumberFormat="1" applyFont="1" applyFill="1" applyBorder="1" applyAlignment="1">
      <alignment horizontal="center" vertical="center" wrapText="1"/>
    </xf>
    <xf numFmtId="10" fontId="14" fillId="4" borderId="4" xfId="2" applyNumberFormat="1" applyFont="1" applyFill="1" applyBorder="1" applyAlignment="1">
      <alignment horizontal="center" vertical="center" wrapText="1"/>
    </xf>
    <xf numFmtId="10" fontId="14" fillId="4" borderId="5" xfId="2" applyNumberFormat="1" applyFont="1" applyFill="1" applyBorder="1" applyAlignment="1">
      <alignment horizontal="center" vertical="center" wrapText="1"/>
    </xf>
    <xf numFmtId="9"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9" fontId="6" fillId="3" borderId="2" xfId="2" applyFont="1" applyFill="1" applyBorder="1" applyAlignment="1">
      <alignment horizontal="center" vertical="center" wrapText="1"/>
    </xf>
    <xf numFmtId="9" fontId="6" fillId="3" borderId="4" xfId="2" applyFont="1" applyFill="1" applyBorder="1" applyAlignment="1">
      <alignment horizontal="center" vertical="center" wrapText="1"/>
    </xf>
    <xf numFmtId="9" fontId="6" fillId="3" borderId="5" xfId="2" applyFont="1" applyFill="1" applyBorder="1" applyAlignment="1">
      <alignment horizontal="center" vertical="center" wrapText="1"/>
    </xf>
    <xf numFmtId="9" fontId="6" fillId="3" borderId="2" xfId="0" applyNumberFormat="1" applyFont="1" applyFill="1" applyBorder="1" applyAlignment="1">
      <alignment horizontal="center" vertical="center" wrapText="1"/>
    </xf>
    <xf numFmtId="9" fontId="6" fillId="3" borderId="5" xfId="0" applyNumberFormat="1" applyFont="1" applyFill="1" applyBorder="1" applyAlignment="1">
      <alignment horizontal="center" vertical="center" wrapText="1"/>
    </xf>
    <xf numFmtId="9" fontId="6" fillId="3" borderId="4" xfId="0" applyNumberFormat="1" applyFont="1" applyFill="1" applyBorder="1" applyAlignment="1">
      <alignment horizontal="center" vertical="center" wrapText="1"/>
    </xf>
    <xf numFmtId="9" fontId="6" fillId="3" borderId="1"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wrapText="1"/>
    </xf>
    <xf numFmtId="0" fontId="6" fillId="0" borderId="1" xfId="0" applyFont="1" applyBorder="1" applyAlignment="1">
      <alignment horizontal="center" vertical="center"/>
    </xf>
    <xf numFmtId="0" fontId="15"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10" fontId="6" fillId="3" borderId="1"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10" fontId="6" fillId="3" borderId="2" xfId="0" applyNumberFormat="1" applyFont="1" applyFill="1" applyBorder="1" applyAlignment="1">
      <alignment horizontal="center" vertical="center" wrapText="1"/>
    </xf>
    <xf numFmtId="10" fontId="6" fillId="3" borderId="5"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66" fontId="6" fillId="3" borderId="1" xfId="1" applyNumberFormat="1" applyFont="1" applyFill="1" applyBorder="1" applyAlignment="1">
      <alignment horizontal="center" vertical="center"/>
    </xf>
    <xf numFmtId="0" fontId="0" fillId="0" borderId="1" xfId="0" applyBorder="1" applyAlignment="1">
      <alignment horizontal="center" vertical="center"/>
    </xf>
    <xf numFmtId="171" fontId="0" fillId="4" borderId="1" xfId="1" applyNumberFormat="1" applyFont="1" applyFill="1" applyBorder="1" applyAlignment="1">
      <alignment horizontal="center" vertical="center"/>
    </xf>
    <xf numFmtId="0" fontId="0" fillId="4" borderId="2" xfId="0"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7" fillId="0" borderId="1" xfId="0" applyFont="1" applyBorder="1" applyAlignment="1">
      <alignment horizontal="center" vertical="center" wrapText="1"/>
    </xf>
    <xf numFmtId="9" fontId="20" fillId="3" borderId="1" xfId="2" applyFont="1" applyFill="1" applyBorder="1" applyAlignment="1">
      <alignment horizontal="center" vertical="center" wrapText="1"/>
    </xf>
    <xf numFmtId="9" fontId="7" fillId="0" borderId="1" xfId="2" applyFont="1" applyFill="1" applyBorder="1" applyAlignment="1">
      <alignment horizontal="center" vertical="center" wrapText="1"/>
    </xf>
    <xf numFmtId="9" fontId="6" fillId="3" borderId="1" xfId="2" applyFont="1" applyFill="1" applyBorder="1" applyAlignment="1">
      <alignment horizontal="center" vertical="center" wrapText="1"/>
    </xf>
    <xf numFmtId="0" fontId="7" fillId="3" borderId="1" xfId="0" applyFont="1" applyFill="1" applyBorder="1" applyAlignment="1">
      <alignment horizontal="center" vertical="center" wrapText="1"/>
    </xf>
    <xf numFmtId="2" fontId="7" fillId="3" borderId="2" xfId="0" applyNumberFormat="1" applyFont="1" applyFill="1" applyBorder="1" applyAlignment="1">
      <alignment horizontal="center" vertical="center" wrapText="1"/>
    </xf>
    <xf numFmtId="2" fontId="7" fillId="3" borderId="4" xfId="0" applyNumberFormat="1" applyFont="1" applyFill="1" applyBorder="1" applyAlignment="1">
      <alignment horizontal="center" vertical="center" wrapText="1"/>
    </xf>
    <xf numFmtId="2" fontId="7" fillId="3" borderId="5" xfId="0" applyNumberFormat="1" applyFont="1" applyFill="1" applyBorder="1" applyAlignment="1">
      <alignment horizontal="center" vertical="center" wrapText="1"/>
    </xf>
    <xf numFmtId="166" fontId="6" fillId="4" borderId="1" xfId="1" applyNumberFormat="1" applyFont="1" applyFill="1" applyBorder="1" applyAlignment="1">
      <alignment vertical="center" wrapText="1"/>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16" fillId="3" borderId="1"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7" fillId="0" borderId="1" xfId="4" applyFill="1" applyBorder="1" applyAlignment="1">
      <alignment horizontal="center" vertical="center"/>
    </xf>
    <xf numFmtId="0" fontId="17" fillId="0" borderId="1" xfId="4" applyFill="1" applyBorder="1" applyAlignment="1">
      <alignment horizontal="center" vertical="center" wrapText="1"/>
    </xf>
    <xf numFmtId="0" fontId="17" fillId="4" borderId="1" xfId="4" applyFill="1" applyBorder="1" applyAlignment="1">
      <alignment horizontal="center" vertical="center"/>
    </xf>
    <xf numFmtId="0" fontId="6" fillId="4" borderId="1" xfId="0" applyFont="1" applyFill="1" applyBorder="1" applyAlignment="1">
      <alignment horizontal="center" vertical="center"/>
    </xf>
    <xf numFmtId="10" fontId="6" fillId="4" borderId="1" xfId="2" applyNumberFormat="1" applyFont="1" applyFill="1" applyBorder="1" applyAlignment="1">
      <alignment horizontal="center" vertical="center"/>
    </xf>
    <xf numFmtId="0" fontId="6" fillId="4" borderId="1" xfId="0" applyFont="1" applyFill="1" applyBorder="1" applyAlignment="1">
      <alignment horizontal="center" wrapText="1"/>
    </xf>
    <xf numFmtId="0" fontId="14" fillId="4" borderId="1" xfId="1" applyNumberFormat="1" applyFont="1" applyFill="1" applyBorder="1" applyAlignment="1">
      <alignment horizontal="center" vertical="center" wrapText="1"/>
    </xf>
    <xf numFmtId="10" fontId="0" fillId="4" borderId="1" xfId="2" applyNumberFormat="1" applyFont="1" applyFill="1" applyBorder="1" applyAlignment="1">
      <alignment horizontal="center" vertical="center"/>
    </xf>
    <xf numFmtId="166" fontId="6" fillId="4" borderId="1" xfId="1" applyNumberFormat="1" applyFont="1" applyFill="1" applyBorder="1" applyAlignment="1">
      <alignment horizontal="center" vertical="center"/>
    </xf>
    <xf numFmtId="10" fontId="21" fillId="4" borderId="1" xfId="2" applyNumberFormat="1" applyFont="1" applyFill="1" applyBorder="1" applyAlignment="1">
      <alignment horizontal="center" vertical="center"/>
    </xf>
    <xf numFmtId="10" fontId="14" fillId="4" borderId="1" xfId="2" applyNumberFormat="1" applyFont="1" applyFill="1" applyBorder="1" applyAlignment="1">
      <alignment horizontal="center" vertical="center" wrapText="1"/>
    </xf>
    <xf numFmtId="0" fontId="6" fillId="4" borderId="1" xfId="1" applyNumberFormat="1" applyFont="1" applyFill="1" applyBorder="1" applyAlignment="1">
      <alignment horizontal="center" vertical="center" wrapText="1"/>
    </xf>
    <xf numFmtId="9" fontId="15"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9" fontId="7" fillId="3" borderId="1" xfId="0" applyNumberFormat="1" applyFont="1" applyFill="1" applyBorder="1" applyAlignment="1">
      <alignment horizontal="center" vertical="center" wrapText="1"/>
    </xf>
    <xf numFmtId="9" fontId="7" fillId="3" borderId="2"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9" fontId="29" fillId="3" borderId="2" xfId="2" applyFont="1" applyFill="1" applyBorder="1" applyAlignment="1">
      <alignment horizontal="center" vertical="center" wrapText="1"/>
    </xf>
    <xf numFmtId="9" fontId="29" fillId="3" borderId="5" xfId="2" applyFont="1" applyFill="1" applyBorder="1" applyAlignment="1">
      <alignment horizontal="center" vertical="center" wrapText="1"/>
    </xf>
    <xf numFmtId="0" fontId="6" fillId="0" borderId="2"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wrapText="1"/>
    </xf>
    <xf numFmtId="9" fontId="6" fillId="0" borderId="2" xfId="2" applyFont="1" applyFill="1" applyBorder="1" applyAlignment="1">
      <alignment horizontal="center" vertical="center"/>
    </xf>
    <xf numFmtId="9" fontId="6" fillId="0" borderId="4" xfId="2" applyFont="1" applyFill="1" applyBorder="1" applyAlignment="1">
      <alignment horizontal="center" vertical="center"/>
    </xf>
    <xf numFmtId="9" fontId="6" fillId="0" borderId="5" xfId="2" applyFont="1" applyFill="1" applyBorder="1" applyAlignment="1">
      <alignment horizontal="center" vertical="center"/>
    </xf>
    <xf numFmtId="9" fontId="2" fillId="3" borderId="1" xfId="2" applyFont="1" applyFill="1" applyBorder="1" applyAlignment="1">
      <alignment horizontal="center" vertical="center" wrapText="1"/>
    </xf>
    <xf numFmtId="0" fontId="6" fillId="0" borderId="1" xfId="0" applyFont="1" applyBorder="1" applyAlignment="1">
      <alignment horizontal="center"/>
    </xf>
    <xf numFmtId="172" fontId="0" fillId="4" borderId="1" xfId="1" applyNumberFormat="1"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3" fillId="4" borderId="1" xfId="0" applyFont="1" applyFill="1" applyBorder="1" applyAlignment="1">
      <alignment horizontal="center" vertical="center" wrapText="1"/>
    </xf>
    <xf numFmtId="165" fontId="0" fillId="4" borderId="1" xfId="1" applyFont="1" applyFill="1" applyBorder="1" applyAlignment="1">
      <alignment horizontal="center" vertical="center" wrapText="1"/>
    </xf>
    <xf numFmtId="0" fontId="0" fillId="4" borderId="2" xfId="0" applyFill="1" applyBorder="1" applyAlignment="1">
      <alignment horizontal="center" wrapText="1"/>
    </xf>
    <xf numFmtId="0" fontId="0" fillId="4" borderId="5" xfId="0" applyFill="1" applyBorder="1" applyAlignment="1">
      <alignment horizontal="center" wrapText="1"/>
    </xf>
    <xf numFmtId="1" fontId="23" fillId="0" borderId="1" xfId="0" applyNumberFormat="1" applyFont="1" applyBorder="1" applyAlignment="1">
      <alignment horizontal="center" vertical="center" wrapText="1"/>
    </xf>
    <xf numFmtId="2" fontId="25" fillId="0" borderId="1" xfId="0" applyNumberFormat="1" applyFont="1" applyBorder="1" applyAlignment="1">
      <alignment horizontal="center" vertical="center" wrapText="1"/>
    </xf>
    <xf numFmtId="2" fontId="23" fillId="0" borderId="1" xfId="0" applyNumberFormat="1" applyFont="1" applyBorder="1" applyAlignment="1">
      <alignment horizontal="center" vertical="center" wrapText="1"/>
    </xf>
    <xf numFmtId="9" fontId="6" fillId="0" borderId="2" xfId="2" applyFont="1" applyFill="1" applyBorder="1" applyAlignment="1">
      <alignment horizontal="center" vertical="center" wrapText="1"/>
    </xf>
    <xf numFmtId="9" fontId="6" fillId="0" borderId="5" xfId="2" applyFont="1" applyFill="1" applyBorder="1" applyAlignment="1">
      <alignment horizontal="center" vertical="center" wrapText="1"/>
    </xf>
    <xf numFmtId="9" fontId="7" fillId="0" borderId="2" xfId="2" applyFont="1" applyBorder="1" applyAlignment="1">
      <alignment horizontal="center" vertical="center" wrapText="1"/>
    </xf>
    <xf numFmtId="9" fontId="7" fillId="0" borderId="4" xfId="2" applyFont="1" applyBorder="1" applyAlignment="1">
      <alignment horizontal="center" vertical="center" wrapText="1"/>
    </xf>
    <xf numFmtId="9" fontId="6" fillId="0" borderId="5" xfId="0" applyNumberFormat="1" applyFont="1" applyBorder="1" applyAlignment="1">
      <alignment horizontal="center" vertical="center" wrapText="1"/>
    </xf>
    <xf numFmtId="9" fontId="30" fillId="3" borderId="2" xfId="2" applyFont="1" applyFill="1" applyBorder="1" applyAlignment="1">
      <alignment horizontal="center" vertical="center" wrapText="1"/>
    </xf>
    <xf numFmtId="9" fontId="30" fillId="3" borderId="5" xfId="2" applyFont="1" applyFill="1" applyBorder="1" applyAlignment="1">
      <alignment horizontal="center" vertical="center" wrapText="1"/>
    </xf>
    <xf numFmtId="2" fontId="6" fillId="3" borderId="2" xfId="2" applyNumberFormat="1" applyFont="1" applyFill="1" applyBorder="1" applyAlignment="1">
      <alignment horizontal="center" vertical="center" wrapText="1"/>
    </xf>
    <xf numFmtId="2" fontId="6" fillId="3" borderId="4" xfId="2" applyNumberFormat="1" applyFont="1" applyFill="1" applyBorder="1" applyAlignment="1">
      <alignment horizontal="center" vertical="center" wrapText="1"/>
    </xf>
    <xf numFmtId="2" fontId="6" fillId="3" borderId="5" xfId="2" applyNumberFormat="1" applyFont="1" applyFill="1" applyBorder="1" applyAlignment="1">
      <alignment horizontal="center" vertical="center" wrapText="1"/>
    </xf>
    <xf numFmtId="9" fontId="2" fillId="3" borderId="2" xfId="0" applyNumberFormat="1" applyFont="1" applyFill="1" applyBorder="1" applyAlignment="1">
      <alignment horizontal="center" vertical="center" wrapText="1"/>
    </xf>
    <xf numFmtId="9" fontId="2" fillId="3" borderId="4" xfId="0" applyNumberFormat="1" applyFont="1" applyFill="1" applyBorder="1" applyAlignment="1">
      <alignment horizontal="center" vertical="center" wrapText="1"/>
    </xf>
    <xf numFmtId="9" fontId="2" fillId="3" borderId="5" xfId="0" applyNumberFormat="1" applyFont="1" applyFill="1" applyBorder="1" applyAlignment="1">
      <alignment horizontal="center" vertical="center" wrapText="1"/>
    </xf>
    <xf numFmtId="2" fontId="7" fillId="3" borderId="1" xfId="0" applyNumberFormat="1" applyFont="1" applyFill="1" applyBorder="1" applyAlignment="1">
      <alignment horizontal="center" vertical="center" wrapText="1"/>
    </xf>
    <xf numFmtId="9" fontId="7" fillId="3" borderId="4" xfId="0" applyNumberFormat="1" applyFont="1" applyFill="1" applyBorder="1" applyAlignment="1">
      <alignment horizontal="center" vertical="center" wrapText="1"/>
    </xf>
    <xf numFmtId="9" fontId="7" fillId="3" borderId="5" xfId="0" applyNumberFormat="1" applyFont="1" applyFill="1" applyBorder="1" applyAlignment="1">
      <alignment horizontal="center" vertical="center" wrapText="1"/>
    </xf>
    <xf numFmtId="0" fontId="6" fillId="0" borderId="2" xfId="0" applyFont="1" applyBorder="1" applyAlignment="1">
      <alignment horizontal="center" wrapText="1"/>
    </xf>
    <xf numFmtId="0" fontId="6" fillId="0" borderId="5" xfId="0" applyFont="1" applyBorder="1" applyAlignment="1">
      <alignment horizontal="center" wrapText="1"/>
    </xf>
    <xf numFmtId="9" fontId="6" fillId="0" borderId="2" xfId="0" applyNumberFormat="1" applyFont="1" applyBorder="1" applyAlignment="1">
      <alignment horizont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9" fontId="6" fillId="0" borderId="1" xfId="2" applyFont="1" applyBorder="1" applyAlignment="1">
      <alignment horizontal="center" vertical="center" wrapText="1"/>
    </xf>
    <xf numFmtId="9" fontId="2" fillId="3" borderId="2" xfId="2" applyFont="1" applyFill="1" applyBorder="1" applyAlignment="1">
      <alignment horizontal="center" vertical="center" wrapText="1"/>
    </xf>
    <xf numFmtId="9" fontId="2" fillId="3" borderId="5" xfId="2" applyFont="1" applyFill="1" applyBorder="1" applyAlignment="1">
      <alignment horizontal="center" vertical="center" wrapText="1"/>
    </xf>
    <xf numFmtId="9" fontId="6" fillId="0" borderId="2" xfId="2" applyFont="1" applyBorder="1" applyAlignment="1">
      <alignment horizontal="center" vertical="center" wrapText="1"/>
    </xf>
    <xf numFmtId="9" fontId="6" fillId="0" borderId="5" xfId="2" applyFont="1" applyBorder="1" applyAlignment="1">
      <alignment horizontal="center" vertical="center" wrapText="1"/>
    </xf>
    <xf numFmtId="9" fontId="6" fillId="5" borderId="2" xfId="2" applyFont="1" applyFill="1" applyBorder="1" applyAlignment="1">
      <alignment horizontal="center" vertical="center" wrapText="1"/>
    </xf>
    <xf numFmtId="9" fontId="6" fillId="5" borderId="5" xfId="2" applyFont="1" applyFill="1" applyBorder="1" applyAlignment="1">
      <alignment horizontal="center" vertical="center" wrapText="1"/>
    </xf>
    <xf numFmtId="165" fontId="0" fillId="0" borderId="1" xfId="0" applyNumberFormat="1" applyFill="1" applyBorder="1" applyAlignment="1">
      <alignment horizontal="center" vertical="center"/>
    </xf>
    <xf numFmtId="165" fontId="0" fillId="0" borderId="1" xfId="1" applyFont="1" applyFill="1" applyBorder="1" applyAlignment="1">
      <alignment horizontal="center" vertical="center" wrapText="1"/>
    </xf>
    <xf numFmtId="165" fontId="0" fillId="0" borderId="1" xfId="0" applyNumberFormat="1" applyFill="1" applyBorder="1" applyAlignment="1">
      <alignment horizontal="center" vertical="center" wrapText="1"/>
    </xf>
    <xf numFmtId="165" fontId="0" fillId="0" borderId="1" xfId="1" applyFont="1" applyFill="1" applyBorder="1" applyAlignment="1">
      <alignment horizontal="center" vertical="center"/>
    </xf>
    <xf numFmtId="164" fontId="0" fillId="0" borderId="1" xfId="3"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67" fontId="0" fillId="0" borderId="1" xfId="1" applyNumberFormat="1" applyFont="1" applyFill="1" applyBorder="1" applyAlignment="1">
      <alignment horizontal="center" vertical="center"/>
    </xf>
    <xf numFmtId="175" fontId="0" fillId="0" borderId="1" xfId="1" applyNumberFormat="1" applyFont="1" applyFill="1" applyBorder="1" applyAlignment="1">
      <alignment horizontal="center" vertical="center"/>
    </xf>
    <xf numFmtId="9" fontId="6" fillId="0" borderId="1" xfId="0" applyNumberFormat="1" applyFont="1" applyFill="1" applyBorder="1" applyAlignment="1">
      <alignment horizontal="center" vertical="center" wrapText="1"/>
    </xf>
    <xf numFmtId="165" fontId="6" fillId="0" borderId="1" xfId="1" applyFont="1" applyFill="1" applyBorder="1" applyAlignment="1">
      <alignment horizontal="center" vertical="center" wrapText="1"/>
    </xf>
    <xf numFmtId="9" fontId="0" fillId="0" borderId="1" xfId="0" applyNumberFormat="1" applyFill="1" applyBorder="1" applyAlignment="1">
      <alignment horizontal="center"/>
    </xf>
    <xf numFmtId="0" fontId="0" fillId="0" borderId="1" xfId="0" applyFill="1" applyBorder="1" applyAlignment="1">
      <alignment horizontal="center" vertical="center" wrapText="1"/>
    </xf>
    <xf numFmtId="0" fontId="0" fillId="0" borderId="1" xfId="0" applyFill="1" applyBorder="1" applyAlignment="1">
      <alignment horizontal="center" wrapText="1"/>
    </xf>
    <xf numFmtId="0" fontId="0" fillId="0" borderId="1" xfId="0" applyFill="1" applyBorder="1" applyAlignment="1">
      <alignment horizontal="center" vertical="center"/>
    </xf>
    <xf numFmtId="10" fontId="46" fillId="0" borderId="1" xfId="0" applyNumberFormat="1" applyFont="1" applyFill="1" applyBorder="1" applyAlignment="1">
      <alignment horizontal="center" vertical="center" wrapText="1"/>
    </xf>
    <xf numFmtId="9" fontId="0" fillId="0" borderId="1" xfId="2" applyFont="1" applyFill="1" applyBorder="1" applyAlignment="1">
      <alignment horizontal="center" vertical="center"/>
    </xf>
    <xf numFmtId="9" fontId="0" fillId="0" borderId="1" xfId="0" applyNumberFormat="1" applyFill="1" applyBorder="1" applyAlignment="1">
      <alignment horizontal="center" vertical="center"/>
    </xf>
    <xf numFmtId="0" fontId="23" fillId="0" borderId="1" xfId="0" applyFont="1" applyFill="1" applyBorder="1" applyAlignment="1">
      <alignment horizontal="center" vertical="center" wrapText="1"/>
    </xf>
    <xf numFmtId="10" fontId="6" fillId="0" borderId="1" xfId="1" applyNumberFormat="1" applyFont="1" applyFill="1" applyBorder="1" applyAlignment="1">
      <alignment horizontal="center" vertical="center" wrapText="1"/>
    </xf>
    <xf numFmtId="9" fontId="6" fillId="0" borderId="1" xfId="2" applyFont="1" applyFill="1" applyBorder="1" applyAlignment="1">
      <alignment horizontal="center" vertical="center"/>
    </xf>
    <xf numFmtId="175" fontId="0" fillId="0" borderId="1" xfId="0" applyNumberFormat="1" applyFill="1" applyBorder="1" applyAlignment="1">
      <alignment horizontal="center" vertical="center"/>
    </xf>
    <xf numFmtId="9" fontId="42" fillId="0" borderId="1" xfId="0" applyNumberFormat="1" applyFont="1" applyFill="1" applyBorder="1" applyAlignment="1">
      <alignment horizontal="center" vertical="center"/>
    </xf>
    <xf numFmtId="2" fontId="0" fillId="0" borderId="1" xfId="0" applyNumberFormat="1" applyFont="1" applyFill="1" applyBorder="1" applyAlignment="1">
      <alignment horizontal="center" vertical="center"/>
    </xf>
    <xf numFmtId="9" fontId="0" fillId="0" borderId="1" xfId="0" applyNumberFormat="1" applyFont="1" applyFill="1" applyBorder="1" applyAlignment="1">
      <alignment horizontal="center" vertical="center"/>
    </xf>
    <xf numFmtId="0" fontId="0" fillId="0" borderId="1" xfId="0" applyFill="1" applyBorder="1" applyAlignment="1">
      <alignment horizontal="center"/>
    </xf>
    <xf numFmtId="174" fontId="40" fillId="0" borderId="1" xfId="0" applyNumberFormat="1" applyFont="1" applyFill="1" applyBorder="1" applyAlignment="1">
      <alignment horizontal="center" vertical="center"/>
    </xf>
    <xf numFmtId="41" fontId="40" fillId="0" borderId="1" xfId="5" applyFont="1" applyFill="1" applyBorder="1" applyAlignment="1">
      <alignment horizontal="center" vertical="center"/>
    </xf>
    <xf numFmtId="9" fontId="40" fillId="0" borderId="1" xfId="2" applyFont="1" applyFill="1" applyBorder="1" applyAlignment="1">
      <alignment horizontal="center" vertical="center"/>
    </xf>
    <xf numFmtId="0" fontId="3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0" fontId="47" fillId="0" borderId="1" xfId="0" applyNumberFormat="1" applyFont="1" applyFill="1" applyBorder="1" applyAlignment="1">
      <alignment horizontal="center" vertical="center" wrapText="1"/>
    </xf>
    <xf numFmtId="0" fontId="37" fillId="0" borderId="1" xfId="0" applyFont="1" applyFill="1" applyBorder="1" applyAlignment="1">
      <alignment horizontal="center" vertical="center"/>
    </xf>
    <xf numFmtId="170" fontId="40" fillId="0" borderId="1" xfId="0" applyNumberFormat="1" applyFont="1" applyFill="1" applyBorder="1" applyAlignment="1">
      <alignment horizontal="center" vertical="center" wrapText="1"/>
    </xf>
    <xf numFmtId="2" fontId="41" fillId="0" borderId="1" xfId="0" applyNumberFormat="1" applyFont="1" applyFill="1" applyBorder="1" applyAlignment="1">
      <alignment horizontal="center" vertical="center" wrapText="1"/>
    </xf>
    <xf numFmtId="0" fontId="45" fillId="0" borderId="1" xfId="0" applyFont="1" applyFill="1" applyBorder="1" applyAlignment="1">
      <alignment horizontal="center" vertical="center" wrapText="1"/>
    </xf>
    <xf numFmtId="2" fontId="2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2" fillId="0" borderId="1" xfId="0" applyFont="1" applyFill="1" applyBorder="1" applyAlignment="1">
      <alignment horizontal="center" vertical="center"/>
    </xf>
    <xf numFmtId="0" fontId="48"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6" fillId="0" borderId="1" xfId="2" applyFont="1" applyFill="1" applyBorder="1" applyAlignment="1">
      <alignment horizontal="center" vertical="center" wrapText="1"/>
    </xf>
    <xf numFmtId="2" fontId="0" fillId="0" borderId="1" xfId="0" applyNumberFormat="1" applyFill="1" applyBorder="1" applyAlignment="1">
      <alignment horizontal="center" vertical="center"/>
    </xf>
    <xf numFmtId="0" fontId="7" fillId="0" borderId="1" xfId="0" applyFont="1" applyFill="1" applyBorder="1" applyAlignment="1">
      <alignment horizontal="center" vertical="center" wrapText="1"/>
    </xf>
    <xf numFmtId="0" fontId="36" fillId="9" borderId="5" xfId="0" applyFont="1" applyFill="1" applyBorder="1" applyAlignment="1">
      <alignment horizontal="center" vertical="center" wrapText="1"/>
    </xf>
    <xf numFmtId="0" fontId="36" fillId="9" borderId="1" xfId="0" applyFont="1" applyFill="1" applyBorder="1" applyAlignment="1">
      <alignment horizontal="center" vertical="center" wrapText="1"/>
    </xf>
    <xf numFmtId="0" fontId="36" fillId="9" borderId="2" xfId="0" applyFont="1" applyFill="1" applyBorder="1" applyAlignment="1">
      <alignment horizontal="center" vertical="center" wrapText="1"/>
    </xf>
    <xf numFmtId="0" fontId="24" fillId="0" borderId="12" xfId="0" applyFont="1" applyBorder="1" applyAlignment="1">
      <alignment horizontal="center"/>
    </xf>
    <xf numFmtId="0" fontId="24" fillId="0" borderId="15" xfId="0" applyFont="1" applyBorder="1" applyAlignment="1">
      <alignment horizontal="center"/>
    </xf>
    <xf numFmtId="0" fontId="24" fillId="0" borderId="17" xfId="0" applyFont="1" applyBorder="1" applyAlignment="1">
      <alignment horizontal="center"/>
    </xf>
    <xf numFmtId="0" fontId="22" fillId="0" borderId="10" xfId="0" applyFont="1" applyBorder="1" applyAlignment="1">
      <alignment horizontal="center" vertical="center"/>
    </xf>
    <xf numFmtId="0" fontId="22" fillId="0" borderId="0" xfId="0" applyFont="1" applyAlignment="1">
      <alignment horizontal="center" vertical="center"/>
    </xf>
    <xf numFmtId="0" fontId="22" fillId="0" borderId="13" xfId="0" applyFont="1" applyBorder="1" applyAlignment="1">
      <alignment horizontal="center" vertical="center"/>
    </xf>
    <xf numFmtId="0" fontId="22" fillId="0" borderId="10" xfId="0" applyFont="1" applyBorder="1" applyAlignment="1">
      <alignment horizontal="center" vertical="center" wrapText="1"/>
    </xf>
    <xf numFmtId="0" fontId="22" fillId="0" borderId="0" xfId="0" applyFont="1" applyAlignment="1">
      <alignment horizontal="center" vertical="center" wrapText="1"/>
    </xf>
    <xf numFmtId="0" fontId="22" fillId="0" borderId="13"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36" fillId="7" borderId="22" xfId="0" applyFont="1" applyFill="1" applyBorder="1" applyAlignment="1">
      <alignment horizontal="center"/>
    </xf>
    <xf numFmtId="0" fontId="36" fillId="7" borderId="23" xfId="0" applyFont="1" applyFill="1" applyBorder="1" applyAlignment="1">
      <alignment horizontal="center"/>
    </xf>
    <xf numFmtId="0" fontId="36" fillId="7" borderId="24" xfId="0" applyFont="1" applyFill="1" applyBorder="1" applyAlignment="1">
      <alignment horizontal="center"/>
    </xf>
    <xf numFmtId="0" fontId="36" fillId="7" borderId="25" xfId="0" applyFont="1" applyFill="1" applyBorder="1" applyAlignment="1">
      <alignment horizontal="center"/>
    </xf>
    <xf numFmtId="0" fontId="37" fillId="8" borderId="26" xfId="0" applyFont="1" applyFill="1" applyBorder="1" applyAlignment="1">
      <alignment horizontal="center"/>
    </xf>
    <xf numFmtId="0" fontId="37" fillId="8" borderId="27" xfId="0" applyFont="1" applyFill="1" applyBorder="1" applyAlignment="1">
      <alignment horizontal="center"/>
    </xf>
    <xf numFmtId="0" fontId="37" fillId="8" borderId="28" xfId="0" applyFont="1" applyFill="1" applyBorder="1" applyAlignment="1">
      <alignment horizontal="center"/>
    </xf>
    <xf numFmtId="0" fontId="36" fillId="3" borderId="31" xfId="0" applyFont="1" applyFill="1" applyBorder="1" applyAlignment="1">
      <alignment horizontal="center" vertical="center" wrapText="1"/>
    </xf>
    <xf numFmtId="0" fontId="36" fillId="3" borderId="32" xfId="0" applyFont="1" applyFill="1" applyBorder="1" applyAlignment="1">
      <alignment horizontal="center" vertical="center" wrapText="1"/>
    </xf>
    <xf numFmtId="0" fontId="36" fillId="10" borderId="31" xfId="0"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0" borderId="33" xfId="0" applyFont="1" applyFill="1" applyBorder="1" applyAlignment="1">
      <alignment horizontal="center" vertical="center" wrapText="1"/>
    </xf>
    <xf numFmtId="0" fontId="36" fillId="10" borderId="23" xfId="0" applyFont="1" applyFill="1" applyBorder="1" applyAlignment="1">
      <alignment horizontal="center" vertical="center" wrapText="1"/>
    </xf>
    <xf numFmtId="0" fontId="36" fillId="10" borderId="24" xfId="0" applyFont="1" applyFill="1" applyBorder="1" applyAlignment="1">
      <alignment horizontal="center" vertical="center" wrapText="1"/>
    </xf>
    <xf numFmtId="0" fontId="38" fillId="10" borderId="31" xfId="0" applyFont="1" applyFill="1" applyBorder="1" applyAlignment="1">
      <alignment horizontal="center" vertical="center" wrapText="1"/>
    </xf>
    <xf numFmtId="0" fontId="38" fillId="10" borderId="32" xfId="0" applyFont="1" applyFill="1" applyBorder="1" applyAlignment="1">
      <alignment horizontal="center" vertical="center" wrapText="1"/>
    </xf>
    <xf numFmtId="0" fontId="38" fillId="10" borderId="34" xfId="0" applyFont="1" applyFill="1" applyBorder="1" applyAlignment="1">
      <alignment horizontal="center" vertical="center" wrapText="1"/>
    </xf>
    <xf numFmtId="0" fontId="38" fillId="10" borderId="35" xfId="0" applyFont="1" applyFill="1" applyBorder="1" applyAlignment="1">
      <alignment horizontal="center" vertical="center" wrapText="1"/>
    </xf>
    <xf numFmtId="0" fontId="38" fillId="10" borderId="13" xfId="0" applyFont="1" applyFill="1" applyBorder="1" applyAlignment="1">
      <alignment horizontal="center" vertical="center" wrapText="1"/>
    </xf>
    <xf numFmtId="0" fontId="38" fillId="10" borderId="39" xfId="0" applyFont="1" applyFill="1" applyBorder="1" applyAlignment="1">
      <alignment horizontal="center" vertical="center" wrapText="1"/>
    </xf>
    <xf numFmtId="0" fontId="38" fillId="10" borderId="38" xfId="0" applyFont="1" applyFill="1" applyBorder="1" applyAlignment="1">
      <alignment horizontal="center" vertical="center" wrapText="1"/>
    </xf>
    <xf numFmtId="0" fontId="36" fillId="10" borderId="36" xfId="0" applyFont="1" applyFill="1" applyBorder="1" applyAlignment="1">
      <alignment horizontal="center" vertical="center" wrapText="1"/>
    </xf>
    <xf numFmtId="0" fontId="36" fillId="10" borderId="40" xfId="0" applyFont="1" applyFill="1" applyBorder="1" applyAlignment="1">
      <alignment horizontal="center" vertical="center" wrapText="1"/>
    </xf>
    <xf numFmtId="0" fontId="36" fillId="3" borderId="29"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8" fillId="3" borderId="5" xfId="0" applyFont="1" applyFill="1" applyBorder="1" applyAlignment="1">
      <alignment horizontal="center" vertical="center" wrapText="1"/>
    </xf>
    <xf numFmtId="0" fontId="36" fillId="3" borderId="11"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8" fillId="10" borderId="11" xfId="0" applyFont="1" applyFill="1" applyBorder="1" applyAlignment="1">
      <alignment horizontal="center" vertical="center" wrapText="1"/>
    </xf>
    <xf numFmtId="0" fontId="38" fillId="10" borderId="37" xfId="0" applyFont="1" applyFill="1" applyBorder="1" applyAlignment="1">
      <alignment horizontal="center" vertical="center" wrapText="1"/>
    </xf>
    <xf numFmtId="0" fontId="36" fillId="10" borderId="29" xfId="0" applyFont="1" applyFill="1" applyBorder="1" applyAlignment="1">
      <alignment horizontal="center" vertical="center" wrapText="1"/>
    </xf>
    <xf numFmtId="0" fontId="36" fillId="10" borderId="41" xfId="0" applyFont="1" applyFill="1" applyBorder="1" applyAlignment="1">
      <alignment horizontal="center" vertical="center" wrapText="1"/>
    </xf>
    <xf numFmtId="0" fontId="36" fillId="10" borderId="5" xfId="0" applyFont="1" applyFill="1" applyBorder="1" applyAlignment="1">
      <alignment horizontal="center" vertical="center" wrapText="1"/>
    </xf>
    <xf numFmtId="0" fontId="36" fillId="10" borderId="2" xfId="0" applyFont="1" applyFill="1" applyBorder="1" applyAlignment="1">
      <alignment horizontal="center" vertical="center" wrapText="1"/>
    </xf>
    <xf numFmtId="0" fontId="36" fillId="3" borderId="4" xfId="0" applyFont="1" applyFill="1" applyBorder="1" applyAlignment="1">
      <alignment horizontal="center" vertical="center" wrapText="1"/>
    </xf>
    <xf numFmtId="9" fontId="38" fillId="3" borderId="10" xfId="2" applyFont="1" applyFill="1" applyBorder="1" applyAlignment="1">
      <alignment horizontal="center" vertical="center" wrapText="1"/>
    </xf>
    <xf numFmtId="2" fontId="40" fillId="0" borderId="1" xfId="0" applyNumberFormat="1" applyFont="1" applyFill="1" applyBorder="1" applyAlignment="1">
      <alignment horizontal="center" vertical="center" wrapText="1"/>
    </xf>
    <xf numFmtId="0" fontId="38" fillId="10" borderId="9" xfId="0" applyFont="1" applyFill="1" applyBorder="1" applyAlignment="1">
      <alignment horizontal="center" vertical="center" wrapText="1"/>
    </xf>
    <xf numFmtId="0" fontId="36" fillId="9" borderId="30" xfId="0" applyFont="1" applyFill="1" applyBorder="1" applyAlignment="1">
      <alignment horizontal="center" vertical="center" wrapText="1"/>
    </xf>
    <xf numFmtId="0" fontId="36" fillId="9" borderId="16" xfId="0" applyFont="1" applyFill="1" applyBorder="1" applyAlignment="1">
      <alignment horizontal="center" vertical="center" wrapText="1"/>
    </xf>
    <xf numFmtId="0" fontId="36" fillId="9" borderId="42" xfId="0" applyFont="1" applyFill="1" applyBorder="1" applyAlignment="1">
      <alignment horizontal="center" vertical="center" wrapText="1"/>
    </xf>
    <xf numFmtId="2" fontId="36" fillId="9" borderId="5" xfId="0" applyNumberFormat="1" applyFont="1" applyFill="1" applyBorder="1" applyAlignment="1">
      <alignment horizontal="center" vertical="center" wrapText="1"/>
    </xf>
    <xf numFmtId="2" fontId="36" fillId="9" borderId="1" xfId="0" applyNumberFormat="1" applyFont="1" applyFill="1" applyBorder="1" applyAlignment="1">
      <alignment horizontal="center" vertical="center" wrapText="1"/>
    </xf>
    <xf numFmtId="2" fontId="36" fillId="9" borderId="2" xfId="0" applyNumberFormat="1" applyFont="1" applyFill="1" applyBorder="1" applyAlignment="1">
      <alignment horizontal="center" vertical="center" wrapText="1"/>
    </xf>
    <xf numFmtId="0" fontId="36" fillId="9" borderId="29" xfId="0" applyFont="1" applyFill="1" applyBorder="1" applyAlignment="1">
      <alignment horizontal="center" vertical="center" wrapText="1"/>
    </xf>
    <xf numFmtId="0" fontId="36" fillId="9" borderId="15" xfId="0" applyFont="1" applyFill="1" applyBorder="1" applyAlignment="1">
      <alignment horizontal="center" vertical="center" wrapText="1"/>
    </xf>
    <xf numFmtId="0" fontId="36" fillId="9" borderId="41" xfId="0" applyFont="1" applyFill="1" applyBorder="1" applyAlignment="1">
      <alignment horizontal="center" vertical="center" wrapText="1"/>
    </xf>
    <xf numFmtId="2" fontId="40" fillId="0" borderId="1" xfId="2" applyNumberFormat="1" applyFont="1" applyFill="1" applyBorder="1" applyAlignment="1">
      <alignment horizontal="center" vertical="center"/>
    </xf>
    <xf numFmtId="2" fontId="7" fillId="0" borderId="1" xfId="2"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xf>
    <xf numFmtId="10" fontId="40" fillId="0" borderId="1" xfId="2" applyNumberFormat="1" applyFont="1" applyFill="1" applyBorder="1" applyAlignment="1">
      <alignment horizontal="center" vertical="center"/>
    </xf>
    <xf numFmtId="9" fontId="40" fillId="0" borderId="1" xfId="0" applyNumberFormat="1" applyFont="1" applyFill="1" applyBorder="1" applyAlignment="1">
      <alignment horizontal="center" vertical="center"/>
    </xf>
    <xf numFmtId="10" fontId="41" fillId="0" borderId="1" xfId="0" applyNumberFormat="1" applyFont="1" applyFill="1" applyBorder="1" applyAlignment="1">
      <alignment horizontal="center" vertical="center"/>
    </xf>
    <xf numFmtId="9" fontId="41" fillId="0" borderId="1" xfId="0" applyNumberFormat="1" applyFont="1" applyFill="1" applyBorder="1" applyAlignment="1">
      <alignment horizontal="center" vertical="center"/>
    </xf>
    <xf numFmtId="0" fontId="41" fillId="0" borderId="1" xfId="0" applyFont="1" applyFill="1" applyBorder="1" applyAlignment="1">
      <alignment horizontal="center" vertical="center"/>
    </xf>
    <xf numFmtId="0" fontId="43" fillId="0" borderId="1" xfId="0" applyFont="1" applyFill="1" applyBorder="1" applyAlignment="1">
      <alignment horizontal="center" vertical="center" wrapText="1"/>
    </xf>
    <xf numFmtId="9" fontId="6" fillId="0" borderId="1" xfId="0" applyNumberFormat="1" applyFont="1" applyFill="1" applyBorder="1" applyAlignment="1">
      <alignment horizontal="center" vertical="center"/>
    </xf>
    <xf numFmtId="174" fontId="42" fillId="0" borderId="1" xfId="0" applyNumberFormat="1" applyFont="1" applyFill="1" applyBorder="1" applyAlignment="1">
      <alignment horizontal="center" vertical="center"/>
    </xf>
    <xf numFmtId="41" fontId="42" fillId="0" borderId="1" xfId="5" applyFont="1" applyFill="1" applyBorder="1" applyAlignment="1">
      <alignment horizontal="center" vertical="center"/>
    </xf>
    <xf numFmtId="9" fontId="42" fillId="0" borderId="1" xfId="2" applyFont="1" applyFill="1" applyBorder="1" applyAlignment="1">
      <alignment horizontal="center" vertical="center"/>
    </xf>
    <xf numFmtId="2" fontId="42" fillId="0" borderId="1" xfId="0" applyNumberFormat="1" applyFont="1" applyFill="1" applyBorder="1" applyAlignment="1">
      <alignment horizontal="center" vertical="center" wrapText="1"/>
    </xf>
    <xf numFmtId="170" fontId="4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wrapText="1"/>
    </xf>
    <xf numFmtId="0" fontId="21"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44" fillId="0" borderId="1" xfId="0" applyFont="1" applyFill="1" applyBorder="1" applyAlignment="1">
      <alignment horizontal="center" vertical="center"/>
    </xf>
    <xf numFmtId="9" fontId="41" fillId="0" borderId="1" xfId="2" applyFont="1" applyFill="1" applyBorder="1" applyAlignment="1">
      <alignment horizontal="center" vertical="center"/>
    </xf>
    <xf numFmtId="2" fontId="41" fillId="0" borderId="1" xfId="0" applyNumberFormat="1" applyFont="1" applyFill="1" applyBorder="1" applyAlignment="1">
      <alignment horizontal="center" vertical="center"/>
    </xf>
    <xf numFmtId="0" fontId="45" fillId="0" borderId="1" xfId="0" applyFont="1" applyFill="1" applyBorder="1" applyAlignment="1">
      <alignment horizontal="center" vertical="center"/>
    </xf>
  </cellXfs>
  <cellStyles count="6">
    <cellStyle name="Hipervínculo" xfId="4" builtinId="8"/>
    <cellStyle name="Millares [0]" xfId="5" builtinId="6"/>
    <cellStyle name="Moneda" xfId="1" builtinId="4"/>
    <cellStyle name="Moneda [0]" xfId="3" builtinId="7"/>
    <cellStyle name="Normal" xfId="0" builtinId="0"/>
    <cellStyle name="Porcentaje" xfId="2" builtinId="5"/>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299376</xdr:colOff>
      <xdr:row>0</xdr:row>
      <xdr:rowOff>35718</xdr:rowOff>
    </xdr:from>
    <xdr:to>
      <xdr:col>0</xdr:col>
      <xdr:colOff>1071561</xdr:colOff>
      <xdr:row>2</xdr:row>
      <xdr:rowOff>38099</xdr:rowOff>
    </xdr:to>
    <xdr:pic>
      <xdr:nvPicPr>
        <xdr:cNvPr id="2" name="Imagen 3">
          <a:extLst>
            <a:ext uri="{FF2B5EF4-FFF2-40B4-BE49-F238E27FC236}">
              <a16:creationId xmlns:a16="http://schemas.microsoft.com/office/drawing/2014/main" xmlns="" id="{EF1EF413-E4F1-4E10-8235-ABE15E15A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376" y="0"/>
          <a:ext cx="77218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bperez/Documents/DOCUMENTO%20YORLIN/PLANES%20DE%20ACCION%202023/POAI%2031-12-2022%20%20%20%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DESPACHO DEL ALCALDE "/>
      <sheetName val="SECRETARIA INTERIOR"/>
      <sheetName val="S HACIENDA"/>
      <sheetName val="LOCALIDAD DE LA VIRGEN"/>
      <sheetName val="SECRETARIA GENERAL"/>
      <sheetName val="S INFRAESTRUCTURA"/>
      <sheetName val="SECRETARIA DE EDUCACION "/>
      <sheetName val="SECETARIA DE PARTICIPACION"/>
      <sheetName val="S PLANEACION "/>
      <sheetName val="DADIS"/>
      <sheetName val="LOCALIDAD HISTORICA"/>
      <sheetName val="DATT"/>
      <sheetName val="VALORIZACION"/>
      <sheetName val="ESCUELA DE GOBIERNO"/>
      <sheetName val="IDER "/>
      <sheetName val="CORVIVIENDA"/>
      <sheetName val="IPCC"/>
      <sheetName val="EPA"/>
      <sheetName val="DISTRISEGURIDAD"/>
      <sheetName val="LOCALIDAD INDUSTRIAL"/>
      <sheetName val="COLEGIO MAYOR"/>
      <sheetName val="(en blanco)"/>
      <sheetName val="TOTAL "/>
    </sheetNames>
    <sheetDataSet>
      <sheetData sheetId="0"/>
      <sheetData sheetId="1"/>
      <sheetData sheetId="2"/>
      <sheetData sheetId="3"/>
      <sheetData sheetId="4"/>
      <sheetData sheetId="5"/>
      <sheetData sheetId="6"/>
      <sheetData sheetId="7"/>
      <sheetData sheetId="8"/>
      <sheetData sheetId="9">
        <row r="3">
          <cell r="A3" t="str">
            <v>UNIDAD EJECUTORA</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drive.google.com/drive/folders/1F-QshUhzvtatbKmJguK5E6XW3Ip_rHVi?usp=sharing" TargetMode="External"/><Relationship Id="rId7" Type="http://schemas.openxmlformats.org/officeDocument/2006/relationships/vmlDrawing" Target="../drawings/vmlDrawing1.vml"/><Relationship Id="rId2" Type="http://schemas.openxmlformats.org/officeDocument/2006/relationships/hyperlink" Target="https://drive.google.com/drive/folders/1-QxwaosHEdnVTLuepIg8KAcSyfig9oOm?usp=sharing" TargetMode="External"/><Relationship Id="rId1" Type="http://schemas.openxmlformats.org/officeDocument/2006/relationships/hyperlink" Target="https://drive.google.com/drive/u/1/folders/1XskF5U1L0RcED8Ni58aZnDlBLXeIXtqi" TargetMode="External"/><Relationship Id="rId6" Type="http://schemas.openxmlformats.org/officeDocument/2006/relationships/printerSettings" Target="../printerSettings/printerSettings1.bin"/><Relationship Id="rId5" Type="http://schemas.openxmlformats.org/officeDocument/2006/relationships/hyperlink" Target="https://alcart.sharepoint.com/:f:/s/Metropilizacin/EqQjEjNTlmtKs4KSXHHTiiYB2NFF8XBZ68YUH_bsvGkKGg" TargetMode="External"/><Relationship Id="rId4" Type="http://schemas.openxmlformats.org/officeDocument/2006/relationships/hyperlink" Target="https://drive.google.com/drive/folders/1F-QshUhzvtatbKmJguK5E6XW3Ip_rHVi?usp=sharing"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drive.google.com/drive/u/3/folders/1oTQXtBACXyjiB4XdzI03A89AA8UXd4XH" TargetMode="External"/><Relationship Id="rId7" Type="http://schemas.openxmlformats.org/officeDocument/2006/relationships/vmlDrawing" Target="../drawings/vmlDrawing2.vml"/><Relationship Id="rId2" Type="http://schemas.openxmlformats.org/officeDocument/2006/relationships/hyperlink" Target="https://drive.google.com/drive/u/3/folders/1oTQXtBACXyjiB4XdzI03A89AA8UXd4XH" TargetMode="External"/><Relationship Id="rId1" Type="http://schemas.openxmlformats.org/officeDocument/2006/relationships/hyperlink" Target="https://drive.google.com/drive/u/3/folders/1oTQXtBACXyjiB4XdzI03A89AA8UXd4XH"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drive.google.com/drive/u/3/folders/1oTQXtBACXyjiB4XdzI03A89AA8UXd4XH"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W134"/>
  <sheetViews>
    <sheetView topLeftCell="A3" zoomScale="60" zoomScaleNormal="60" workbookViewId="0">
      <pane ySplit="1" topLeftCell="A4" activePane="bottomLeft" state="frozen"/>
      <selection activeCell="P3" sqref="P3"/>
      <selection pane="bottomLeft" activeCell="U78" sqref="U78:U79"/>
    </sheetView>
  </sheetViews>
  <sheetFormatPr baseColWidth="10" defaultColWidth="11.42578125" defaultRowHeight="15" x14ac:dyDescent="0.25"/>
  <cols>
    <col min="1" max="1" width="25.140625" style="1" customWidth="1"/>
    <col min="2" max="2" width="17.5703125" style="1" customWidth="1"/>
    <col min="3" max="3" width="16.28515625" style="1" customWidth="1"/>
    <col min="4" max="4" width="16.5703125" style="1" customWidth="1"/>
    <col min="5" max="5" width="16" style="1" customWidth="1"/>
    <col min="6" max="6" width="26" style="1" customWidth="1"/>
    <col min="7" max="8" width="23.28515625" style="1" customWidth="1"/>
    <col min="9" max="9" width="20.5703125" style="1" customWidth="1"/>
    <col min="10" max="10" width="41.28515625" style="1" customWidth="1"/>
    <col min="11" max="12" width="23.28515625" style="1" customWidth="1"/>
    <col min="13" max="13" width="24" style="1" customWidth="1"/>
    <col min="14" max="17" width="26.42578125" style="1" customWidth="1"/>
    <col min="18" max="19" width="24" style="1" customWidth="1"/>
    <col min="20" max="25" width="30.42578125" style="1" customWidth="1"/>
    <col min="26" max="29" width="20.7109375" style="1" customWidth="1"/>
    <col min="30" max="31" width="34" style="1" customWidth="1"/>
    <col min="32" max="32" width="16.7109375" style="1" customWidth="1"/>
    <col min="33" max="35" width="18.5703125" style="1" customWidth="1"/>
    <col min="36" max="36" width="27.5703125" style="1" customWidth="1"/>
    <col min="37" max="37" width="20.7109375" style="1" customWidth="1"/>
    <col min="38" max="38" width="15.85546875" style="1" customWidth="1"/>
    <col min="39" max="39" width="37.42578125" style="1" customWidth="1"/>
    <col min="40" max="40" width="29.85546875" style="1" customWidth="1"/>
    <col min="41" max="41" width="28.5703125" style="1" customWidth="1"/>
    <col min="42" max="42" width="33.28515625" style="1" customWidth="1"/>
    <col min="43" max="44" width="35.140625" style="1" customWidth="1"/>
    <col min="45" max="46" width="35.140625" style="8" customWidth="1"/>
    <col min="47" max="47" width="18.5703125" style="1" customWidth="1"/>
    <col min="48" max="48" width="50.5703125" style="1" customWidth="1"/>
    <col min="49" max="49" width="44.42578125" style="1" customWidth="1"/>
    <col min="50" max="16384" width="11.42578125" style="1"/>
  </cols>
  <sheetData>
    <row r="3" spans="1:49" ht="58.5" customHeight="1" x14ac:dyDescent="0.25">
      <c r="A3" s="100" t="s">
        <v>0</v>
      </c>
      <c r="B3" s="100" t="s">
        <v>1</v>
      </c>
      <c r="C3" s="100" t="s">
        <v>2</v>
      </c>
      <c r="D3" s="100" t="s">
        <v>3</v>
      </c>
      <c r="E3" s="100" t="s">
        <v>160</v>
      </c>
      <c r="F3" s="100" t="s">
        <v>4</v>
      </c>
      <c r="G3" s="100" t="s">
        <v>5</v>
      </c>
      <c r="H3" s="100" t="s">
        <v>159</v>
      </c>
      <c r="I3" s="100" t="s">
        <v>3</v>
      </c>
      <c r="J3" s="100" t="s">
        <v>6</v>
      </c>
      <c r="K3" s="100" t="s">
        <v>7</v>
      </c>
      <c r="L3" s="100" t="s">
        <v>183</v>
      </c>
      <c r="M3" s="100" t="s">
        <v>184</v>
      </c>
      <c r="N3" s="100" t="s">
        <v>185</v>
      </c>
      <c r="O3" s="100" t="s">
        <v>331</v>
      </c>
      <c r="P3" s="100" t="s">
        <v>336</v>
      </c>
      <c r="Q3" s="212" t="s">
        <v>358</v>
      </c>
      <c r="R3" s="100" t="s">
        <v>329</v>
      </c>
      <c r="S3" s="100" t="s">
        <v>330</v>
      </c>
      <c r="T3" s="100" t="s">
        <v>338</v>
      </c>
      <c r="U3" s="100" t="s">
        <v>8</v>
      </c>
      <c r="V3" s="100" t="s">
        <v>96</v>
      </c>
      <c r="W3" s="100" t="s">
        <v>97</v>
      </c>
      <c r="X3" s="100" t="s">
        <v>98</v>
      </c>
      <c r="Y3" s="100" t="s">
        <v>99</v>
      </c>
      <c r="Z3" s="100" t="s">
        <v>359</v>
      </c>
      <c r="AA3" s="100" t="s">
        <v>360</v>
      </c>
      <c r="AB3" s="100" t="s">
        <v>361</v>
      </c>
      <c r="AC3" s="212" t="s">
        <v>362</v>
      </c>
      <c r="AD3" s="100" t="s">
        <v>162</v>
      </c>
      <c r="AE3" s="100" t="s">
        <v>161</v>
      </c>
      <c r="AF3" s="100" t="s">
        <v>271</v>
      </c>
      <c r="AG3" s="100" t="s">
        <v>272</v>
      </c>
      <c r="AH3" s="100" t="s">
        <v>163</v>
      </c>
      <c r="AI3" s="100" t="s">
        <v>164</v>
      </c>
      <c r="AJ3" s="100" t="s">
        <v>100</v>
      </c>
      <c r="AK3" s="101" t="s">
        <v>273</v>
      </c>
      <c r="AL3" s="100" t="s">
        <v>101</v>
      </c>
      <c r="AM3" s="100" t="s">
        <v>102</v>
      </c>
      <c r="AN3" s="100" t="s">
        <v>314</v>
      </c>
      <c r="AO3" s="100" t="s">
        <v>103</v>
      </c>
      <c r="AP3" s="100" t="s">
        <v>104</v>
      </c>
      <c r="AQ3" s="102" t="s">
        <v>363</v>
      </c>
      <c r="AR3" s="102" t="s">
        <v>364</v>
      </c>
      <c r="AS3" s="103" t="s">
        <v>365</v>
      </c>
      <c r="AT3" s="103" t="s">
        <v>366</v>
      </c>
      <c r="AU3" s="103" t="s">
        <v>154</v>
      </c>
      <c r="AV3" s="104" t="s">
        <v>337</v>
      </c>
      <c r="AW3" s="11" t="s">
        <v>155</v>
      </c>
    </row>
    <row r="4" spans="1:49" ht="173.25" customHeight="1" x14ac:dyDescent="0.25">
      <c r="A4" s="407" t="s">
        <v>9</v>
      </c>
      <c r="B4" s="387" t="s">
        <v>10</v>
      </c>
      <c r="C4" s="387" t="s">
        <v>11</v>
      </c>
      <c r="D4" s="387" t="s">
        <v>12</v>
      </c>
      <c r="E4" s="387" t="s">
        <v>13</v>
      </c>
      <c r="F4" s="387" t="s">
        <v>14</v>
      </c>
      <c r="G4" s="387" t="s">
        <v>106</v>
      </c>
      <c r="H4" s="387"/>
      <c r="I4" s="387">
        <v>0</v>
      </c>
      <c r="J4" s="387" t="s">
        <v>107</v>
      </c>
      <c r="K4" s="486">
        <v>8</v>
      </c>
      <c r="L4" s="486">
        <v>2</v>
      </c>
      <c r="M4" s="387">
        <v>0.17</v>
      </c>
      <c r="N4" s="387">
        <v>0.1</v>
      </c>
      <c r="O4" s="387">
        <v>0.02</v>
      </c>
      <c r="P4" s="387">
        <v>0.02</v>
      </c>
      <c r="Q4" s="387">
        <v>0.04</v>
      </c>
      <c r="R4" s="387">
        <f>+N4+O4+P4+Q4</f>
        <v>0.18000000000000002</v>
      </c>
      <c r="S4" s="387">
        <f>+(N4+O4+P4+Q4)/L4</f>
        <v>9.0000000000000011E-2</v>
      </c>
      <c r="T4" s="387">
        <f>+M4+R4</f>
        <v>0.35000000000000003</v>
      </c>
      <c r="U4" s="498" t="s">
        <v>186</v>
      </c>
      <c r="V4" s="498">
        <v>2021130010194</v>
      </c>
      <c r="W4" s="498" t="s">
        <v>187</v>
      </c>
      <c r="X4" s="46" t="s">
        <v>188</v>
      </c>
      <c r="Y4" s="44">
        <v>1</v>
      </c>
      <c r="Z4" s="36">
        <v>0.1</v>
      </c>
      <c r="AA4" s="50">
        <v>0.1</v>
      </c>
      <c r="AB4" s="50">
        <v>0</v>
      </c>
      <c r="AC4" s="50">
        <v>0</v>
      </c>
      <c r="AD4" s="36">
        <f>+AA4+AB4+AC4</f>
        <v>0.1</v>
      </c>
      <c r="AE4" s="18">
        <f>+AD4/Y4</f>
        <v>0.1</v>
      </c>
      <c r="AF4" s="18" t="s">
        <v>141</v>
      </c>
      <c r="AG4" s="39">
        <v>270</v>
      </c>
      <c r="AH4" s="40"/>
      <c r="AI4" s="40"/>
      <c r="AJ4" s="5" t="s">
        <v>117</v>
      </c>
      <c r="AK4" s="31" t="s">
        <v>113</v>
      </c>
      <c r="AL4" s="413" t="s">
        <v>119</v>
      </c>
      <c r="AM4" s="377">
        <v>235400000</v>
      </c>
      <c r="AN4" s="363" t="s">
        <v>280</v>
      </c>
      <c r="AO4" s="413" t="s">
        <v>284</v>
      </c>
      <c r="AP4" s="413" t="s">
        <v>285</v>
      </c>
      <c r="AQ4" s="440">
        <v>194200000</v>
      </c>
      <c r="AR4" s="351">
        <v>184000000</v>
      </c>
      <c r="AS4" s="441">
        <f>+AQ4/AM4</f>
        <v>0.82497875955819877</v>
      </c>
      <c r="AT4" s="373">
        <f>+AR4/AM4</f>
        <v>0.78164825828377227</v>
      </c>
      <c r="AU4" s="142"/>
      <c r="AV4" s="143"/>
      <c r="AW4" s="396"/>
    </row>
    <row r="5" spans="1:49" ht="173.25" customHeight="1" x14ac:dyDescent="0.25">
      <c r="A5" s="408"/>
      <c r="B5" s="388"/>
      <c r="C5" s="388"/>
      <c r="D5" s="388"/>
      <c r="E5" s="388"/>
      <c r="F5" s="388"/>
      <c r="G5" s="388"/>
      <c r="H5" s="388"/>
      <c r="I5" s="388"/>
      <c r="J5" s="388"/>
      <c r="K5" s="487"/>
      <c r="L5" s="487"/>
      <c r="M5" s="388"/>
      <c r="N5" s="388"/>
      <c r="O5" s="388"/>
      <c r="P5" s="388"/>
      <c r="Q5" s="388"/>
      <c r="R5" s="388"/>
      <c r="S5" s="388"/>
      <c r="T5" s="388"/>
      <c r="U5" s="499"/>
      <c r="V5" s="499"/>
      <c r="W5" s="499"/>
      <c r="X5" s="46" t="s">
        <v>189</v>
      </c>
      <c r="Y5" s="44">
        <v>1</v>
      </c>
      <c r="Z5" s="36">
        <v>0.1</v>
      </c>
      <c r="AA5" s="50">
        <v>0.1</v>
      </c>
      <c r="AB5" s="50">
        <v>0</v>
      </c>
      <c r="AC5" s="50">
        <v>0</v>
      </c>
      <c r="AD5" s="36">
        <f>+AA5+AB5+AC5</f>
        <v>0.1</v>
      </c>
      <c r="AE5" s="18">
        <f t="shared" ref="AE5:AE7" si="0">+AD5/Y5</f>
        <v>0.1</v>
      </c>
      <c r="AF5" s="18" t="s">
        <v>311</v>
      </c>
      <c r="AG5" s="39">
        <v>270</v>
      </c>
      <c r="AH5" s="40"/>
      <c r="AI5" s="40"/>
      <c r="AJ5" s="5" t="s">
        <v>117</v>
      </c>
      <c r="AK5" s="31" t="s">
        <v>113</v>
      </c>
      <c r="AL5" s="415"/>
      <c r="AM5" s="377"/>
      <c r="AN5" s="363"/>
      <c r="AO5" s="414"/>
      <c r="AP5" s="414"/>
      <c r="AQ5" s="440"/>
      <c r="AR5" s="352"/>
      <c r="AS5" s="441"/>
      <c r="AT5" s="374"/>
      <c r="AU5" s="142"/>
      <c r="AV5" s="143"/>
      <c r="AW5" s="396"/>
    </row>
    <row r="6" spans="1:49" ht="58.5" customHeight="1" x14ac:dyDescent="0.25">
      <c r="A6" s="408"/>
      <c r="B6" s="388"/>
      <c r="C6" s="388"/>
      <c r="D6" s="388"/>
      <c r="E6" s="388"/>
      <c r="F6" s="388"/>
      <c r="G6" s="388"/>
      <c r="H6" s="388"/>
      <c r="I6" s="388"/>
      <c r="J6" s="388"/>
      <c r="K6" s="487"/>
      <c r="L6" s="487"/>
      <c r="M6" s="388"/>
      <c r="N6" s="388"/>
      <c r="O6" s="388"/>
      <c r="P6" s="388"/>
      <c r="Q6" s="388"/>
      <c r="R6" s="388"/>
      <c r="S6" s="388"/>
      <c r="T6" s="388"/>
      <c r="U6" s="499"/>
      <c r="V6" s="499"/>
      <c r="W6" s="499"/>
      <c r="X6" s="46" t="s">
        <v>190</v>
      </c>
      <c r="Y6" s="44">
        <v>1</v>
      </c>
      <c r="Z6" s="36">
        <v>0.1</v>
      </c>
      <c r="AA6" s="50">
        <v>0.15</v>
      </c>
      <c r="AB6" s="50">
        <v>0.02</v>
      </c>
      <c r="AC6" s="50">
        <v>0.02</v>
      </c>
      <c r="AD6" s="36">
        <f>+AA6+AB6+AC6</f>
        <v>0.18999999999999997</v>
      </c>
      <c r="AE6" s="18">
        <f t="shared" si="0"/>
        <v>0.18999999999999997</v>
      </c>
      <c r="AF6" s="18" t="s">
        <v>312</v>
      </c>
      <c r="AG6" s="39">
        <v>270</v>
      </c>
      <c r="AH6" s="40"/>
      <c r="AI6" s="40"/>
      <c r="AJ6" s="5" t="s">
        <v>117</v>
      </c>
      <c r="AK6" s="31" t="s">
        <v>113</v>
      </c>
      <c r="AL6" s="413" t="s">
        <v>320</v>
      </c>
      <c r="AM6" s="412">
        <v>5300000000</v>
      </c>
      <c r="AN6" s="363" t="s">
        <v>281</v>
      </c>
      <c r="AO6" s="414"/>
      <c r="AP6" s="414"/>
      <c r="AQ6" s="351">
        <v>2000000000</v>
      </c>
      <c r="AR6" s="351">
        <v>0</v>
      </c>
      <c r="AS6" s="375">
        <f>+AQ6/AM6</f>
        <v>0.37735849056603776</v>
      </c>
      <c r="AT6" s="375">
        <f>+AR6/AM6</f>
        <v>0</v>
      </c>
      <c r="AU6" s="440"/>
      <c r="AV6" s="144"/>
      <c r="AW6" s="396"/>
    </row>
    <row r="7" spans="1:49" ht="58.5" customHeight="1" x14ac:dyDescent="0.25">
      <c r="A7" s="408"/>
      <c r="B7" s="388"/>
      <c r="C7" s="388"/>
      <c r="D7" s="388"/>
      <c r="E7" s="388"/>
      <c r="F7" s="388"/>
      <c r="G7" s="388"/>
      <c r="H7" s="388"/>
      <c r="I7" s="388"/>
      <c r="J7" s="388"/>
      <c r="K7" s="487"/>
      <c r="L7" s="487"/>
      <c r="M7" s="388"/>
      <c r="N7" s="388"/>
      <c r="O7" s="388"/>
      <c r="P7" s="388"/>
      <c r="Q7" s="388"/>
      <c r="R7" s="388"/>
      <c r="S7" s="388"/>
      <c r="T7" s="388"/>
      <c r="U7" s="499"/>
      <c r="V7" s="499"/>
      <c r="W7" s="499"/>
      <c r="X7" s="495" t="s">
        <v>191</v>
      </c>
      <c r="Y7" s="495">
        <v>1</v>
      </c>
      <c r="Z7" s="495">
        <v>0.1</v>
      </c>
      <c r="AA7" s="495">
        <v>0.15</v>
      </c>
      <c r="AB7" s="495">
        <v>0.02</v>
      </c>
      <c r="AC7" s="497">
        <v>0.02</v>
      </c>
      <c r="AD7" s="495">
        <f>+AA7+AB7+AC7</f>
        <v>0.18999999999999997</v>
      </c>
      <c r="AE7" s="495">
        <f t="shared" si="0"/>
        <v>0.18999999999999997</v>
      </c>
      <c r="AF7" s="495" t="s">
        <v>313</v>
      </c>
      <c r="AG7" s="495">
        <v>270</v>
      </c>
      <c r="AH7" s="495"/>
      <c r="AI7" s="495"/>
      <c r="AJ7" s="495" t="s">
        <v>117</v>
      </c>
      <c r="AK7" s="31" t="s">
        <v>113</v>
      </c>
      <c r="AL7" s="415"/>
      <c r="AM7" s="412"/>
      <c r="AN7" s="363"/>
      <c r="AO7" s="414"/>
      <c r="AP7" s="414"/>
      <c r="AQ7" s="352"/>
      <c r="AR7" s="352"/>
      <c r="AS7" s="376"/>
      <c r="AT7" s="376"/>
      <c r="AU7" s="440"/>
      <c r="AV7" s="144"/>
      <c r="AW7" s="396"/>
    </row>
    <row r="8" spans="1:49" ht="58.5" customHeight="1" x14ac:dyDescent="0.25">
      <c r="A8" s="408"/>
      <c r="B8" s="389"/>
      <c r="C8" s="389"/>
      <c r="D8" s="389"/>
      <c r="E8" s="389"/>
      <c r="F8" s="389"/>
      <c r="G8" s="389"/>
      <c r="H8" s="389"/>
      <c r="I8" s="389"/>
      <c r="J8" s="389"/>
      <c r="K8" s="488"/>
      <c r="L8" s="488"/>
      <c r="M8" s="389"/>
      <c r="N8" s="389"/>
      <c r="O8" s="389"/>
      <c r="P8" s="389"/>
      <c r="Q8" s="389"/>
      <c r="R8" s="389"/>
      <c r="S8" s="389"/>
      <c r="T8" s="389"/>
      <c r="U8" s="500"/>
      <c r="V8" s="500"/>
      <c r="W8" s="500"/>
      <c r="X8" s="496"/>
      <c r="Y8" s="496"/>
      <c r="Z8" s="496"/>
      <c r="AA8" s="496"/>
      <c r="AB8" s="496"/>
      <c r="AC8" s="496"/>
      <c r="AD8" s="496"/>
      <c r="AE8" s="496"/>
      <c r="AF8" s="496"/>
      <c r="AG8" s="496"/>
      <c r="AH8" s="496"/>
      <c r="AI8" s="496"/>
      <c r="AJ8" s="496"/>
      <c r="AK8" s="31"/>
      <c r="AL8" s="147" t="s">
        <v>339</v>
      </c>
      <c r="AM8" s="146">
        <v>0.44</v>
      </c>
      <c r="AN8" s="139" t="s">
        <v>375</v>
      </c>
      <c r="AO8" s="415"/>
      <c r="AP8" s="415"/>
      <c r="AQ8" s="145">
        <v>0</v>
      </c>
      <c r="AR8" s="145">
        <v>0</v>
      </c>
      <c r="AS8" s="192"/>
      <c r="AT8" s="192"/>
      <c r="AU8" s="141"/>
      <c r="AV8" s="144"/>
      <c r="AW8" s="396"/>
    </row>
    <row r="9" spans="1:49" ht="31.5" x14ac:dyDescent="0.25">
      <c r="A9" s="408"/>
      <c r="B9" s="44"/>
      <c r="C9" s="44"/>
      <c r="D9" s="44"/>
      <c r="E9" s="44"/>
      <c r="F9" s="397" t="s">
        <v>165</v>
      </c>
      <c r="G9" s="397"/>
      <c r="H9" s="397"/>
      <c r="I9" s="397"/>
      <c r="J9" s="397"/>
      <c r="K9" s="397"/>
      <c r="L9" s="397"/>
      <c r="M9" s="397"/>
      <c r="N9" s="397"/>
      <c r="O9" s="397"/>
      <c r="P9" s="397"/>
      <c r="Q9" s="397"/>
      <c r="R9" s="397"/>
      <c r="S9" s="48">
        <f>+S4</f>
        <v>9.0000000000000011E-2</v>
      </c>
      <c r="T9" s="48">
        <f>+T4</f>
        <v>0.35000000000000003</v>
      </c>
      <c r="U9" s="360" t="s">
        <v>181</v>
      </c>
      <c r="V9" s="360"/>
      <c r="W9" s="360"/>
      <c r="X9" s="360"/>
      <c r="Y9" s="360"/>
      <c r="Z9" s="360"/>
      <c r="AA9" s="360"/>
      <c r="AB9" s="360"/>
      <c r="AC9" s="360"/>
      <c r="AD9" s="360"/>
      <c r="AE9" s="417">
        <f>+AVERAGE(AE4:AE7)</f>
        <v>0.14499999999999999</v>
      </c>
      <c r="AF9" s="410"/>
      <c r="AG9" s="410"/>
      <c r="AH9" s="410"/>
      <c r="AI9" s="410"/>
      <c r="AJ9" s="410"/>
      <c r="AK9" s="2"/>
      <c r="AL9" s="2"/>
      <c r="AM9" s="31"/>
      <c r="AN9" s="2"/>
      <c r="AO9" s="31"/>
      <c r="AP9" s="31"/>
      <c r="AQ9" s="6"/>
      <c r="AR9" s="6"/>
      <c r="AS9" s="193"/>
      <c r="AT9" s="193"/>
      <c r="AU9" s="2"/>
      <c r="AV9" s="2"/>
      <c r="AW9" s="396"/>
    </row>
    <row r="10" spans="1:49" ht="31.5" x14ac:dyDescent="0.25">
      <c r="A10" s="408"/>
      <c r="B10" s="397" t="s">
        <v>166</v>
      </c>
      <c r="C10" s="397"/>
      <c r="D10" s="397"/>
      <c r="E10" s="397"/>
      <c r="F10" s="397"/>
      <c r="G10" s="397"/>
      <c r="H10" s="397"/>
      <c r="I10" s="397"/>
      <c r="J10" s="397"/>
      <c r="K10" s="397"/>
      <c r="L10" s="397"/>
      <c r="M10" s="397"/>
      <c r="N10" s="397"/>
      <c r="O10" s="397"/>
      <c r="P10" s="397"/>
      <c r="Q10" s="397"/>
      <c r="R10" s="397"/>
      <c r="S10" s="48">
        <f>+AVERAGE(S9)</f>
        <v>9.0000000000000011E-2</v>
      </c>
      <c r="T10" s="48">
        <f>+T9</f>
        <v>0.35000000000000003</v>
      </c>
      <c r="U10" s="360"/>
      <c r="V10" s="360"/>
      <c r="W10" s="360"/>
      <c r="X10" s="360"/>
      <c r="Y10" s="360"/>
      <c r="Z10" s="360"/>
      <c r="AA10" s="360"/>
      <c r="AB10" s="360"/>
      <c r="AC10" s="360"/>
      <c r="AD10" s="360"/>
      <c r="AE10" s="417"/>
      <c r="AF10" s="410"/>
      <c r="AG10" s="410"/>
      <c r="AH10" s="410"/>
      <c r="AI10" s="410"/>
      <c r="AJ10" s="410"/>
      <c r="AK10" s="35"/>
      <c r="AL10" s="55"/>
      <c r="AM10" s="31"/>
      <c r="AN10" s="2"/>
      <c r="AO10" s="31"/>
      <c r="AP10" s="31"/>
      <c r="AQ10" s="6"/>
      <c r="AR10" s="6"/>
      <c r="AS10" s="193"/>
      <c r="AT10" s="193"/>
      <c r="AU10" s="2"/>
      <c r="AV10" s="2"/>
      <c r="AW10" s="396"/>
    </row>
    <row r="11" spans="1:49" ht="111.75" customHeight="1" x14ac:dyDescent="0.25">
      <c r="A11" s="408"/>
      <c r="B11" s="399" t="s">
        <v>15</v>
      </c>
      <c r="C11" s="17" t="s">
        <v>16</v>
      </c>
      <c r="D11" s="17">
        <v>0.5</v>
      </c>
      <c r="E11" s="17" t="s">
        <v>17</v>
      </c>
      <c r="F11" s="386" t="s">
        <v>108</v>
      </c>
      <c r="G11" s="108" t="s">
        <v>18</v>
      </c>
      <c r="H11" s="108"/>
      <c r="I11" s="108" t="s">
        <v>19</v>
      </c>
      <c r="J11" s="108" t="s">
        <v>20</v>
      </c>
      <c r="K11" s="108">
        <v>1</v>
      </c>
      <c r="L11" s="108">
        <v>1</v>
      </c>
      <c r="M11" s="109">
        <v>0.5</v>
      </c>
      <c r="N11" s="109">
        <v>0</v>
      </c>
      <c r="O11" s="109">
        <v>0.15</v>
      </c>
      <c r="P11" s="109">
        <v>0</v>
      </c>
      <c r="Q11" s="109">
        <v>0.1</v>
      </c>
      <c r="R11" s="109">
        <f>+N11+O11+P11+Q11</f>
        <v>0.25</v>
      </c>
      <c r="S11" s="109">
        <f>+M11+N11+O11+P11+Q11</f>
        <v>0.75</v>
      </c>
      <c r="T11" s="109">
        <f>+(M11+R11)/K11</f>
        <v>0.75</v>
      </c>
      <c r="U11" s="337" t="s">
        <v>192</v>
      </c>
      <c r="V11" s="478">
        <v>2021130010261</v>
      </c>
      <c r="W11" s="337" t="s">
        <v>116</v>
      </c>
      <c r="X11" s="44" t="s">
        <v>193</v>
      </c>
      <c r="Y11" s="45">
        <v>10</v>
      </c>
      <c r="Z11" s="44">
        <v>0</v>
      </c>
      <c r="AA11" s="93">
        <v>0.5</v>
      </c>
      <c r="AB11" s="97">
        <v>0.5</v>
      </c>
      <c r="AC11" s="97">
        <v>0.17499999999999999</v>
      </c>
      <c r="AD11" s="36">
        <f>+AB11+AC11</f>
        <v>0.67500000000000004</v>
      </c>
      <c r="AE11" s="18">
        <f t="shared" ref="AE11:AE14" si="1">+AD11/Y11</f>
        <v>6.7500000000000004E-2</v>
      </c>
      <c r="AF11" s="40" t="s">
        <v>141</v>
      </c>
      <c r="AG11" s="39">
        <v>300</v>
      </c>
      <c r="AH11" s="40"/>
      <c r="AI11" s="40"/>
      <c r="AJ11" s="54" t="s">
        <v>10</v>
      </c>
      <c r="AK11" s="35" t="s">
        <v>113</v>
      </c>
      <c r="AL11" s="151" t="s">
        <v>377</v>
      </c>
      <c r="AM11" s="150">
        <v>460044813</v>
      </c>
      <c r="AN11" s="151" t="s">
        <v>378</v>
      </c>
      <c r="AO11" s="413" t="s">
        <v>286</v>
      </c>
      <c r="AP11" s="334" t="s">
        <v>287</v>
      </c>
      <c r="AQ11" s="150">
        <v>460044813</v>
      </c>
      <c r="AR11" s="229">
        <v>0</v>
      </c>
      <c r="AS11" s="230">
        <f>+AQ11/AM11</f>
        <v>1</v>
      </c>
      <c r="AT11" s="230">
        <v>0</v>
      </c>
      <c r="AU11" s="142"/>
      <c r="AV11" s="142"/>
      <c r="AW11" s="396"/>
    </row>
    <row r="12" spans="1:49" ht="117" customHeight="1" x14ac:dyDescent="0.25">
      <c r="A12" s="408"/>
      <c r="B12" s="399"/>
      <c r="C12" s="416" t="s">
        <v>21</v>
      </c>
      <c r="D12" s="416">
        <v>1</v>
      </c>
      <c r="E12" s="416" t="s">
        <v>22</v>
      </c>
      <c r="F12" s="386"/>
      <c r="G12" s="420" t="s">
        <v>105</v>
      </c>
      <c r="H12" s="420"/>
      <c r="I12" s="420" t="s">
        <v>30</v>
      </c>
      <c r="J12" s="420" t="s">
        <v>31</v>
      </c>
      <c r="K12" s="420">
        <v>25</v>
      </c>
      <c r="L12" s="420">
        <v>15</v>
      </c>
      <c r="M12" s="420">
        <v>15</v>
      </c>
      <c r="N12" s="420">
        <v>15</v>
      </c>
      <c r="O12" s="421">
        <v>4</v>
      </c>
      <c r="P12" s="421">
        <v>0</v>
      </c>
      <c r="Q12" s="421">
        <v>0</v>
      </c>
      <c r="R12" s="492">
        <f>+N12+O12+P12+Q12</f>
        <v>19</v>
      </c>
      <c r="S12" s="359">
        <v>1</v>
      </c>
      <c r="T12" s="359">
        <f>+R12/K12</f>
        <v>0.76</v>
      </c>
      <c r="U12" s="337"/>
      <c r="V12" s="478"/>
      <c r="W12" s="337"/>
      <c r="X12" s="42" t="s">
        <v>194</v>
      </c>
      <c r="Y12" s="45">
        <v>1</v>
      </c>
      <c r="Z12" s="50">
        <v>0.64</v>
      </c>
      <c r="AA12" s="94">
        <v>1</v>
      </c>
      <c r="AB12" s="98">
        <v>1</v>
      </c>
      <c r="AC12" s="97">
        <v>0.17499999999999999</v>
      </c>
      <c r="AD12" s="36">
        <v>0.1</v>
      </c>
      <c r="AE12" s="18">
        <v>1</v>
      </c>
      <c r="AF12" s="40" t="s">
        <v>141</v>
      </c>
      <c r="AG12" s="39">
        <v>300</v>
      </c>
      <c r="AH12" s="40"/>
      <c r="AI12" s="40"/>
      <c r="AJ12" s="40" t="s">
        <v>10</v>
      </c>
      <c r="AK12" s="35" t="s">
        <v>113</v>
      </c>
      <c r="AL12" s="152" t="s">
        <v>119</v>
      </c>
      <c r="AM12" s="150">
        <v>6535253609</v>
      </c>
      <c r="AN12" s="151" t="s">
        <v>280</v>
      </c>
      <c r="AO12" s="414"/>
      <c r="AP12" s="365"/>
      <c r="AQ12" s="150">
        <v>6345143214.7299995</v>
      </c>
      <c r="AR12" s="150">
        <v>5668919901.6700001</v>
      </c>
      <c r="AS12" s="228">
        <f>+AQ12/AM12</f>
        <v>0.97091002038418361</v>
      </c>
      <c r="AT12" s="228">
        <f>+AR12/AM12</f>
        <v>0.86743686486214833</v>
      </c>
      <c r="AU12" s="142"/>
      <c r="AV12" s="142"/>
      <c r="AW12" s="396"/>
    </row>
    <row r="13" spans="1:49" ht="117" customHeight="1" x14ac:dyDescent="0.25">
      <c r="A13" s="408"/>
      <c r="B13" s="399"/>
      <c r="C13" s="416"/>
      <c r="D13" s="416"/>
      <c r="E13" s="416"/>
      <c r="F13" s="386"/>
      <c r="G13" s="420"/>
      <c r="H13" s="420"/>
      <c r="I13" s="420"/>
      <c r="J13" s="420"/>
      <c r="K13" s="420"/>
      <c r="L13" s="420"/>
      <c r="M13" s="420"/>
      <c r="N13" s="420"/>
      <c r="O13" s="422"/>
      <c r="P13" s="422"/>
      <c r="Q13" s="422"/>
      <c r="R13" s="420"/>
      <c r="S13" s="359"/>
      <c r="T13" s="359"/>
      <c r="U13" s="337"/>
      <c r="V13" s="478"/>
      <c r="W13" s="337"/>
      <c r="X13" s="42" t="s">
        <v>195</v>
      </c>
      <c r="Y13" s="45">
        <v>1</v>
      </c>
      <c r="Z13" s="44">
        <v>1</v>
      </c>
      <c r="AA13" s="95">
        <v>1</v>
      </c>
      <c r="AB13" s="98">
        <v>1</v>
      </c>
      <c r="AC13" s="97">
        <v>0.17499999999999999</v>
      </c>
      <c r="AD13" s="36">
        <f>+AB13+AC13</f>
        <v>1.175</v>
      </c>
      <c r="AE13" s="18">
        <v>1</v>
      </c>
      <c r="AF13" s="40" t="s">
        <v>141</v>
      </c>
      <c r="AG13" s="39">
        <v>300</v>
      </c>
      <c r="AH13" s="40"/>
      <c r="AI13" s="40"/>
      <c r="AJ13" s="40" t="s">
        <v>10</v>
      </c>
      <c r="AK13" s="35" t="s">
        <v>113</v>
      </c>
      <c r="AL13" s="151" t="s">
        <v>379</v>
      </c>
      <c r="AM13" s="150">
        <v>419370076</v>
      </c>
      <c r="AN13" s="151" t="s">
        <v>380</v>
      </c>
      <c r="AO13" s="414"/>
      <c r="AP13" s="365"/>
      <c r="AQ13" s="150">
        <v>419370076</v>
      </c>
      <c r="AR13" s="150">
        <v>0</v>
      </c>
      <c r="AS13" s="228">
        <f>+AQ13/AM13</f>
        <v>1</v>
      </c>
      <c r="AT13" s="228">
        <f>+AR13/AM13</f>
        <v>0</v>
      </c>
      <c r="AU13" s="142"/>
      <c r="AV13" s="142"/>
      <c r="AW13" s="396"/>
    </row>
    <row r="14" spans="1:49" ht="117" customHeight="1" x14ac:dyDescent="0.25">
      <c r="A14" s="408"/>
      <c r="B14" s="399"/>
      <c r="C14" s="416"/>
      <c r="D14" s="416"/>
      <c r="E14" s="416"/>
      <c r="F14" s="386"/>
      <c r="G14" s="420"/>
      <c r="H14" s="420"/>
      <c r="I14" s="420"/>
      <c r="J14" s="420"/>
      <c r="K14" s="420"/>
      <c r="L14" s="420"/>
      <c r="M14" s="420"/>
      <c r="N14" s="420"/>
      <c r="O14" s="422"/>
      <c r="P14" s="422"/>
      <c r="Q14" s="422"/>
      <c r="R14" s="420"/>
      <c r="S14" s="359"/>
      <c r="T14" s="359"/>
      <c r="U14" s="337"/>
      <c r="V14" s="478"/>
      <c r="W14" s="337"/>
      <c r="X14" s="44" t="s">
        <v>196</v>
      </c>
      <c r="Y14" s="45">
        <v>1</v>
      </c>
      <c r="Z14" s="50">
        <v>0.25</v>
      </c>
      <c r="AA14" s="96">
        <v>0.5</v>
      </c>
      <c r="AB14" s="99">
        <v>0.5</v>
      </c>
      <c r="AC14" s="97">
        <v>0.17499999999999999</v>
      </c>
      <c r="AD14" s="36">
        <f>+AB14+AC14</f>
        <v>0.67500000000000004</v>
      </c>
      <c r="AE14" s="18">
        <f t="shared" si="1"/>
        <v>0.67500000000000004</v>
      </c>
      <c r="AF14" s="40" t="s">
        <v>141</v>
      </c>
      <c r="AG14" s="39">
        <v>300</v>
      </c>
      <c r="AH14" s="40"/>
      <c r="AI14" s="40"/>
      <c r="AJ14" s="40" t="s">
        <v>10</v>
      </c>
      <c r="AK14" s="35" t="s">
        <v>113</v>
      </c>
      <c r="AL14" s="151" t="s">
        <v>379</v>
      </c>
      <c r="AM14" s="150">
        <v>80383826</v>
      </c>
      <c r="AN14" s="151" t="s">
        <v>381</v>
      </c>
      <c r="AO14" s="414"/>
      <c r="AP14" s="365"/>
      <c r="AQ14" s="150">
        <v>38836109</v>
      </c>
      <c r="AR14" s="150">
        <v>0</v>
      </c>
      <c r="AS14" s="228">
        <f>+AQ14/AM14</f>
        <v>0.48313337312409088</v>
      </c>
      <c r="AT14" s="228">
        <f>+AR14/AM14</f>
        <v>0</v>
      </c>
      <c r="AU14" s="142"/>
      <c r="AV14" s="142"/>
      <c r="AW14" s="396"/>
    </row>
    <row r="15" spans="1:49" ht="117" customHeight="1" x14ac:dyDescent="0.25">
      <c r="A15" s="408"/>
      <c r="B15" s="399"/>
      <c r="C15" s="416"/>
      <c r="D15" s="416"/>
      <c r="E15" s="416"/>
      <c r="F15" s="386"/>
      <c r="G15" s="420"/>
      <c r="H15" s="420"/>
      <c r="I15" s="420"/>
      <c r="J15" s="420"/>
      <c r="K15" s="420"/>
      <c r="L15" s="420"/>
      <c r="M15" s="420"/>
      <c r="N15" s="420"/>
      <c r="O15" s="422"/>
      <c r="P15" s="422"/>
      <c r="Q15" s="422"/>
      <c r="R15" s="420"/>
      <c r="S15" s="359"/>
      <c r="T15" s="359"/>
      <c r="U15" s="41"/>
      <c r="V15" s="85"/>
      <c r="W15" s="41"/>
      <c r="X15" s="44"/>
      <c r="Y15" s="45"/>
      <c r="Z15" s="50"/>
      <c r="AA15" s="89"/>
      <c r="AB15" s="99"/>
      <c r="AC15" s="99"/>
      <c r="AD15" s="36"/>
      <c r="AE15" s="18"/>
      <c r="AF15" s="40"/>
      <c r="AG15" s="39"/>
      <c r="AH15" s="40"/>
      <c r="AI15" s="40"/>
      <c r="AJ15" s="40"/>
      <c r="AK15" s="35"/>
      <c r="AL15" s="149" t="s">
        <v>320</v>
      </c>
      <c r="AM15" s="148">
        <v>322115593</v>
      </c>
      <c r="AN15" s="139" t="s">
        <v>342</v>
      </c>
      <c r="AO15" s="415"/>
      <c r="AP15" s="335"/>
      <c r="AQ15" s="148">
        <v>313029999</v>
      </c>
      <c r="AR15" s="148">
        <v>278823332</v>
      </c>
      <c r="AS15" s="194">
        <f>+AQ15/AM15</f>
        <v>0.97179399508300113</v>
      </c>
      <c r="AT15" s="194">
        <f>+AR15/AM15</f>
        <v>0.86560023190184399</v>
      </c>
      <c r="AU15" s="142"/>
      <c r="AV15" s="142"/>
      <c r="AW15" s="396"/>
    </row>
    <row r="16" spans="1:49" ht="15.75" x14ac:dyDescent="0.25">
      <c r="A16" s="408"/>
      <c r="B16" s="399"/>
      <c r="C16" s="416"/>
      <c r="D16" s="416"/>
      <c r="E16" s="416"/>
      <c r="F16" s="386"/>
      <c r="G16" s="420"/>
      <c r="H16" s="420"/>
      <c r="I16" s="420"/>
      <c r="J16" s="420"/>
      <c r="K16" s="420"/>
      <c r="L16" s="420"/>
      <c r="M16" s="420"/>
      <c r="N16" s="420"/>
      <c r="O16" s="422"/>
      <c r="P16" s="422"/>
      <c r="Q16" s="422"/>
      <c r="R16" s="420"/>
      <c r="S16" s="359"/>
      <c r="T16" s="359"/>
      <c r="U16" s="360" t="s">
        <v>181</v>
      </c>
      <c r="V16" s="360"/>
      <c r="W16" s="360"/>
      <c r="X16" s="360"/>
      <c r="Y16" s="360"/>
      <c r="Z16" s="360"/>
      <c r="AA16" s="360"/>
      <c r="AB16" s="360"/>
      <c r="AC16" s="360"/>
      <c r="AD16" s="360"/>
      <c r="AE16" s="417">
        <f>+AVERAGE(AE11:AE14)</f>
        <v>0.68562499999999993</v>
      </c>
      <c r="AF16" s="121"/>
      <c r="AG16" s="121"/>
      <c r="AH16" s="121"/>
      <c r="AI16" s="121"/>
      <c r="AJ16" s="121"/>
      <c r="AK16" s="41"/>
      <c r="AL16" s="149"/>
      <c r="AM16" s="150"/>
      <c r="AN16" s="151"/>
      <c r="AO16" s="151"/>
      <c r="AP16" s="152"/>
      <c r="AQ16" s="153"/>
      <c r="AR16" s="153"/>
      <c r="AS16" s="195"/>
      <c r="AT16" s="195"/>
      <c r="AU16" s="142"/>
      <c r="AV16" s="142"/>
      <c r="AW16" s="396"/>
    </row>
    <row r="17" spans="1:49" ht="15.75" x14ac:dyDescent="0.25">
      <c r="A17" s="408"/>
      <c r="B17" s="399"/>
      <c r="C17" s="416"/>
      <c r="D17" s="416"/>
      <c r="E17" s="416"/>
      <c r="F17" s="386"/>
      <c r="G17" s="420"/>
      <c r="H17" s="420"/>
      <c r="I17" s="420"/>
      <c r="J17" s="420"/>
      <c r="K17" s="420"/>
      <c r="L17" s="420"/>
      <c r="M17" s="420"/>
      <c r="N17" s="420"/>
      <c r="O17" s="423"/>
      <c r="P17" s="423"/>
      <c r="Q17" s="423"/>
      <c r="R17" s="420"/>
      <c r="S17" s="359"/>
      <c r="T17" s="359"/>
      <c r="U17" s="360"/>
      <c r="V17" s="360"/>
      <c r="W17" s="360"/>
      <c r="X17" s="360"/>
      <c r="Y17" s="360"/>
      <c r="Z17" s="360"/>
      <c r="AA17" s="360"/>
      <c r="AB17" s="360"/>
      <c r="AC17" s="360"/>
      <c r="AD17" s="360"/>
      <c r="AE17" s="417"/>
      <c r="AF17" s="121"/>
      <c r="AG17" s="121"/>
      <c r="AH17" s="121"/>
      <c r="AI17" s="121"/>
      <c r="AJ17" s="121"/>
      <c r="AK17" s="41"/>
      <c r="AL17" s="149"/>
      <c r="AM17" s="150"/>
      <c r="AN17" s="151"/>
      <c r="AO17" s="151"/>
      <c r="AP17" s="152"/>
      <c r="AQ17" s="153"/>
      <c r="AR17" s="153"/>
      <c r="AS17" s="195"/>
      <c r="AT17" s="195"/>
      <c r="AU17" s="142"/>
      <c r="AV17" s="142"/>
      <c r="AW17" s="396"/>
    </row>
    <row r="18" spans="1:49" ht="99" customHeight="1" x14ac:dyDescent="0.25">
      <c r="A18" s="408"/>
      <c r="B18" s="399"/>
      <c r="C18" s="416"/>
      <c r="D18" s="416"/>
      <c r="E18" s="416"/>
      <c r="F18" s="386"/>
      <c r="G18" s="420" t="s">
        <v>29</v>
      </c>
      <c r="H18" s="420"/>
      <c r="I18" s="420" t="s">
        <v>32</v>
      </c>
      <c r="J18" s="420" t="s">
        <v>33</v>
      </c>
      <c r="K18" s="420">
        <v>1</v>
      </c>
      <c r="L18" s="420">
        <v>0.8</v>
      </c>
      <c r="M18" s="420">
        <v>0.4</v>
      </c>
      <c r="N18" s="420">
        <v>0.1</v>
      </c>
      <c r="O18" s="450">
        <v>0.25</v>
      </c>
      <c r="P18" s="450">
        <v>0</v>
      </c>
      <c r="Q18" s="450">
        <v>0.1</v>
      </c>
      <c r="R18" s="449">
        <f>+N18+O18+P18+Q18</f>
        <v>0.44999999999999996</v>
      </c>
      <c r="S18" s="359">
        <f>+R18/L18</f>
        <v>0.56249999999999989</v>
      </c>
      <c r="T18" s="359">
        <f>+(M18+R18)/K18</f>
        <v>0.85</v>
      </c>
      <c r="U18" s="337" t="s">
        <v>197</v>
      </c>
      <c r="V18" s="476">
        <v>2021130010262</v>
      </c>
      <c r="W18" s="476" t="s">
        <v>198</v>
      </c>
      <c r="X18" s="44" t="s">
        <v>199</v>
      </c>
      <c r="Y18" s="45">
        <v>1</v>
      </c>
      <c r="Z18" s="44">
        <v>1</v>
      </c>
      <c r="AA18" s="48">
        <v>1</v>
      </c>
      <c r="AB18" s="48">
        <v>0</v>
      </c>
      <c r="AC18" s="48">
        <v>0</v>
      </c>
      <c r="AD18" s="71">
        <f>+Z18+AB18+AC18</f>
        <v>1</v>
      </c>
      <c r="AE18" s="48">
        <f>+AD18</f>
        <v>1</v>
      </c>
      <c r="AF18" s="40" t="s">
        <v>141</v>
      </c>
      <c r="AG18" s="32">
        <v>270</v>
      </c>
      <c r="AH18" s="40"/>
      <c r="AI18" s="40"/>
      <c r="AJ18" s="40" t="s">
        <v>118</v>
      </c>
      <c r="AK18" s="32" t="s">
        <v>113</v>
      </c>
      <c r="AL18" s="364" t="s">
        <v>119</v>
      </c>
      <c r="AM18" s="377">
        <v>2114200000</v>
      </c>
      <c r="AN18" s="363" t="s">
        <v>280</v>
      </c>
      <c r="AO18" s="413" t="s">
        <v>288</v>
      </c>
      <c r="AP18" s="364" t="s">
        <v>289</v>
      </c>
      <c r="AQ18" s="377">
        <v>2011433916.5</v>
      </c>
      <c r="AR18" s="377">
        <v>1777416663</v>
      </c>
      <c r="AS18" s="378">
        <f>+AQ18/AM18</f>
        <v>0.95139244938984013</v>
      </c>
      <c r="AT18" s="378">
        <f>+AR18/AM18</f>
        <v>0.84070412591050991</v>
      </c>
      <c r="AU18" s="142"/>
      <c r="AV18" s="142"/>
      <c r="AW18" s="396"/>
    </row>
    <row r="19" spans="1:49" ht="99" customHeight="1" x14ac:dyDescent="0.25">
      <c r="A19" s="408"/>
      <c r="B19" s="399"/>
      <c r="C19" s="416"/>
      <c r="D19" s="416"/>
      <c r="E19" s="416"/>
      <c r="F19" s="386"/>
      <c r="G19" s="420"/>
      <c r="H19" s="420"/>
      <c r="I19" s="420"/>
      <c r="J19" s="420"/>
      <c r="K19" s="420"/>
      <c r="L19" s="420"/>
      <c r="M19" s="420"/>
      <c r="N19" s="420"/>
      <c r="O19" s="430"/>
      <c r="P19" s="430"/>
      <c r="Q19" s="430"/>
      <c r="R19" s="420"/>
      <c r="S19" s="359"/>
      <c r="T19" s="359"/>
      <c r="U19" s="337"/>
      <c r="V19" s="476"/>
      <c r="W19" s="476"/>
      <c r="X19" s="44" t="s">
        <v>200</v>
      </c>
      <c r="Y19" s="47">
        <v>1</v>
      </c>
      <c r="Z19" s="29">
        <v>0</v>
      </c>
      <c r="AA19" s="29">
        <v>0</v>
      </c>
      <c r="AB19" s="51">
        <v>0.1</v>
      </c>
      <c r="AC19" s="51">
        <v>0.1</v>
      </c>
      <c r="AD19" s="90">
        <f>+Z19+AA19+AB19+AC19</f>
        <v>0.2</v>
      </c>
      <c r="AE19" s="48">
        <f>+AD19</f>
        <v>0.2</v>
      </c>
      <c r="AF19" s="40" t="s">
        <v>141</v>
      </c>
      <c r="AG19" s="32">
        <v>270</v>
      </c>
      <c r="AH19" s="40"/>
      <c r="AI19" s="40"/>
      <c r="AJ19" s="40" t="s">
        <v>10</v>
      </c>
      <c r="AK19" s="32" t="s">
        <v>274</v>
      </c>
      <c r="AL19" s="364"/>
      <c r="AM19" s="377"/>
      <c r="AN19" s="363"/>
      <c r="AO19" s="414"/>
      <c r="AP19" s="364"/>
      <c r="AQ19" s="377"/>
      <c r="AR19" s="377"/>
      <c r="AS19" s="378"/>
      <c r="AT19" s="378"/>
      <c r="AU19" s="142"/>
      <c r="AV19" s="142"/>
      <c r="AW19" s="396"/>
    </row>
    <row r="20" spans="1:49" ht="142.5" customHeight="1" x14ac:dyDescent="0.25">
      <c r="A20" s="408"/>
      <c r="B20" s="399"/>
      <c r="C20" s="416"/>
      <c r="D20" s="416"/>
      <c r="E20" s="416"/>
      <c r="F20" s="386"/>
      <c r="G20" s="108" t="s">
        <v>23</v>
      </c>
      <c r="H20" s="108"/>
      <c r="I20" s="108" t="s">
        <v>24</v>
      </c>
      <c r="J20" s="108" t="s">
        <v>25</v>
      </c>
      <c r="K20" s="111">
        <v>3</v>
      </c>
      <c r="L20" s="111">
        <v>1</v>
      </c>
      <c r="M20" s="111">
        <v>0</v>
      </c>
      <c r="N20" s="105">
        <v>0.25</v>
      </c>
      <c r="O20" s="105">
        <v>0.1</v>
      </c>
      <c r="P20" s="112">
        <v>0.1</v>
      </c>
      <c r="Q20" s="112">
        <v>0.15</v>
      </c>
      <c r="R20" s="110">
        <f>+N20+O20+P20+Q20</f>
        <v>0.6</v>
      </c>
      <c r="S20" s="110">
        <f>+R20/L20</f>
        <v>0.6</v>
      </c>
      <c r="T20" s="109">
        <f>+(M20+R20)/K20</f>
        <v>0.19999999999999998</v>
      </c>
      <c r="U20" s="337"/>
      <c r="V20" s="476"/>
      <c r="W20" s="476"/>
      <c r="X20" s="44" t="s">
        <v>201</v>
      </c>
      <c r="Y20" s="47">
        <v>1</v>
      </c>
      <c r="Z20" s="29">
        <v>0</v>
      </c>
      <c r="AA20" s="29">
        <v>0</v>
      </c>
      <c r="AB20" s="51">
        <v>0.1</v>
      </c>
      <c r="AC20" s="51">
        <v>0.1</v>
      </c>
      <c r="AD20" s="90">
        <f>+Z20+AA20+AB20+AC20</f>
        <v>0.2</v>
      </c>
      <c r="AE20" s="52">
        <f>+AD20</f>
        <v>0.2</v>
      </c>
      <c r="AF20" s="40" t="s">
        <v>141</v>
      </c>
      <c r="AG20" s="32">
        <v>270</v>
      </c>
      <c r="AH20" s="25"/>
      <c r="AI20" s="25"/>
      <c r="AJ20" s="7" t="s">
        <v>117</v>
      </c>
      <c r="AK20" s="32" t="s">
        <v>274</v>
      </c>
      <c r="AL20" s="364"/>
      <c r="AM20" s="377"/>
      <c r="AN20" s="363"/>
      <c r="AO20" s="414"/>
      <c r="AP20" s="364"/>
      <c r="AQ20" s="377"/>
      <c r="AR20" s="377"/>
      <c r="AS20" s="378"/>
      <c r="AT20" s="378"/>
      <c r="AU20" s="142"/>
      <c r="AV20" s="142"/>
      <c r="AW20" s="396"/>
    </row>
    <row r="21" spans="1:49" ht="99" customHeight="1" x14ac:dyDescent="0.25">
      <c r="A21" s="408"/>
      <c r="B21" s="399"/>
      <c r="C21" s="416"/>
      <c r="D21" s="416"/>
      <c r="E21" s="416"/>
      <c r="F21" s="386"/>
      <c r="G21" s="398" t="s">
        <v>26</v>
      </c>
      <c r="H21" s="398"/>
      <c r="I21" s="398" t="s">
        <v>27</v>
      </c>
      <c r="J21" s="398" t="s">
        <v>28</v>
      </c>
      <c r="K21" s="398">
        <v>1</v>
      </c>
      <c r="L21" s="398">
        <v>1</v>
      </c>
      <c r="M21" s="398">
        <v>1</v>
      </c>
      <c r="N21" s="398">
        <v>1</v>
      </c>
      <c r="O21" s="425">
        <v>1</v>
      </c>
      <c r="P21" s="425">
        <v>0</v>
      </c>
      <c r="Q21" s="425">
        <v>0</v>
      </c>
      <c r="R21" s="419">
        <v>1</v>
      </c>
      <c r="S21" s="419">
        <v>1</v>
      </c>
      <c r="T21" s="419">
        <v>1</v>
      </c>
      <c r="U21" s="337"/>
      <c r="V21" s="476"/>
      <c r="W21" s="476"/>
      <c r="X21" s="395" t="s">
        <v>202</v>
      </c>
      <c r="Y21" s="340">
        <v>1</v>
      </c>
      <c r="Z21" s="416">
        <v>1</v>
      </c>
      <c r="AA21" s="327">
        <v>1</v>
      </c>
      <c r="AB21" s="327">
        <v>0</v>
      </c>
      <c r="AC21" s="327">
        <v>0</v>
      </c>
      <c r="AD21" s="416">
        <f>+Z21</f>
        <v>1</v>
      </c>
      <c r="AE21" s="418">
        <f>+AD21/Y21</f>
        <v>1</v>
      </c>
      <c r="AF21" s="346" t="s">
        <v>141</v>
      </c>
      <c r="AG21" s="411">
        <v>270</v>
      </c>
      <c r="AH21" s="467"/>
      <c r="AI21" s="467"/>
      <c r="AJ21" s="396" t="s">
        <v>117</v>
      </c>
      <c r="AK21" s="396" t="s">
        <v>113</v>
      </c>
      <c r="AL21" s="364"/>
      <c r="AM21" s="377"/>
      <c r="AN21" s="363"/>
      <c r="AO21" s="414"/>
      <c r="AP21" s="364"/>
      <c r="AQ21" s="377"/>
      <c r="AR21" s="377"/>
      <c r="AS21" s="378"/>
      <c r="AT21" s="378"/>
      <c r="AU21" s="142"/>
      <c r="AV21" s="142"/>
      <c r="AW21" s="396"/>
    </row>
    <row r="22" spans="1:49" ht="8.25" customHeight="1" x14ac:dyDescent="0.25">
      <c r="A22" s="408"/>
      <c r="B22" s="399"/>
      <c r="C22" s="416"/>
      <c r="D22" s="416"/>
      <c r="E22" s="416"/>
      <c r="F22" s="386"/>
      <c r="G22" s="398"/>
      <c r="H22" s="398"/>
      <c r="I22" s="398"/>
      <c r="J22" s="398"/>
      <c r="K22" s="398"/>
      <c r="L22" s="398"/>
      <c r="M22" s="398"/>
      <c r="N22" s="398"/>
      <c r="O22" s="426"/>
      <c r="P22" s="426"/>
      <c r="Q22" s="426"/>
      <c r="R22" s="419"/>
      <c r="S22" s="419"/>
      <c r="T22" s="419"/>
      <c r="U22" s="337"/>
      <c r="V22" s="476"/>
      <c r="W22" s="476"/>
      <c r="X22" s="395"/>
      <c r="Y22" s="340"/>
      <c r="Z22" s="416"/>
      <c r="AA22" s="371"/>
      <c r="AB22" s="328"/>
      <c r="AC22" s="328"/>
      <c r="AD22" s="416"/>
      <c r="AE22" s="418"/>
      <c r="AF22" s="346"/>
      <c r="AG22" s="411"/>
      <c r="AH22" s="467"/>
      <c r="AI22" s="467"/>
      <c r="AJ22" s="396"/>
      <c r="AK22" s="396"/>
      <c r="AL22" s="364"/>
      <c r="AM22" s="377"/>
      <c r="AN22" s="363"/>
      <c r="AO22" s="414"/>
      <c r="AP22" s="364"/>
      <c r="AQ22" s="377"/>
      <c r="AR22" s="377"/>
      <c r="AS22" s="378"/>
      <c r="AT22" s="378"/>
      <c r="AU22" s="142"/>
      <c r="AV22" s="142"/>
      <c r="AW22" s="396"/>
    </row>
    <row r="23" spans="1:49" ht="15.75" customHeight="1" x14ac:dyDescent="0.25">
      <c r="A23" s="408"/>
      <c r="B23" s="399"/>
      <c r="C23" s="416"/>
      <c r="D23" s="416"/>
      <c r="E23" s="416"/>
      <c r="F23" s="386"/>
      <c r="G23" s="398"/>
      <c r="H23" s="398"/>
      <c r="I23" s="398"/>
      <c r="J23" s="398"/>
      <c r="K23" s="398"/>
      <c r="L23" s="398"/>
      <c r="M23" s="398"/>
      <c r="N23" s="398"/>
      <c r="O23" s="426"/>
      <c r="P23" s="426"/>
      <c r="Q23" s="426"/>
      <c r="R23" s="419"/>
      <c r="S23" s="419"/>
      <c r="T23" s="419"/>
      <c r="U23" s="337"/>
      <c r="V23" s="476"/>
      <c r="W23" s="476"/>
      <c r="X23" s="395"/>
      <c r="Y23" s="340"/>
      <c r="Z23" s="416"/>
      <c r="AA23" s="372"/>
      <c r="AB23" s="329"/>
      <c r="AC23" s="329"/>
      <c r="AD23" s="416"/>
      <c r="AE23" s="418"/>
      <c r="AF23" s="346"/>
      <c r="AG23" s="411"/>
      <c r="AH23" s="467"/>
      <c r="AI23" s="467"/>
      <c r="AJ23" s="396"/>
      <c r="AK23" s="396"/>
      <c r="AL23" s="364"/>
      <c r="AM23" s="377"/>
      <c r="AN23" s="363"/>
      <c r="AO23" s="414"/>
      <c r="AP23" s="364"/>
      <c r="AQ23" s="377"/>
      <c r="AR23" s="377"/>
      <c r="AS23" s="378"/>
      <c r="AT23" s="378"/>
      <c r="AU23" s="142"/>
      <c r="AV23" s="142"/>
      <c r="AW23" s="396"/>
    </row>
    <row r="24" spans="1:49" ht="51.75" customHeight="1" x14ac:dyDescent="0.25">
      <c r="A24" s="408"/>
      <c r="B24" s="399"/>
      <c r="C24" s="416"/>
      <c r="D24" s="416"/>
      <c r="E24" s="416"/>
      <c r="F24" s="386"/>
      <c r="G24" s="398"/>
      <c r="H24" s="398"/>
      <c r="I24" s="398"/>
      <c r="J24" s="398"/>
      <c r="K24" s="398"/>
      <c r="L24" s="398"/>
      <c r="M24" s="398"/>
      <c r="N24" s="398"/>
      <c r="O24" s="426"/>
      <c r="P24" s="426"/>
      <c r="Q24" s="426"/>
      <c r="R24" s="419"/>
      <c r="S24" s="419"/>
      <c r="T24" s="419"/>
      <c r="U24" s="41"/>
      <c r="V24" s="86"/>
      <c r="W24" s="86"/>
      <c r="X24" s="46"/>
      <c r="Y24" s="44"/>
      <c r="Z24" s="29"/>
      <c r="AA24" s="83"/>
      <c r="AB24" s="91"/>
      <c r="AC24" s="91"/>
      <c r="AD24" s="29"/>
      <c r="AE24" s="156"/>
      <c r="AF24" s="40"/>
      <c r="AG24" s="32"/>
      <c r="AH24" s="25"/>
      <c r="AI24" s="25"/>
      <c r="AJ24" s="45"/>
      <c r="AK24" s="45"/>
      <c r="AL24" s="139" t="s">
        <v>339</v>
      </c>
      <c r="AM24" s="138">
        <v>411000000</v>
      </c>
      <c r="AN24" s="139" t="s">
        <v>341</v>
      </c>
      <c r="AO24" s="414"/>
      <c r="AP24" s="139" t="s">
        <v>376</v>
      </c>
      <c r="AQ24" s="138">
        <v>336450000</v>
      </c>
      <c r="AR24" s="138">
        <v>303050000</v>
      </c>
      <c r="AS24" s="196">
        <f>+AQ24/AM24</f>
        <v>0.81861313868613139</v>
      </c>
      <c r="AT24" s="196">
        <f>+AR24/AM24</f>
        <v>0.73734793187347936</v>
      </c>
      <c r="AU24" s="142"/>
      <c r="AV24" s="142"/>
      <c r="AW24" s="396"/>
    </row>
    <row r="25" spans="1:49" ht="66" customHeight="1" x14ac:dyDescent="0.25">
      <c r="A25" s="408"/>
      <c r="B25" s="399"/>
      <c r="C25" s="416"/>
      <c r="D25" s="416"/>
      <c r="E25" s="416"/>
      <c r="F25" s="386"/>
      <c r="G25" s="398"/>
      <c r="H25" s="398"/>
      <c r="I25" s="398"/>
      <c r="J25" s="398"/>
      <c r="K25" s="398"/>
      <c r="L25" s="398"/>
      <c r="M25" s="398"/>
      <c r="N25" s="398"/>
      <c r="O25" s="426"/>
      <c r="P25" s="426"/>
      <c r="Q25" s="426"/>
      <c r="R25" s="419"/>
      <c r="S25" s="419"/>
      <c r="T25" s="419"/>
      <c r="U25" s="41"/>
      <c r="V25" s="86"/>
      <c r="W25" s="86"/>
      <c r="X25" s="46"/>
      <c r="Y25" s="44"/>
      <c r="Z25" s="29"/>
      <c r="AA25" s="83"/>
      <c r="AB25" s="91"/>
      <c r="AC25" s="91"/>
      <c r="AD25" s="29"/>
      <c r="AE25" s="156"/>
      <c r="AF25" s="40"/>
      <c r="AG25" s="32"/>
      <c r="AH25" s="25"/>
      <c r="AI25" s="25"/>
      <c r="AJ25" s="45"/>
      <c r="AK25" s="45"/>
      <c r="AL25" s="139" t="s">
        <v>351</v>
      </c>
      <c r="AM25" s="138">
        <v>0.85</v>
      </c>
      <c r="AN25" s="139" t="s">
        <v>342</v>
      </c>
      <c r="AO25" s="415"/>
      <c r="AP25" s="139" t="s">
        <v>376</v>
      </c>
      <c r="AQ25" s="138"/>
      <c r="AR25" s="138"/>
      <c r="AS25" s="196"/>
      <c r="AT25" s="196"/>
      <c r="AU25" s="142"/>
      <c r="AV25" s="142"/>
      <c r="AW25" s="396"/>
    </row>
    <row r="26" spans="1:49" ht="15.75" customHeight="1" x14ac:dyDescent="0.25">
      <c r="A26" s="408"/>
      <c r="B26" s="399"/>
      <c r="C26" s="416"/>
      <c r="D26" s="416"/>
      <c r="E26" s="416"/>
      <c r="F26" s="386"/>
      <c r="G26" s="398"/>
      <c r="H26" s="398"/>
      <c r="I26" s="398"/>
      <c r="J26" s="398"/>
      <c r="K26" s="398"/>
      <c r="L26" s="398"/>
      <c r="M26" s="398"/>
      <c r="N26" s="398"/>
      <c r="O26" s="426"/>
      <c r="P26" s="426"/>
      <c r="Q26" s="426"/>
      <c r="R26" s="419"/>
      <c r="S26" s="419"/>
      <c r="T26" s="419"/>
      <c r="U26" s="360" t="s">
        <v>181</v>
      </c>
      <c r="V26" s="360"/>
      <c r="W26" s="360"/>
      <c r="X26" s="360"/>
      <c r="Y26" s="360"/>
      <c r="Z26" s="360"/>
      <c r="AA26" s="360"/>
      <c r="AB26" s="360"/>
      <c r="AC26" s="360"/>
      <c r="AD26" s="360"/>
      <c r="AE26" s="484">
        <f>+AVERAGE(AE18:AE23)</f>
        <v>0.6</v>
      </c>
      <c r="AF26" s="122"/>
      <c r="AG26" s="122"/>
      <c r="AH26" s="122"/>
      <c r="AI26" s="122"/>
      <c r="AJ26" s="123"/>
      <c r="AK26" s="32"/>
      <c r="AL26" s="149"/>
      <c r="AM26" s="154"/>
      <c r="AN26" s="151"/>
      <c r="AO26" s="139"/>
      <c r="AP26" s="149"/>
      <c r="AQ26" s="155"/>
      <c r="AR26" s="155"/>
      <c r="AS26" s="197"/>
      <c r="AT26" s="197"/>
      <c r="AU26" s="142"/>
      <c r="AV26" s="142"/>
      <c r="AW26" s="396"/>
    </row>
    <row r="27" spans="1:49" ht="15.75" customHeight="1" x14ac:dyDescent="0.25">
      <c r="A27" s="408"/>
      <c r="B27" s="399"/>
      <c r="C27" s="416"/>
      <c r="D27" s="416"/>
      <c r="E27" s="416"/>
      <c r="F27" s="386"/>
      <c r="G27" s="398"/>
      <c r="H27" s="398"/>
      <c r="I27" s="398"/>
      <c r="J27" s="398"/>
      <c r="K27" s="398"/>
      <c r="L27" s="398"/>
      <c r="M27" s="398"/>
      <c r="N27" s="398"/>
      <c r="O27" s="427"/>
      <c r="P27" s="427"/>
      <c r="Q27" s="427"/>
      <c r="R27" s="419"/>
      <c r="S27" s="419"/>
      <c r="T27" s="419"/>
      <c r="U27" s="360"/>
      <c r="V27" s="360"/>
      <c r="W27" s="360"/>
      <c r="X27" s="360"/>
      <c r="Y27" s="360"/>
      <c r="Z27" s="360"/>
      <c r="AA27" s="360"/>
      <c r="AB27" s="360"/>
      <c r="AC27" s="360"/>
      <c r="AD27" s="360"/>
      <c r="AE27" s="485"/>
      <c r="AF27" s="122"/>
      <c r="AG27" s="122"/>
      <c r="AH27" s="122"/>
      <c r="AI27" s="122"/>
      <c r="AJ27" s="123"/>
      <c r="AK27" s="32"/>
      <c r="AL27" s="149"/>
      <c r="AM27" s="154"/>
      <c r="AN27" s="151"/>
      <c r="AO27" s="139"/>
      <c r="AP27" s="149"/>
      <c r="AQ27" s="155"/>
      <c r="AR27" s="155"/>
      <c r="AS27" s="197"/>
      <c r="AT27" s="197"/>
      <c r="AU27" s="142"/>
      <c r="AV27" s="142"/>
      <c r="AW27" s="396"/>
    </row>
    <row r="28" spans="1:49" ht="54.75" customHeight="1" x14ac:dyDescent="0.25">
      <c r="A28" s="408"/>
      <c r="B28" s="399"/>
      <c r="C28" s="416"/>
      <c r="D28" s="416"/>
      <c r="E28" s="416"/>
      <c r="F28" s="386"/>
      <c r="G28" s="420" t="s">
        <v>34</v>
      </c>
      <c r="H28" s="420"/>
      <c r="I28" s="420" t="s">
        <v>35</v>
      </c>
      <c r="J28" s="420" t="s">
        <v>36</v>
      </c>
      <c r="K28" s="420">
        <v>1</v>
      </c>
      <c r="L28" s="420">
        <v>1</v>
      </c>
      <c r="M28" s="420">
        <v>0.21</v>
      </c>
      <c r="N28" s="420">
        <v>0</v>
      </c>
      <c r="O28" s="450">
        <v>0.1</v>
      </c>
      <c r="P28" s="450">
        <v>0</v>
      </c>
      <c r="Q28" s="450">
        <v>0.35</v>
      </c>
      <c r="R28" s="359">
        <f>+O28+P28+Q28</f>
        <v>0.44999999999999996</v>
      </c>
      <c r="S28" s="359">
        <f>+R28/L28</f>
        <v>0.44999999999999996</v>
      </c>
      <c r="T28" s="359">
        <f>+(M28+R28)/K28</f>
        <v>0.65999999999999992</v>
      </c>
      <c r="U28" s="337" t="s">
        <v>203</v>
      </c>
      <c r="V28" s="477">
        <v>2020130010300</v>
      </c>
      <c r="W28" s="339" t="s">
        <v>139</v>
      </c>
      <c r="X28" s="27" t="s">
        <v>140</v>
      </c>
      <c r="Y28" s="45">
        <v>1</v>
      </c>
      <c r="Z28" s="37">
        <v>0</v>
      </c>
      <c r="AA28" s="37">
        <v>0</v>
      </c>
      <c r="AB28" s="37">
        <v>0</v>
      </c>
      <c r="AC28" s="37">
        <v>1</v>
      </c>
      <c r="AD28" s="37">
        <f>+Z28+AA28+AB28+AC28</f>
        <v>1</v>
      </c>
      <c r="AE28" s="52">
        <f>+AD28/Y28</f>
        <v>1</v>
      </c>
      <c r="AF28" s="25"/>
      <c r="AG28" s="33">
        <v>270</v>
      </c>
      <c r="AH28" s="25"/>
      <c r="AI28" s="25"/>
      <c r="AJ28" s="7" t="s">
        <v>128</v>
      </c>
      <c r="AK28" s="32" t="s">
        <v>275</v>
      </c>
      <c r="AL28" s="364" t="s">
        <v>119</v>
      </c>
      <c r="AM28" s="324">
        <v>308000000</v>
      </c>
      <c r="AN28" s="363" t="s">
        <v>280</v>
      </c>
      <c r="AO28" s="363" t="s">
        <v>290</v>
      </c>
      <c r="AP28" s="364" t="s">
        <v>291</v>
      </c>
      <c r="AQ28" s="379">
        <v>259600000</v>
      </c>
      <c r="AR28" s="379">
        <v>253600000</v>
      </c>
      <c r="AS28" s="347">
        <f>+AQ28/AM28</f>
        <v>0.84285714285714286</v>
      </c>
      <c r="AT28" s="347">
        <f>+AR28/AM28</f>
        <v>0.82337662337662343</v>
      </c>
      <c r="AU28" s="142"/>
      <c r="AV28" s="142"/>
      <c r="AW28" s="396"/>
    </row>
    <row r="29" spans="1:49" ht="33" customHeight="1" x14ac:dyDescent="0.25">
      <c r="A29" s="408"/>
      <c r="B29" s="399"/>
      <c r="C29" s="416"/>
      <c r="D29" s="416"/>
      <c r="E29" s="416"/>
      <c r="F29" s="386"/>
      <c r="G29" s="420"/>
      <c r="H29" s="420"/>
      <c r="I29" s="420"/>
      <c r="J29" s="420"/>
      <c r="K29" s="420"/>
      <c r="L29" s="420"/>
      <c r="M29" s="420"/>
      <c r="N29" s="420"/>
      <c r="O29" s="431"/>
      <c r="P29" s="431"/>
      <c r="Q29" s="493"/>
      <c r="R29" s="359"/>
      <c r="S29" s="359"/>
      <c r="T29" s="359"/>
      <c r="U29" s="337"/>
      <c r="V29" s="477"/>
      <c r="W29" s="339"/>
      <c r="X29" s="27" t="s">
        <v>204</v>
      </c>
      <c r="Y29" s="45">
        <v>1</v>
      </c>
      <c r="Z29" s="44">
        <v>0</v>
      </c>
      <c r="AA29" s="44">
        <v>0</v>
      </c>
      <c r="AB29" s="44">
        <v>0</v>
      </c>
      <c r="AC29" s="44">
        <v>1</v>
      </c>
      <c r="AD29" s="37">
        <f t="shared" ref="AD29:AD33" si="2">+Z29+AA29+AB29+AC29</f>
        <v>1</v>
      </c>
      <c r="AE29" s="52">
        <f t="shared" ref="AE29:AE33" si="3">+AD29/Y29</f>
        <v>1</v>
      </c>
      <c r="AF29" s="2" t="s">
        <v>141</v>
      </c>
      <c r="AG29" s="33">
        <v>270</v>
      </c>
      <c r="AH29" s="25"/>
      <c r="AI29" s="25"/>
      <c r="AJ29" s="7" t="s">
        <v>128</v>
      </c>
      <c r="AK29" s="32" t="s">
        <v>275</v>
      </c>
      <c r="AL29" s="364"/>
      <c r="AM29" s="324"/>
      <c r="AN29" s="363"/>
      <c r="AO29" s="363"/>
      <c r="AP29" s="364"/>
      <c r="AQ29" s="380"/>
      <c r="AR29" s="380"/>
      <c r="AS29" s="348"/>
      <c r="AT29" s="348"/>
      <c r="AU29" s="142"/>
      <c r="AV29" s="142"/>
      <c r="AW29" s="396"/>
    </row>
    <row r="30" spans="1:49" ht="33" customHeight="1" x14ac:dyDescent="0.25">
      <c r="A30" s="408"/>
      <c r="B30" s="399"/>
      <c r="C30" s="416"/>
      <c r="D30" s="416"/>
      <c r="E30" s="416"/>
      <c r="F30" s="386"/>
      <c r="G30" s="420"/>
      <c r="H30" s="420"/>
      <c r="I30" s="420"/>
      <c r="J30" s="420"/>
      <c r="K30" s="420"/>
      <c r="L30" s="420"/>
      <c r="M30" s="420"/>
      <c r="N30" s="420"/>
      <c r="O30" s="431"/>
      <c r="P30" s="431"/>
      <c r="Q30" s="493"/>
      <c r="R30" s="359"/>
      <c r="S30" s="359"/>
      <c r="T30" s="359"/>
      <c r="U30" s="337"/>
      <c r="V30" s="477"/>
      <c r="W30" s="339"/>
      <c r="X30" s="27" t="s">
        <v>205</v>
      </c>
      <c r="Y30" s="45">
        <v>1</v>
      </c>
      <c r="Z30" s="44">
        <v>0</v>
      </c>
      <c r="AA30" s="44">
        <v>0</v>
      </c>
      <c r="AB30" s="44">
        <v>0</v>
      </c>
      <c r="AC30" s="44">
        <v>1</v>
      </c>
      <c r="AD30" s="37">
        <f>+AC30</f>
        <v>1</v>
      </c>
      <c r="AE30" s="52">
        <f t="shared" si="3"/>
        <v>1</v>
      </c>
      <c r="AF30" s="2"/>
      <c r="AG30" s="33">
        <v>270</v>
      </c>
      <c r="AH30" s="25"/>
      <c r="AI30" s="25"/>
      <c r="AJ30" s="7" t="s">
        <v>128</v>
      </c>
      <c r="AK30" s="32" t="s">
        <v>275</v>
      </c>
      <c r="AL30" s="364"/>
      <c r="AM30" s="324"/>
      <c r="AN30" s="363"/>
      <c r="AO30" s="363"/>
      <c r="AP30" s="364"/>
      <c r="AQ30" s="380"/>
      <c r="AR30" s="380"/>
      <c r="AS30" s="348"/>
      <c r="AT30" s="348"/>
      <c r="AU30" s="142"/>
      <c r="AV30" s="142"/>
      <c r="AW30" s="396"/>
    </row>
    <row r="31" spans="1:49" ht="60" customHeight="1" x14ac:dyDescent="0.25">
      <c r="A31" s="408"/>
      <c r="B31" s="399"/>
      <c r="C31" s="416"/>
      <c r="D31" s="416"/>
      <c r="E31" s="416"/>
      <c r="F31" s="386"/>
      <c r="G31" s="420"/>
      <c r="H31" s="420"/>
      <c r="I31" s="420"/>
      <c r="J31" s="420"/>
      <c r="K31" s="420"/>
      <c r="L31" s="420"/>
      <c r="M31" s="420"/>
      <c r="N31" s="420"/>
      <c r="O31" s="431"/>
      <c r="P31" s="431"/>
      <c r="Q31" s="493"/>
      <c r="R31" s="359"/>
      <c r="S31" s="359"/>
      <c r="T31" s="359"/>
      <c r="U31" s="337"/>
      <c r="V31" s="477"/>
      <c r="W31" s="339"/>
      <c r="X31" s="28" t="s">
        <v>206</v>
      </c>
      <c r="Y31" s="45">
        <v>1</v>
      </c>
      <c r="Z31" s="44">
        <v>0</v>
      </c>
      <c r="AA31" s="44">
        <v>0</v>
      </c>
      <c r="AB31" s="44">
        <v>0</v>
      </c>
      <c r="AC31" s="44"/>
      <c r="AD31" s="37">
        <f t="shared" si="2"/>
        <v>0</v>
      </c>
      <c r="AE31" s="52">
        <f t="shared" si="3"/>
        <v>0</v>
      </c>
      <c r="AF31" s="2"/>
      <c r="AG31" s="33">
        <v>270</v>
      </c>
      <c r="AH31" s="25"/>
      <c r="AI31" s="25"/>
      <c r="AJ31" s="7" t="s">
        <v>128</v>
      </c>
      <c r="AK31" s="32" t="s">
        <v>275</v>
      </c>
      <c r="AL31" s="364"/>
      <c r="AM31" s="324"/>
      <c r="AN31" s="363"/>
      <c r="AO31" s="363"/>
      <c r="AP31" s="364"/>
      <c r="AQ31" s="380"/>
      <c r="AR31" s="380"/>
      <c r="AS31" s="348"/>
      <c r="AT31" s="348"/>
      <c r="AU31" s="142"/>
      <c r="AV31" s="142"/>
      <c r="AW31" s="396"/>
    </row>
    <row r="32" spans="1:49" ht="27.75" customHeight="1" x14ac:dyDescent="0.25">
      <c r="A32" s="408"/>
      <c r="B32" s="399"/>
      <c r="C32" s="416"/>
      <c r="D32" s="416"/>
      <c r="E32" s="416"/>
      <c r="F32" s="386"/>
      <c r="G32" s="420"/>
      <c r="H32" s="420"/>
      <c r="I32" s="420"/>
      <c r="J32" s="420"/>
      <c r="K32" s="420"/>
      <c r="L32" s="420"/>
      <c r="M32" s="420"/>
      <c r="N32" s="420"/>
      <c r="O32" s="431"/>
      <c r="P32" s="431"/>
      <c r="Q32" s="493"/>
      <c r="R32" s="359"/>
      <c r="S32" s="359"/>
      <c r="T32" s="359"/>
      <c r="U32" s="337"/>
      <c r="V32" s="477"/>
      <c r="W32" s="339"/>
      <c r="X32" s="28" t="s">
        <v>207</v>
      </c>
      <c r="Y32" s="45">
        <v>1</v>
      </c>
      <c r="Z32" s="44">
        <v>0</v>
      </c>
      <c r="AA32" s="44">
        <v>0</v>
      </c>
      <c r="AB32" s="44">
        <v>0</v>
      </c>
      <c r="AC32" s="44"/>
      <c r="AD32" s="37">
        <f t="shared" si="2"/>
        <v>0</v>
      </c>
      <c r="AE32" s="52">
        <f t="shared" si="3"/>
        <v>0</v>
      </c>
      <c r="AF32" s="2"/>
      <c r="AG32" s="33">
        <v>270</v>
      </c>
      <c r="AH32" s="25"/>
      <c r="AI32" s="25"/>
      <c r="AJ32" s="7" t="s">
        <v>128</v>
      </c>
      <c r="AK32" s="32" t="s">
        <v>275</v>
      </c>
      <c r="AL32" s="364"/>
      <c r="AM32" s="324"/>
      <c r="AN32" s="363"/>
      <c r="AO32" s="363"/>
      <c r="AP32" s="364"/>
      <c r="AQ32" s="380"/>
      <c r="AR32" s="380"/>
      <c r="AS32" s="348"/>
      <c r="AT32" s="348"/>
      <c r="AU32" s="142"/>
      <c r="AV32" s="142"/>
      <c r="AW32" s="396"/>
    </row>
    <row r="33" spans="1:49" ht="15.75" customHeight="1" x14ac:dyDescent="0.25">
      <c r="A33" s="408"/>
      <c r="B33" s="399"/>
      <c r="C33" s="416"/>
      <c r="D33" s="416"/>
      <c r="E33" s="416"/>
      <c r="F33" s="386"/>
      <c r="G33" s="420"/>
      <c r="H33" s="420"/>
      <c r="I33" s="420"/>
      <c r="J33" s="420"/>
      <c r="K33" s="420"/>
      <c r="L33" s="420"/>
      <c r="M33" s="420"/>
      <c r="N33" s="420"/>
      <c r="O33" s="430"/>
      <c r="P33" s="430"/>
      <c r="Q33" s="494"/>
      <c r="R33" s="359"/>
      <c r="S33" s="359"/>
      <c r="T33" s="359"/>
      <c r="U33" s="337"/>
      <c r="V33" s="477"/>
      <c r="W33" s="339"/>
      <c r="X33" s="28" t="s">
        <v>208</v>
      </c>
      <c r="Y33" s="45">
        <v>1</v>
      </c>
      <c r="Z33" s="44">
        <v>0</v>
      </c>
      <c r="AA33" s="44">
        <v>0</v>
      </c>
      <c r="AB33" s="44">
        <v>0</v>
      </c>
      <c r="AC33" s="44"/>
      <c r="AD33" s="37">
        <f t="shared" si="2"/>
        <v>0</v>
      </c>
      <c r="AE33" s="52">
        <f t="shared" si="3"/>
        <v>0</v>
      </c>
      <c r="AF33" s="2"/>
      <c r="AG33" s="33">
        <v>270</v>
      </c>
      <c r="AH33" s="25"/>
      <c r="AI33" s="25"/>
      <c r="AJ33" s="7" t="s">
        <v>128</v>
      </c>
      <c r="AK33" s="32" t="s">
        <v>275</v>
      </c>
      <c r="AL33" s="364"/>
      <c r="AM33" s="324"/>
      <c r="AN33" s="363"/>
      <c r="AO33" s="363"/>
      <c r="AP33" s="364"/>
      <c r="AQ33" s="381"/>
      <c r="AR33" s="381"/>
      <c r="AS33" s="349"/>
      <c r="AT33" s="349"/>
      <c r="AU33" s="142"/>
      <c r="AV33" s="142"/>
      <c r="AW33" s="396"/>
    </row>
    <row r="34" spans="1:49" ht="15" customHeight="1" x14ac:dyDescent="0.25">
      <c r="A34" s="408"/>
      <c r="B34" s="399"/>
      <c r="C34" s="416"/>
      <c r="D34" s="416"/>
      <c r="E34" s="416"/>
      <c r="F34" s="397" t="s">
        <v>167</v>
      </c>
      <c r="G34" s="397"/>
      <c r="H34" s="397"/>
      <c r="I34" s="397"/>
      <c r="J34" s="397"/>
      <c r="K34" s="397"/>
      <c r="L34" s="397"/>
      <c r="M34" s="397"/>
      <c r="N34" s="397"/>
      <c r="O34" s="397"/>
      <c r="P34" s="397"/>
      <c r="Q34" s="397"/>
      <c r="R34" s="397"/>
      <c r="S34" s="361">
        <f>+AVERAGE(S11:S33)</f>
        <v>0.7270833333333333</v>
      </c>
      <c r="T34" s="361">
        <f>+AVERAGE(T11:T33)</f>
        <v>0.70333333333333325</v>
      </c>
      <c r="U34" s="360" t="s">
        <v>181</v>
      </c>
      <c r="V34" s="360"/>
      <c r="W34" s="360"/>
      <c r="X34" s="360"/>
      <c r="Y34" s="360"/>
      <c r="Z34" s="360"/>
      <c r="AA34" s="360"/>
      <c r="AB34" s="360"/>
      <c r="AC34" s="360"/>
      <c r="AD34" s="360"/>
      <c r="AE34" s="454">
        <f>+AVERAGE(AE28:AE33)</f>
        <v>0.5</v>
      </c>
      <c r="AF34" s="117"/>
      <c r="AG34" s="117"/>
      <c r="AH34" s="122"/>
      <c r="AI34" s="122"/>
      <c r="AJ34" s="123"/>
      <c r="AK34" s="33"/>
      <c r="AL34" s="33"/>
      <c r="AM34" s="2"/>
      <c r="AN34" s="2"/>
      <c r="AQ34" s="6"/>
      <c r="AR34" s="6"/>
      <c r="AS34" s="199"/>
      <c r="AT34" s="199"/>
      <c r="AU34" s="2"/>
      <c r="AV34" s="2"/>
      <c r="AW34" s="396"/>
    </row>
    <row r="35" spans="1:49" x14ac:dyDescent="0.25">
      <c r="A35" s="408"/>
      <c r="B35" s="399"/>
      <c r="C35" s="29"/>
      <c r="D35" s="29"/>
      <c r="E35" s="29"/>
      <c r="F35" s="397"/>
      <c r="G35" s="397"/>
      <c r="H35" s="397"/>
      <c r="I35" s="397"/>
      <c r="J35" s="397"/>
      <c r="K35" s="397"/>
      <c r="L35" s="397"/>
      <c r="M35" s="397"/>
      <c r="N35" s="397"/>
      <c r="O35" s="397"/>
      <c r="P35" s="397"/>
      <c r="Q35" s="397"/>
      <c r="R35" s="397"/>
      <c r="S35" s="361"/>
      <c r="T35" s="361"/>
      <c r="U35" s="360"/>
      <c r="V35" s="360"/>
      <c r="W35" s="360"/>
      <c r="X35" s="360"/>
      <c r="Y35" s="360"/>
      <c r="Z35" s="360"/>
      <c r="AA35" s="360"/>
      <c r="AB35" s="360"/>
      <c r="AC35" s="360"/>
      <c r="AD35" s="360"/>
      <c r="AE35" s="455"/>
      <c r="AF35" s="122"/>
      <c r="AG35" s="122"/>
      <c r="AH35" s="122"/>
      <c r="AI35" s="122"/>
      <c r="AJ35" s="123"/>
      <c r="AK35" s="33"/>
      <c r="AL35" s="33"/>
      <c r="AM35" s="58"/>
      <c r="AN35" s="31"/>
      <c r="AO35" s="31"/>
      <c r="AP35" s="55"/>
      <c r="AQ35" s="40"/>
      <c r="AR35" s="40"/>
      <c r="AS35" s="199"/>
      <c r="AT35" s="199"/>
      <c r="AU35" s="2"/>
      <c r="AV35" s="2"/>
      <c r="AW35" s="396"/>
    </row>
    <row r="36" spans="1:49" ht="28.5" customHeight="1" x14ac:dyDescent="0.25">
      <c r="A36" s="408"/>
      <c r="B36" s="399"/>
      <c r="C36" s="416" t="s">
        <v>16</v>
      </c>
      <c r="D36" s="416">
        <v>0.5</v>
      </c>
      <c r="E36" s="416" t="s">
        <v>17</v>
      </c>
      <c r="F36" s="386" t="s">
        <v>37</v>
      </c>
      <c r="G36" s="386" t="s">
        <v>38</v>
      </c>
      <c r="H36" s="386"/>
      <c r="I36" s="386">
        <v>0.6</v>
      </c>
      <c r="J36" s="386" t="s">
        <v>39</v>
      </c>
      <c r="K36" s="386">
        <v>1</v>
      </c>
      <c r="L36" s="386">
        <v>0.5</v>
      </c>
      <c r="M36" s="466">
        <v>0.43</v>
      </c>
      <c r="N36" s="385">
        <v>0.05</v>
      </c>
      <c r="O36" s="385">
        <v>0.25</v>
      </c>
      <c r="P36" s="385">
        <v>0.08</v>
      </c>
      <c r="Q36" s="385">
        <v>0.1</v>
      </c>
      <c r="R36" s="385">
        <f>+N36+O36+P36+Q36</f>
        <v>0.48</v>
      </c>
      <c r="S36" s="400">
        <f>+R36/L36</f>
        <v>0.96</v>
      </c>
      <c r="T36" s="400">
        <f>+(R36+M36)/K36</f>
        <v>0.90999999999999992</v>
      </c>
      <c r="U36" s="337" t="s">
        <v>209</v>
      </c>
      <c r="V36" s="338">
        <v>2021130010271</v>
      </c>
      <c r="W36" s="339" t="s">
        <v>210</v>
      </c>
      <c r="X36" s="29" t="s">
        <v>211</v>
      </c>
      <c r="Y36" s="45">
        <v>13</v>
      </c>
      <c r="Z36" s="44">
        <v>5</v>
      </c>
      <c r="AA36" s="29">
        <v>12</v>
      </c>
      <c r="AB36" s="29">
        <v>16</v>
      </c>
      <c r="AC36" s="29">
        <v>0</v>
      </c>
      <c r="AD36" s="29">
        <f>+AB36</f>
        <v>16</v>
      </c>
      <c r="AE36" s="22">
        <v>1</v>
      </c>
      <c r="AF36" s="57" t="s">
        <v>141</v>
      </c>
      <c r="AG36" s="33">
        <v>330</v>
      </c>
      <c r="AH36" s="23"/>
      <c r="AI36" s="23"/>
      <c r="AJ36" s="6" t="s">
        <v>128</v>
      </c>
      <c r="AK36" s="33" t="s">
        <v>275</v>
      </c>
      <c r="AL36" s="334" t="s">
        <v>119</v>
      </c>
      <c r="AM36" s="468">
        <v>689200641.92999995</v>
      </c>
      <c r="AN36" s="363" t="s">
        <v>280</v>
      </c>
      <c r="AO36" s="363" t="s">
        <v>292</v>
      </c>
      <c r="AP36" s="364" t="s">
        <v>293</v>
      </c>
      <c r="AQ36" s="379">
        <v>637999999</v>
      </c>
      <c r="AR36" s="379">
        <v>619599999</v>
      </c>
      <c r="AS36" s="442">
        <f>+AQ36/AM36</f>
        <v>0.92571010557009858</v>
      </c>
      <c r="AT36" s="382">
        <f>+AR36/AM36</f>
        <v>0.89901251000710891</v>
      </c>
      <c r="AU36" s="438" t="s">
        <v>150</v>
      </c>
      <c r="AV36" s="161"/>
      <c r="AW36" s="396"/>
    </row>
    <row r="37" spans="1:49" ht="30" customHeight="1" x14ac:dyDescent="0.25">
      <c r="A37" s="408"/>
      <c r="B37" s="399"/>
      <c r="C37" s="416"/>
      <c r="D37" s="416"/>
      <c r="E37" s="416"/>
      <c r="F37" s="386"/>
      <c r="G37" s="386"/>
      <c r="H37" s="386"/>
      <c r="I37" s="386"/>
      <c r="J37" s="386"/>
      <c r="K37" s="386"/>
      <c r="L37" s="386"/>
      <c r="M37" s="466"/>
      <c r="N37" s="386"/>
      <c r="O37" s="386"/>
      <c r="P37" s="386"/>
      <c r="Q37" s="386"/>
      <c r="R37" s="386"/>
      <c r="S37" s="400"/>
      <c r="T37" s="400"/>
      <c r="U37" s="337"/>
      <c r="V37" s="338"/>
      <c r="W37" s="339"/>
      <c r="X37" s="29" t="s">
        <v>212</v>
      </c>
      <c r="Y37" s="47">
        <v>1</v>
      </c>
      <c r="Z37" s="50">
        <v>1</v>
      </c>
      <c r="AA37" s="29" t="s">
        <v>333</v>
      </c>
      <c r="AB37" s="29">
        <v>59</v>
      </c>
      <c r="AC37" s="29">
        <v>0</v>
      </c>
      <c r="AD37" s="29">
        <f t="shared" ref="AD37:AD41" si="4">+AB37</f>
        <v>59</v>
      </c>
      <c r="AE37" s="22">
        <v>1</v>
      </c>
      <c r="AF37" s="57"/>
      <c r="AG37" s="33">
        <v>330</v>
      </c>
      <c r="AH37" s="23"/>
      <c r="AI37" s="23"/>
      <c r="AJ37" s="6" t="s">
        <v>128</v>
      </c>
      <c r="AK37" s="33" t="s">
        <v>275</v>
      </c>
      <c r="AL37" s="365"/>
      <c r="AM37" s="468"/>
      <c r="AN37" s="363"/>
      <c r="AO37" s="363"/>
      <c r="AP37" s="364"/>
      <c r="AQ37" s="380"/>
      <c r="AR37" s="380"/>
      <c r="AS37" s="442"/>
      <c r="AT37" s="383"/>
      <c r="AU37" s="438"/>
      <c r="AV37" s="161"/>
      <c r="AW37" s="396"/>
    </row>
    <row r="38" spans="1:49" ht="28.5" customHeight="1" x14ac:dyDescent="0.25">
      <c r="A38" s="408"/>
      <c r="B38" s="399"/>
      <c r="C38" s="416"/>
      <c r="D38" s="416"/>
      <c r="E38" s="416"/>
      <c r="F38" s="386"/>
      <c r="G38" s="386"/>
      <c r="H38" s="386"/>
      <c r="I38" s="386"/>
      <c r="J38" s="386"/>
      <c r="K38" s="386"/>
      <c r="L38" s="386"/>
      <c r="M38" s="466"/>
      <c r="N38" s="386"/>
      <c r="O38" s="386"/>
      <c r="P38" s="386"/>
      <c r="Q38" s="386"/>
      <c r="R38" s="386"/>
      <c r="S38" s="400"/>
      <c r="T38" s="400"/>
      <c r="U38" s="337"/>
      <c r="V38" s="338"/>
      <c r="W38" s="339"/>
      <c r="X38" s="29" t="s">
        <v>213</v>
      </c>
      <c r="Y38" s="47">
        <v>1</v>
      </c>
      <c r="Z38" s="70">
        <v>1</v>
      </c>
      <c r="AA38" s="29" t="s">
        <v>334</v>
      </c>
      <c r="AB38" s="29">
        <v>25</v>
      </c>
      <c r="AC38" s="29">
        <v>0</v>
      </c>
      <c r="AD38" s="29">
        <f t="shared" si="4"/>
        <v>25</v>
      </c>
      <c r="AE38" s="22">
        <v>1</v>
      </c>
      <c r="AF38" s="57"/>
      <c r="AG38" s="33">
        <v>330</v>
      </c>
      <c r="AH38" s="23"/>
      <c r="AI38" s="23"/>
      <c r="AJ38" s="6" t="s">
        <v>128</v>
      </c>
      <c r="AK38" s="33" t="s">
        <v>275</v>
      </c>
      <c r="AL38" s="365"/>
      <c r="AM38" s="468"/>
      <c r="AN38" s="363"/>
      <c r="AO38" s="363"/>
      <c r="AP38" s="364"/>
      <c r="AQ38" s="380"/>
      <c r="AR38" s="380"/>
      <c r="AS38" s="442">
        <f>+AQ38/AM40</f>
        <v>0</v>
      </c>
      <c r="AT38" s="383"/>
      <c r="AU38" s="438"/>
      <c r="AV38" s="161"/>
      <c r="AW38" s="396"/>
    </row>
    <row r="39" spans="1:49" ht="31.5" customHeight="1" x14ac:dyDescent="0.25">
      <c r="A39" s="408"/>
      <c r="B39" s="399"/>
      <c r="C39" s="416"/>
      <c r="D39" s="416"/>
      <c r="E39" s="416"/>
      <c r="F39" s="386"/>
      <c r="G39" s="386"/>
      <c r="H39" s="386"/>
      <c r="I39" s="386"/>
      <c r="J39" s="386"/>
      <c r="K39" s="386"/>
      <c r="L39" s="386"/>
      <c r="M39" s="466"/>
      <c r="N39" s="386"/>
      <c r="O39" s="386"/>
      <c r="P39" s="386"/>
      <c r="Q39" s="386"/>
      <c r="R39" s="386"/>
      <c r="S39" s="400"/>
      <c r="T39" s="400"/>
      <c r="U39" s="337"/>
      <c r="V39" s="338"/>
      <c r="W39" s="339"/>
      <c r="X39" s="29" t="s">
        <v>214</v>
      </c>
      <c r="Y39" s="45">
        <v>1</v>
      </c>
      <c r="Z39" s="16">
        <v>0</v>
      </c>
      <c r="AA39" s="29">
        <v>0</v>
      </c>
      <c r="AB39" s="29">
        <v>0</v>
      </c>
      <c r="AC39" s="29">
        <v>0</v>
      </c>
      <c r="AD39" s="29">
        <f t="shared" si="4"/>
        <v>0</v>
      </c>
      <c r="AE39" s="22">
        <f t="shared" ref="AE39:AE41" si="5">+AD39/Y39</f>
        <v>0</v>
      </c>
      <c r="AF39" s="57"/>
      <c r="AG39" s="33">
        <v>330</v>
      </c>
      <c r="AH39" s="23"/>
      <c r="AI39" s="23"/>
      <c r="AJ39" s="6" t="s">
        <v>128</v>
      </c>
      <c r="AK39" s="33" t="s">
        <v>275</v>
      </c>
      <c r="AL39" s="335"/>
      <c r="AM39" s="468"/>
      <c r="AN39" s="363"/>
      <c r="AO39" s="363"/>
      <c r="AP39" s="364"/>
      <c r="AQ39" s="381"/>
      <c r="AR39" s="381"/>
      <c r="AS39" s="442"/>
      <c r="AT39" s="384"/>
      <c r="AU39" s="438"/>
      <c r="AV39" s="161"/>
      <c r="AW39" s="396"/>
    </row>
    <row r="40" spans="1:49" ht="30" customHeight="1" x14ac:dyDescent="0.25">
      <c r="A40" s="408"/>
      <c r="B40" s="399"/>
      <c r="C40" s="416"/>
      <c r="D40" s="416"/>
      <c r="E40" s="416"/>
      <c r="F40" s="386"/>
      <c r="G40" s="386"/>
      <c r="H40" s="386"/>
      <c r="I40" s="386"/>
      <c r="J40" s="386"/>
      <c r="K40" s="386"/>
      <c r="L40" s="386"/>
      <c r="M40" s="466"/>
      <c r="N40" s="386"/>
      <c r="O40" s="386"/>
      <c r="P40" s="386"/>
      <c r="Q40" s="386"/>
      <c r="R40" s="386"/>
      <c r="S40" s="400"/>
      <c r="T40" s="400"/>
      <c r="U40" s="337"/>
      <c r="V40" s="338"/>
      <c r="W40" s="339"/>
      <c r="X40" s="29" t="s">
        <v>215</v>
      </c>
      <c r="Y40" s="47">
        <v>1</v>
      </c>
      <c r="Z40" s="16">
        <v>0</v>
      </c>
      <c r="AA40" s="29" t="s">
        <v>335</v>
      </c>
      <c r="AB40" s="29" t="s">
        <v>335</v>
      </c>
      <c r="AC40" s="29"/>
      <c r="AD40" s="29" t="str">
        <f t="shared" si="4"/>
        <v>N/A</v>
      </c>
      <c r="AE40" s="22">
        <v>0</v>
      </c>
      <c r="AF40" s="57"/>
      <c r="AG40" s="33">
        <v>330</v>
      </c>
      <c r="AH40" s="23"/>
      <c r="AI40" s="23"/>
      <c r="AJ40" s="6" t="s">
        <v>128</v>
      </c>
      <c r="AK40" s="33" t="s">
        <v>275</v>
      </c>
      <c r="AL40" s="162" t="s">
        <v>320</v>
      </c>
      <c r="AM40" s="163">
        <v>558264321</v>
      </c>
      <c r="AN40" s="151" t="s">
        <v>281</v>
      </c>
      <c r="AO40" s="363"/>
      <c r="AP40" s="364"/>
      <c r="AQ40" s="231">
        <v>471259600</v>
      </c>
      <c r="AR40" s="231">
        <v>471259600</v>
      </c>
      <c r="AS40" s="197">
        <f>+AQ40/AM40</f>
        <v>0.84415138541515355</v>
      </c>
      <c r="AT40" s="197">
        <f t="shared" ref="AT40:AT46" si="6">+AR40/AM40</f>
        <v>0.84415138541515355</v>
      </c>
      <c r="AU40" s="438"/>
      <c r="AV40" s="161"/>
      <c r="AW40" s="396"/>
    </row>
    <row r="41" spans="1:49" ht="30" x14ac:dyDescent="0.25">
      <c r="A41" s="408"/>
      <c r="B41" s="399"/>
      <c r="C41" s="416"/>
      <c r="D41" s="416"/>
      <c r="E41" s="416"/>
      <c r="F41" s="386"/>
      <c r="G41" s="386"/>
      <c r="H41" s="386"/>
      <c r="I41" s="386"/>
      <c r="J41" s="386"/>
      <c r="K41" s="386"/>
      <c r="L41" s="386"/>
      <c r="M41" s="466"/>
      <c r="N41" s="386"/>
      <c r="O41" s="386"/>
      <c r="P41" s="386"/>
      <c r="Q41" s="386"/>
      <c r="R41" s="386"/>
      <c r="S41" s="400"/>
      <c r="T41" s="400"/>
      <c r="U41" s="337"/>
      <c r="V41" s="338"/>
      <c r="W41" s="339"/>
      <c r="X41" s="29" t="s">
        <v>216</v>
      </c>
      <c r="Y41" s="45">
        <v>1</v>
      </c>
      <c r="Z41" s="16">
        <v>1</v>
      </c>
      <c r="AA41" s="29">
        <v>1</v>
      </c>
      <c r="AB41" s="29">
        <v>1</v>
      </c>
      <c r="AC41" s="29">
        <v>0</v>
      </c>
      <c r="AD41" s="29">
        <f t="shared" si="4"/>
        <v>1</v>
      </c>
      <c r="AE41" s="22">
        <f t="shared" si="5"/>
        <v>1</v>
      </c>
      <c r="AF41" s="23"/>
      <c r="AG41" s="33">
        <v>330</v>
      </c>
      <c r="AH41" s="23"/>
      <c r="AI41" s="23"/>
      <c r="AJ41" s="6"/>
      <c r="AK41" s="33" t="s">
        <v>275</v>
      </c>
      <c r="AL41" s="144" t="s">
        <v>344</v>
      </c>
      <c r="AM41" s="163">
        <v>63171482.390000001</v>
      </c>
      <c r="AN41" s="151" t="s">
        <v>343</v>
      </c>
      <c r="AO41" s="363"/>
      <c r="AP41" s="364"/>
      <c r="AQ41" s="155">
        <v>62700000</v>
      </c>
      <c r="AR41" s="155">
        <v>62700000</v>
      </c>
      <c r="AS41" s="197">
        <f>+AQ41/AM41</f>
        <v>0.99253646784653204</v>
      </c>
      <c r="AT41" s="197">
        <f t="shared" si="6"/>
        <v>0.99253646784653204</v>
      </c>
      <c r="AU41" s="161"/>
      <c r="AV41" s="161"/>
      <c r="AW41" s="396"/>
    </row>
    <row r="42" spans="1:49" ht="28.5" customHeight="1" x14ac:dyDescent="0.25">
      <c r="A42" s="408"/>
      <c r="B42" s="399"/>
      <c r="C42" s="416"/>
      <c r="D42" s="416"/>
      <c r="E42" s="416"/>
      <c r="F42" s="386"/>
      <c r="G42" s="386"/>
      <c r="H42" s="386"/>
      <c r="I42" s="386"/>
      <c r="J42" s="386"/>
      <c r="K42" s="386"/>
      <c r="L42" s="386"/>
      <c r="M42" s="466"/>
      <c r="N42" s="386"/>
      <c r="O42" s="386"/>
      <c r="P42" s="386"/>
      <c r="Q42" s="386"/>
      <c r="R42" s="386"/>
      <c r="S42" s="400"/>
      <c r="T42" s="400"/>
      <c r="U42" s="337"/>
      <c r="V42" s="338"/>
      <c r="W42" s="339"/>
      <c r="X42" s="370" t="s">
        <v>217</v>
      </c>
      <c r="Y42" s="370">
        <v>1</v>
      </c>
      <c r="Z42" s="370">
        <v>0</v>
      </c>
      <c r="AA42" s="370">
        <v>0</v>
      </c>
      <c r="AB42" s="370">
        <v>8</v>
      </c>
      <c r="AC42" s="370">
        <v>0</v>
      </c>
      <c r="AD42" s="370">
        <f>+AB42+AC42</f>
        <v>8</v>
      </c>
      <c r="AE42" s="481">
        <v>1</v>
      </c>
      <c r="AF42" s="370"/>
      <c r="AG42" s="370">
        <v>330</v>
      </c>
      <c r="AH42" s="370"/>
      <c r="AI42" s="370"/>
      <c r="AJ42" s="370"/>
      <c r="AK42" s="370"/>
      <c r="AL42" s="144" t="s">
        <v>345</v>
      </c>
      <c r="AM42" s="163">
        <v>105389633</v>
      </c>
      <c r="AN42" s="151" t="s">
        <v>340</v>
      </c>
      <c r="AO42" s="363"/>
      <c r="AP42" s="364"/>
      <c r="AQ42" s="155">
        <v>95000000</v>
      </c>
      <c r="AR42" s="155">
        <v>76000000</v>
      </c>
      <c r="AS42" s="197">
        <f t="shared" ref="AS42:AS46" si="7">+AQ42/AM42</f>
        <v>0.90141693538300871</v>
      </c>
      <c r="AT42" s="197">
        <f t="shared" si="6"/>
        <v>0.72113354830640697</v>
      </c>
      <c r="AU42" s="161"/>
      <c r="AV42" s="161"/>
      <c r="AW42" s="396"/>
    </row>
    <row r="43" spans="1:49" ht="75" x14ac:dyDescent="0.25">
      <c r="A43" s="408"/>
      <c r="B43" s="399"/>
      <c r="C43" s="416"/>
      <c r="D43" s="416"/>
      <c r="E43" s="416"/>
      <c r="F43" s="386"/>
      <c r="G43" s="386"/>
      <c r="H43" s="386"/>
      <c r="I43" s="386"/>
      <c r="J43" s="386"/>
      <c r="K43" s="386"/>
      <c r="L43" s="386"/>
      <c r="M43" s="466"/>
      <c r="N43" s="386"/>
      <c r="O43" s="386"/>
      <c r="P43" s="386"/>
      <c r="Q43" s="386"/>
      <c r="R43" s="386"/>
      <c r="S43" s="400"/>
      <c r="T43" s="400"/>
      <c r="U43" s="337"/>
      <c r="V43" s="338"/>
      <c r="W43" s="339"/>
      <c r="X43" s="371"/>
      <c r="Y43" s="371"/>
      <c r="Z43" s="371"/>
      <c r="AA43" s="371"/>
      <c r="AB43" s="371"/>
      <c r="AC43" s="371"/>
      <c r="AD43" s="371"/>
      <c r="AE43" s="482"/>
      <c r="AF43" s="371"/>
      <c r="AG43" s="371"/>
      <c r="AH43" s="371"/>
      <c r="AI43" s="371"/>
      <c r="AJ43" s="371"/>
      <c r="AK43" s="371"/>
      <c r="AL43" s="144" t="s">
        <v>347</v>
      </c>
      <c r="AM43" s="163">
        <v>0.72</v>
      </c>
      <c r="AN43" s="151" t="s">
        <v>346</v>
      </c>
      <c r="AO43" s="363"/>
      <c r="AP43" s="364"/>
      <c r="AQ43" s="155"/>
      <c r="AR43" s="155"/>
      <c r="AS43" s="197"/>
      <c r="AT43" s="197"/>
      <c r="AU43" s="161"/>
      <c r="AV43" s="161"/>
      <c r="AW43" s="396"/>
    </row>
    <row r="44" spans="1:49" ht="75" x14ac:dyDescent="0.25">
      <c r="A44" s="408"/>
      <c r="B44" s="399"/>
      <c r="C44" s="416"/>
      <c r="D44" s="416"/>
      <c r="E44" s="416"/>
      <c r="F44" s="386"/>
      <c r="G44" s="386"/>
      <c r="H44" s="386"/>
      <c r="I44" s="386"/>
      <c r="J44" s="386"/>
      <c r="K44" s="386"/>
      <c r="L44" s="386"/>
      <c r="M44" s="466"/>
      <c r="N44" s="386"/>
      <c r="O44" s="386"/>
      <c r="P44" s="386"/>
      <c r="Q44" s="386"/>
      <c r="R44" s="386"/>
      <c r="S44" s="400"/>
      <c r="T44" s="400"/>
      <c r="U44" s="337"/>
      <c r="V44" s="338"/>
      <c r="W44" s="339"/>
      <c r="X44" s="371"/>
      <c r="Y44" s="371"/>
      <c r="Z44" s="371"/>
      <c r="AA44" s="371"/>
      <c r="AB44" s="371"/>
      <c r="AC44" s="371"/>
      <c r="AD44" s="371"/>
      <c r="AE44" s="482"/>
      <c r="AF44" s="371"/>
      <c r="AG44" s="371"/>
      <c r="AH44" s="371"/>
      <c r="AI44" s="371"/>
      <c r="AJ44" s="371"/>
      <c r="AK44" s="371"/>
      <c r="AL44" s="144" t="s">
        <v>349</v>
      </c>
      <c r="AM44" s="163">
        <v>0.62</v>
      </c>
      <c r="AN44" s="151" t="s">
        <v>348</v>
      </c>
      <c r="AO44" s="363"/>
      <c r="AP44" s="364"/>
      <c r="AQ44" s="155"/>
      <c r="AR44" s="155"/>
      <c r="AS44" s="197"/>
      <c r="AT44" s="197"/>
      <c r="AU44" s="161"/>
      <c r="AV44" s="161"/>
      <c r="AW44" s="396"/>
    </row>
    <row r="45" spans="1:49" ht="75" x14ac:dyDescent="0.25">
      <c r="A45" s="408"/>
      <c r="B45" s="399"/>
      <c r="C45" s="416"/>
      <c r="D45" s="416"/>
      <c r="E45" s="416"/>
      <c r="F45" s="386"/>
      <c r="G45" s="386"/>
      <c r="H45" s="386"/>
      <c r="I45" s="386"/>
      <c r="J45" s="386"/>
      <c r="K45" s="386"/>
      <c r="L45" s="386"/>
      <c r="M45" s="466"/>
      <c r="N45" s="386"/>
      <c r="O45" s="386"/>
      <c r="P45" s="386"/>
      <c r="Q45" s="386"/>
      <c r="R45" s="386"/>
      <c r="S45" s="400"/>
      <c r="T45" s="400"/>
      <c r="U45" s="337"/>
      <c r="V45" s="338"/>
      <c r="W45" s="339"/>
      <c r="X45" s="371"/>
      <c r="Y45" s="371"/>
      <c r="Z45" s="371"/>
      <c r="AA45" s="371"/>
      <c r="AB45" s="371"/>
      <c r="AC45" s="371"/>
      <c r="AD45" s="371"/>
      <c r="AE45" s="482"/>
      <c r="AF45" s="371"/>
      <c r="AG45" s="371"/>
      <c r="AH45" s="371"/>
      <c r="AI45" s="371"/>
      <c r="AJ45" s="371"/>
      <c r="AK45" s="371"/>
      <c r="AL45" s="144" t="s">
        <v>351</v>
      </c>
      <c r="AM45" s="163">
        <v>0.16</v>
      </c>
      <c r="AN45" s="151" t="s">
        <v>350</v>
      </c>
      <c r="AO45" s="363"/>
      <c r="AP45" s="364"/>
      <c r="AQ45" s="155"/>
      <c r="AR45" s="155"/>
      <c r="AS45" s="197"/>
      <c r="AT45" s="197"/>
      <c r="AU45" s="161"/>
      <c r="AV45" s="161"/>
      <c r="AW45" s="396"/>
    </row>
    <row r="46" spans="1:49" ht="90" x14ac:dyDescent="0.25">
      <c r="A46" s="408"/>
      <c r="B46" s="399"/>
      <c r="C46" s="416"/>
      <c r="D46" s="416"/>
      <c r="E46" s="416"/>
      <c r="F46" s="386"/>
      <c r="G46" s="386"/>
      <c r="H46" s="386"/>
      <c r="I46" s="386"/>
      <c r="J46" s="386"/>
      <c r="K46" s="386"/>
      <c r="L46" s="386"/>
      <c r="M46" s="466"/>
      <c r="N46" s="386"/>
      <c r="O46" s="386"/>
      <c r="P46" s="386"/>
      <c r="Q46" s="386"/>
      <c r="R46" s="386"/>
      <c r="S46" s="400"/>
      <c r="T46" s="400"/>
      <c r="U46" s="337"/>
      <c r="V46" s="338"/>
      <c r="W46" s="339"/>
      <c r="X46" s="371"/>
      <c r="Y46" s="371"/>
      <c r="Z46" s="371"/>
      <c r="AA46" s="371"/>
      <c r="AB46" s="371"/>
      <c r="AC46" s="372"/>
      <c r="AD46" s="371"/>
      <c r="AE46" s="482"/>
      <c r="AF46" s="371"/>
      <c r="AG46" s="371"/>
      <c r="AH46" s="371"/>
      <c r="AI46" s="371"/>
      <c r="AJ46" s="371"/>
      <c r="AK46" s="371"/>
      <c r="AL46" s="144" t="s">
        <v>352</v>
      </c>
      <c r="AM46" s="163">
        <v>73146669.659999996</v>
      </c>
      <c r="AN46" s="151" t="s">
        <v>342</v>
      </c>
      <c r="AO46" s="363"/>
      <c r="AP46" s="364"/>
      <c r="AQ46" s="155">
        <v>0</v>
      </c>
      <c r="AR46" s="155">
        <v>0</v>
      </c>
      <c r="AS46" s="197">
        <f t="shared" si="7"/>
        <v>0</v>
      </c>
      <c r="AT46" s="197">
        <f t="shared" si="6"/>
        <v>0</v>
      </c>
      <c r="AU46" s="161"/>
      <c r="AV46" s="161"/>
      <c r="AW46" s="396"/>
    </row>
    <row r="47" spans="1:49" ht="30" customHeight="1" x14ac:dyDescent="0.25">
      <c r="A47" s="408"/>
      <c r="B47" s="399"/>
      <c r="C47" s="416"/>
      <c r="D47" s="416"/>
      <c r="E47" s="416"/>
      <c r="F47" s="386"/>
      <c r="G47" s="386"/>
      <c r="H47" s="386"/>
      <c r="I47" s="386"/>
      <c r="J47" s="386"/>
      <c r="K47" s="386"/>
      <c r="L47" s="386"/>
      <c r="M47" s="466"/>
      <c r="N47" s="386"/>
      <c r="O47" s="386"/>
      <c r="P47" s="386"/>
      <c r="Q47" s="386"/>
      <c r="R47" s="386"/>
      <c r="S47" s="400"/>
      <c r="T47" s="400"/>
      <c r="U47" s="337"/>
      <c r="V47" s="338"/>
      <c r="W47" s="339"/>
      <c r="X47" s="29" t="s">
        <v>218</v>
      </c>
      <c r="Y47" s="45">
        <v>1300</v>
      </c>
      <c r="Z47" s="16">
        <v>397</v>
      </c>
      <c r="AA47" s="29">
        <v>658</v>
      </c>
      <c r="AB47" s="29">
        <v>930</v>
      </c>
      <c r="AC47" s="29">
        <v>143</v>
      </c>
      <c r="AD47" s="29">
        <f>+AB47+AC47</f>
        <v>1073</v>
      </c>
      <c r="AE47" s="235">
        <f>+AD47/Y47</f>
        <v>0.82538461538461538</v>
      </c>
      <c r="AF47" s="23"/>
      <c r="AG47" s="33">
        <v>330</v>
      </c>
      <c r="AH47" s="23"/>
      <c r="AI47" s="23"/>
      <c r="AJ47" s="6"/>
      <c r="AK47" s="33"/>
      <c r="AL47" s="165"/>
      <c r="AM47" s="166"/>
      <c r="AN47" s="151"/>
      <c r="AO47" s="363"/>
      <c r="AP47" s="364"/>
      <c r="AQ47" s="155"/>
      <c r="AR47" s="155"/>
      <c r="AS47" s="200"/>
      <c r="AT47" s="200"/>
      <c r="AU47" s="161"/>
      <c r="AV47" s="161"/>
      <c r="AW47" s="396"/>
    </row>
    <row r="48" spans="1:49" ht="31.5" x14ac:dyDescent="0.25">
      <c r="A48" s="408"/>
      <c r="B48" s="399"/>
      <c r="C48" s="416"/>
      <c r="D48" s="416"/>
      <c r="E48" s="416"/>
      <c r="F48" s="397" t="s">
        <v>169</v>
      </c>
      <c r="G48" s="397"/>
      <c r="H48" s="397"/>
      <c r="I48" s="397"/>
      <c r="J48" s="397"/>
      <c r="K48" s="397"/>
      <c r="L48" s="397"/>
      <c r="M48" s="397"/>
      <c r="N48" s="397"/>
      <c r="O48" s="397"/>
      <c r="P48" s="397"/>
      <c r="Q48" s="397"/>
      <c r="R48" s="397"/>
      <c r="S48" s="72">
        <f>+S36</f>
        <v>0.96</v>
      </c>
      <c r="T48" s="72">
        <f>+T36</f>
        <v>0.90999999999999992</v>
      </c>
      <c r="U48" s="362" t="s">
        <v>181</v>
      </c>
      <c r="V48" s="362"/>
      <c r="W48" s="362"/>
      <c r="X48" s="362"/>
      <c r="Y48" s="362"/>
      <c r="Z48" s="362"/>
      <c r="AA48" s="362"/>
      <c r="AB48" s="362"/>
      <c r="AC48" s="362"/>
      <c r="AD48" s="362"/>
      <c r="AE48" s="124">
        <f>+AVERAGE(AE36:AE47)</f>
        <v>0.72817307692307698</v>
      </c>
      <c r="AF48" s="125"/>
      <c r="AG48" s="125"/>
      <c r="AH48" s="125"/>
      <c r="AI48" s="125"/>
      <c r="AJ48" s="126"/>
      <c r="AK48" s="33"/>
      <c r="AL48" s="33"/>
      <c r="AM48" s="58"/>
      <c r="AN48" s="31"/>
      <c r="AO48" s="31"/>
      <c r="AP48" s="55"/>
      <c r="AQ48" s="62"/>
      <c r="AR48" s="62"/>
      <c r="AS48" s="201"/>
      <c r="AT48" s="201"/>
      <c r="AU48" s="63"/>
      <c r="AV48" s="63"/>
      <c r="AW48" s="396"/>
    </row>
    <row r="49" spans="1:49" ht="15" customHeight="1" x14ac:dyDescent="0.25">
      <c r="A49" s="408"/>
      <c r="B49" s="399"/>
      <c r="C49" s="416"/>
      <c r="D49" s="416"/>
      <c r="E49" s="416"/>
      <c r="F49" s="386" t="s">
        <v>323</v>
      </c>
      <c r="G49" s="420" t="s">
        <v>324</v>
      </c>
      <c r="H49" s="108"/>
      <c r="I49" s="449" t="s">
        <v>325</v>
      </c>
      <c r="J49" s="420" t="s">
        <v>326</v>
      </c>
      <c r="K49" s="398">
        <v>1</v>
      </c>
      <c r="L49" s="398">
        <v>1</v>
      </c>
      <c r="M49" s="393">
        <v>0.15</v>
      </c>
      <c r="N49" s="419">
        <v>0.2</v>
      </c>
      <c r="O49" s="387">
        <v>0.05</v>
      </c>
      <c r="P49" s="387">
        <v>0.05</v>
      </c>
      <c r="Q49" s="387">
        <v>0.2</v>
      </c>
      <c r="R49" s="393">
        <f>+N49+O49+P49+Q49</f>
        <v>0.5</v>
      </c>
      <c r="S49" s="419">
        <f>+R49/L49</f>
        <v>0.5</v>
      </c>
      <c r="T49" s="419">
        <f>+(R49+M49)/K49</f>
        <v>0.65</v>
      </c>
      <c r="U49" s="337" t="s">
        <v>327</v>
      </c>
      <c r="V49" s="338"/>
      <c r="W49" s="339" t="s">
        <v>328</v>
      </c>
      <c r="X49" s="44" t="s">
        <v>219</v>
      </c>
      <c r="Y49" s="45">
        <v>1</v>
      </c>
      <c r="Z49" s="3"/>
      <c r="AA49" s="44">
        <v>0</v>
      </c>
      <c r="AB49" s="44">
        <v>0</v>
      </c>
      <c r="AC49" s="44">
        <v>0</v>
      </c>
      <c r="AD49" s="44">
        <f>+AA49+AB49+AC49</f>
        <v>0</v>
      </c>
      <c r="AE49" s="48">
        <v>0</v>
      </c>
      <c r="AF49" s="346"/>
      <c r="AG49" s="33">
        <v>270</v>
      </c>
      <c r="AH49" s="40"/>
      <c r="AI49" s="40"/>
      <c r="AJ49" s="6" t="s">
        <v>114</v>
      </c>
      <c r="AK49" s="411" t="s">
        <v>274</v>
      </c>
      <c r="AL49" s="334" t="s">
        <v>119</v>
      </c>
      <c r="AM49" s="366">
        <v>320100000</v>
      </c>
      <c r="AN49" s="413" t="s">
        <v>280</v>
      </c>
      <c r="AO49" s="413" t="s">
        <v>294</v>
      </c>
      <c r="AP49" s="334" t="s">
        <v>295</v>
      </c>
      <c r="AQ49" s="366">
        <v>320100000</v>
      </c>
      <c r="AR49" s="366">
        <v>315700000</v>
      </c>
      <c r="AS49" s="347">
        <f>+AQ49/AM49</f>
        <v>1</v>
      </c>
      <c r="AT49" s="347">
        <f>+AR49/AM49</f>
        <v>0.9862542955326461</v>
      </c>
      <c r="AU49" s="142"/>
      <c r="AV49" s="142"/>
      <c r="AW49" s="396"/>
    </row>
    <row r="50" spans="1:49" ht="15" customHeight="1" x14ac:dyDescent="0.25">
      <c r="A50" s="408"/>
      <c r="B50" s="399"/>
      <c r="C50" s="416"/>
      <c r="D50" s="416"/>
      <c r="E50" s="416"/>
      <c r="F50" s="386"/>
      <c r="G50" s="420"/>
      <c r="H50" s="108"/>
      <c r="I50" s="449"/>
      <c r="J50" s="420"/>
      <c r="K50" s="398"/>
      <c r="L50" s="398"/>
      <c r="M50" s="398"/>
      <c r="N50" s="419"/>
      <c r="O50" s="388"/>
      <c r="P50" s="388"/>
      <c r="Q50" s="388"/>
      <c r="R50" s="398"/>
      <c r="S50" s="419"/>
      <c r="T50" s="419"/>
      <c r="U50" s="337"/>
      <c r="V50" s="338"/>
      <c r="W50" s="339"/>
      <c r="X50" s="46" t="s">
        <v>220</v>
      </c>
      <c r="Y50" s="45">
        <v>1</v>
      </c>
      <c r="Z50" s="3"/>
      <c r="AA50" s="50">
        <v>0.1</v>
      </c>
      <c r="AB50" s="50">
        <v>0.2</v>
      </c>
      <c r="AC50" s="50">
        <v>0.05</v>
      </c>
      <c r="AD50" s="50">
        <f>+AB50+AC50</f>
        <v>0.25</v>
      </c>
      <c r="AE50" s="48">
        <f>+AD50</f>
        <v>0.25</v>
      </c>
      <c r="AF50" s="346"/>
      <c r="AG50" s="33">
        <v>270</v>
      </c>
      <c r="AH50" s="40"/>
      <c r="AI50" s="40"/>
      <c r="AJ50" s="6" t="s">
        <v>114</v>
      </c>
      <c r="AK50" s="411"/>
      <c r="AL50" s="365"/>
      <c r="AM50" s="367"/>
      <c r="AN50" s="414"/>
      <c r="AO50" s="414"/>
      <c r="AP50" s="365"/>
      <c r="AQ50" s="367"/>
      <c r="AR50" s="367"/>
      <c r="AS50" s="348"/>
      <c r="AT50" s="348"/>
      <c r="AU50" s="142"/>
      <c r="AV50" s="142"/>
      <c r="AW50" s="396"/>
    </row>
    <row r="51" spans="1:49" ht="15.75" customHeight="1" x14ac:dyDescent="0.25">
      <c r="A51" s="408"/>
      <c r="B51" s="399"/>
      <c r="C51" s="416"/>
      <c r="D51" s="416"/>
      <c r="E51" s="416"/>
      <c r="F51" s="386"/>
      <c r="G51" s="420"/>
      <c r="H51" s="108"/>
      <c r="I51" s="449"/>
      <c r="J51" s="420"/>
      <c r="K51" s="398"/>
      <c r="L51" s="398"/>
      <c r="M51" s="398"/>
      <c r="N51" s="419"/>
      <c r="O51" s="388"/>
      <c r="P51" s="388"/>
      <c r="Q51" s="388"/>
      <c r="R51" s="398"/>
      <c r="S51" s="419"/>
      <c r="T51" s="419"/>
      <c r="U51" s="337"/>
      <c r="V51" s="338"/>
      <c r="W51" s="339"/>
      <c r="X51" s="395" t="s">
        <v>221</v>
      </c>
      <c r="Y51" s="396">
        <v>1</v>
      </c>
      <c r="Z51" s="394"/>
      <c r="AA51" s="341">
        <v>0.15</v>
      </c>
      <c r="AB51" s="341">
        <v>0.15</v>
      </c>
      <c r="AC51" s="341">
        <v>0.05</v>
      </c>
      <c r="AD51" s="341">
        <f>+AB51+AC51</f>
        <v>0.2</v>
      </c>
      <c r="AE51" s="479">
        <f>+AD51</f>
        <v>0.2</v>
      </c>
      <c r="AF51" s="346"/>
      <c r="AG51" s="33">
        <v>270</v>
      </c>
      <c r="AH51" s="40"/>
      <c r="AI51" s="40"/>
      <c r="AJ51" s="6" t="s">
        <v>114</v>
      </c>
      <c r="AK51" s="411"/>
      <c r="AL51" s="365"/>
      <c r="AM51" s="367"/>
      <c r="AN51" s="414"/>
      <c r="AO51" s="414"/>
      <c r="AP51" s="365"/>
      <c r="AQ51" s="367"/>
      <c r="AR51" s="367"/>
      <c r="AS51" s="348"/>
      <c r="AT51" s="348"/>
      <c r="AU51" s="142"/>
      <c r="AV51" s="142"/>
      <c r="AW51" s="396"/>
    </row>
    <row r="52" spans="1:49" ht="76.5" customHeight="1" x14ac:dyDescent="0.25">
      <c r="A52" s="408"/>
      <c r="B52" s="399"/>
      <c r="C52" s="416"/>
      <c r="D52" s="416"/>
      <c r="E52" s="416"/>
      <c r="F52" s="386"/>
      <c r="G52" s="420"/>
      <c r="H52" s="108"/>
      <c r="I52" s="449"/>
      <c r="J52" s="420"/>
      <c r="K52" s="398"/>
      <c r="L52" s="398"/>
      <c r="M52" s="398"/>
      <c r="N52" s="419"/>
      <c r="O52" s="389"/>
      <c r="P52" s="389"/>
      <c r="Q52" s="389"/>
      <c r="R52" s="398"/>
      <c r="S52" s="419"/>
      <c r="T52" s="419"/>
      <c r="U52" s="337"/>
      <c r="V52" s="338"/>
      <c r="W52" s="339"/>
      <c r="X52" s="395"/>
      <c r="Y52" s="396"/>
      <c r="Z52" s="342"/>
      <c r="AA52" s="342"/>
      <c r="AB52" s="342"/>
      <c r="AC52" s="483"/>
      <c r="AD52" s="342"/>
      <c r="AE52" s="480"/>
      <c r="AF52" s="346"/>
      <c r="AG52" s="33">
        <v>270</v>
      </c>
      <c r="AH52" s="40"/>
      <c r="AI52" s="40"/>
      <c r="AJ52" s="6" t="s">
        <v>114</v>
      </c>
      <c r="AK52" s="411"/>
      <c r="AL52" s="335"/>
      <c r="AM52" s="368"/>
      <c r="AN52" s="415"/>
      <c r="AO52" s="414"/>
      <c r="AP52" s="365"/>
      <c r="AQ52" s="368"/>
      <c r="AR52" s="368"/>
      <c r="AS52" s="349"/>
      <c r="AT52" s="349"/>
      <c r="AU52" s="142"/>
      <c r="AV52" s="142"/>
      <c r="AW52" s="396"/>
    </row>
    <row r="53" spans="1:49" ht="76.5" customHeight="1" x14ac:dyDescent="0.25">
      <c r="A53" s="408"/>
      <c r="B53" s="10"/>
      <c r="C53" s="29"/>
      <c r="D53" s="29"/>
      <c r="E53" s="29"/>
      <c r="F53" s="107"/>
      <c r="G53" s="108"/>
      <c r="H53" s="108"/>
      <c r="I53" s="109"/>
      <c r="J53" s="108"/>
      <c r="K53" s="111"/>
      <c r="L53" s="111"/>
      <c r="M53" s="111"/>
      <c r="N53" s="105"/>
      <c r="O53" s="116"/>
      <c r="P53" s="116"/>
      <c r="Q53" s="116"/>
      <c r="R53" s="111"/>
      <c r="S53" s="105"/>
      <c r="T53" s="105"/>
      <c r="U53" s="41"/>
      <c r="V53" s="82"/>
      <c r="W53" s="42"/>
      <c r="X53" s="46"/>
      <c r="Y53" s="45"/>
      <c r="Z53" s="79"/>
      <c r="AA53" s="79"/>
      <c r="AB53" s="79"/>
      <c r="AC53" s="79"/>
      <c r="AD53" s="79"/>
      <c r="AE53" s="84"/>
      <c r="AF53" s="40"/>
      <c r="AG53" s="33"/>
      <c r="AH53" s="40"/>
      <c r="AI53" s="40"/>
      <c r="AJ53" s="6"/>
      <c r="AK53" s="32"/>
      <c r="AL53" s="139" t="s">
        <v>354</v>
      </c>
      <c r="AM53" s="160">
        <v>300000000</v>
      </c>
      <c r="AN53" s="139" t="s">
        <v>353</v>
      </c>
      <c r="AO53" s="415"/>
      <c r="AP53" s="335"/>
      <c r="AQ53" s="141">
        <v>0</v>
      </c>
      <c r="AR53" s="141">
        <v>0</v>
      </c>
      <c r="AS53" s="202">
        <f>+AQ53/AM53</f>
        <v>0</v>
      </c>
      <c r="AT53" s="202">
        <f>+AR53/AM53</f>
        <v>0</v>
      </c>
      <c r="AU53" s="142"/>
      <c r="AV53" s="142"/>
      <c r="AW53" s="45"/>
    </row>
    <row r="54" spans="1:49" ht="31.5" x14ac:dyDescent="0.25">
      <c r="A54" s="408"/>
      <c r="B54" s="10"/>
      <c r="C54" s="29"/>
      <c r="D54" s="29"/>
      <c r="E54" s="29"/>
      <c r="F54" s="397" t="s">
        <v>168</v>
      </c>
      <c r="G54" s="397"/>
      <c r="H54" s="397"/>
      <c r="I54" s="397"/>
      <c r="J54" s="397"/>
      <c r="K54" s="397"/>
      <c r="L54" s="397"/>
      <c r="M54" s="397"/>
      <c r="N54" s="397"/>
      <c r="O54" s="397"/>
      <c r="P54" s="397"/>
      <c r="Q54" s="397"/>
      <c r="R54" s="397"/>
      <c r="S54" s="73">
        <f>+S49</f>
        <v>0.5</v>
      </c>
      <c r="T54" s="73">
        <f>+T49</f>
        <v>0.65</v>
      </c>
      <c r="U54" s="362" t="s">
        <v>181</v>
      </c>
      <c r="V54" s="362"/>
      <c r="W54" s="362"/>
      <c r="X54" s="362"/>
      <c r="Y54" s="362"/>
      <c r="Z54" s="362"/>
      <c r="AA54" s="362"/>
      <c r="AB54" s="362"/>
      <c r="AC54" s="362"/>
      <c r="AD54" s="362"/>
      <c r="AE54" s="444">
        <v>0.12</v>
      </c>
      <c r="AF54" s="127"/>
      <c r="AG54" s="127"/>
      <c r="AH54" s="127"/>
      <c r="AI54" s="127"/>
      <c r="AJ54" s="126"/>
      <c r="AK54" s="55"/>
      <c r="AL54" s="55"/>
      <c r="AM54" s="58"/>
      <c r="AN54" s="31"/>
      <c r="AO54" s="31"/>
      <c r="AP54" s="55"/>
      <c r="AQ54" s="40"/>
      <c r="AR54" s="40"/>
      <c r="AS54" s="199"/>
      <c r="AT54" s="199"/>
      <c r="AU54" s="2"/>
      <c r="AV54" s="2"/>
      <c r="AW54" s="45"/>
    </row>
    <row r="55" spans="1:49" ht="31.5" customHeight="1" x14ac:dyDescent="0.25">
      <c r="A55" s="409"/>
      <c r="B55" s="397" t="s">
        <v>170</v>
      </c>
      <c r="C55" s="397"/>
      <c r="D55" s="397"/>
      <c r="E55" s="397"/>
      <c r="F55" s="397"/>
      <c r="G55" s="397"/>
      <c r="H55" s="397"/>
      <c r="I55" s="397"/>
      <c r="J55" s="397"/>
      <c r="K55" s="397"/>
      <c r="L55" s="397"/>
      <c r="M55" s="397"/>
      <c r="N55" s="397"/>
      <c r="O55" s="397"/>
      <c r="P55" s="397"/>
      <c r="Q55" s="397"/>
      <c r="R55" s="397"/>
      <c r="S55" s="73">
        <f>+AVERAGE(S34,S48,S54)</f>
        <v>0.72902777777777772</v>
      </c>
      <c r="T55" s="73">
        <f>+AVERAGE(T34,T48,T54)</f>
        <v>0.75444444444444436</v>
      </c>
      <c r="U55" s="362"/>
      <c r="V55" s="362"/>
      <c r="W55" s="362"/>
      <c r="X55" s="362"/>
      <c r="Y55" s="362"/>
      <c r="Z55" s="362"/>
      <c r="AA55" s="362"/>
      <c r="AB55" s="362"/>
      <c r="AC55" s="362"/>
      <c r="AD55" s="362"/>
      <c r="AE55" s="444"/>
      <c r="AF55" s="117"/>
      <c r="AG55" s="127"/>
      <c r="AH55" s="127"/>
      <c r="AI55" s="127"/>
      <c r="AJ55" s="126"/>
      <c r="AK55" s="498" t="s">
        <v>276</v>
      </c>
      <c r="AL55" s="363" t="s">
        <v>119</v>
      </c>
      <c r="AM55" s="369">
        <v>1661882132</v>
      </c>
      <c r="AN55" s="363" t="s">
        <v>280</v>
      </c>
      <c r="AO55" s="413" t="s">
        <v>296</v>
      </c>
      <c r="AP55" s="413" t="s">
        <v>297</v>
      </c>
      <c r="AQ55" s="351">
        <v>1638045275.96</v>
      </c>
      <c r="AR55" s="351">
        <v>1602411248.1700001</v>
      </c>
      <c r="AS55" s="347">
        <f>+AQ55/AM55</f>
        <v>0.98565671079734551</v>
      </c>
      <c r="AT55" s="347">
        <f>+AR55/AM55</f>
        <v>0.96421474021239439</v>
      </c>
      <c r="AU55" s="142"/>
      <c r="AV55" s="142"/>
      <c r="AW55" s="45"/>
    </row>
    <row r="56" spans="1:49" ht="45" customHeight="1" x14ac:dyDescent="0.25">
      <c r="A56" s="399" t="s">
        <v>40</v>
      </c>
      <c r="B56" s="399" t="s">
        <v>127</v>
      </c>
      <c r="C56" s="399" t="s">
        <v>41</v>
      </c>
      <c r="D56" s="399">
        <v>0.3</v>
      </c>
      <c r="E56" s="399" t="s">
        <v>42</v>
      </c>
      <c r="F56" s="401" t="s">
        <v>43</v>
      </c>
      <c r="G56" s="386" t="s">
        <v>129</v>
      </c>
      <c r="H56" s="401"/>
      <c r="I56" s="114">
        <v>0.32</v>
      </c>
      <c r="J56" s="386" t="s">
        <v>130</v>
      </c>
      <c r="K56" s="393">
        <v>1</v>
      </c>
      <c r="L56" s="393">
        <v>1</v>
      </c>
      <c r="M56" s="400">
        <v>1</v>
      </c>
      <c r="N56" s="400">
        <v>0</v>
      </c>
      <c r="O56" s="404">
        <v>1</v>
      </c>
      <c r="P56" s="404">
        <v>1</v>
      </c>
      <c r="Q56" s="404">
        <v>1</v>
      </c>
      <c r="R56" s="400">
        <f>+Q56</f>
        <v>1</v>
      </c>
      <c r="S56" s="400">
        <f>+R56/L56</f>
        <v>1</v>
      </c>
      <c r="T56" s="400">
        <v>1</v>
      </c>
      <c r="U56" s="446" t="s">
        <v>222</v>
      </c>
      <c r="V56" s="446">
        <v>2021130010256</v>
      </c>
      <c r="W56" s="446" t="s">
        <v>223</v>
      </c>
      <c r="X56" s="46" t="s">
        <v>374</v>
      </c>
      <c r="Y56" s="45">
        <v>7</v>
      </c>
      <c r="Z56" s="47">
        <v>0.05</v>
      </c>
      <c r="AA56" s="47">
        <v>7.0000000000000007E-2</v>
      </c>
      <c r="AB56" s="47">
        <v>7.0000000000000007E-2</v>
      </c>
      <c r="AC56" s="47">
        <v>0.93</v>
      </c>
      <c r="AD56" s="47">
        <f>+AA56+AC56</f>
        <v>1</v>
      </c>
      <c r="AE56" s="53">
        <f>+AD56</f>
        <v>1</v>
      </c>
      <c r="AF56" s="40" t="s">
        <v>141</v>
      </c>
      <c r="AG56" s="33">
        <v>270</v>
      </c>
      <c r="AH56" s="40"/>
      <c r="AI56" s="40"/>
      <c r="AJ56" s="54" t="s">
        <v>142</v>
      </c>
      <c r="AK56" s="499"/>
      <c r="AL56" s="363"/>
      <c r="AM56" s="369"/>
      <c r="AN56" s="363"/>
      <c r="AO56" s="414"/>
      <c r="AP56" s="414"/>
      <c r="AQ56" s="358"/>
      <c r="AR56" s="358"/>
      <c r="AS56" s="348"/>
      <c r="AT56" s="348"/>
      <c r="AU56" s="167" t="s">
        <v>152</v>
      </c>
      <c r="AV56" s="167"/>
      <c r="AW56" s="432" t="s">
        <v>156</v>
      </c>
    </row>
    <row r="57" spans="1:49" ht="15" hidden="1" customHeight="1" x14ac:dyDescent="0.25">
      <c r="A57" s="399"/>
      <c r="B57" s="399"/>
      <c r="C57" s="399"/>
      <c r="D57" s="399"/>
      <c r="E57" s="399"/>
      <c r="F57" s="402"/>
      <c r="G57" s="386"/>
      <c r="H57" s="403"/>
      <c r="I57" s="114"/>
      <c r="J57" s="386"/>
      <c r="K57" s="393"/>
      <c r="L57" s="393"/>
      <c r="M57" s="398"/>
      <c r="N57" s="400"/>
      <c r="O57" s="405"/>
      <c r="P57" s="405"/>
      <c r="Q57" s="405"/>
      <c r="R57" s="398"/>
      <c r="S57" s="398"/>
      <c r="T57" s="398"/>
      <c r="U57" s="447"/>
      <c r="V57" s="447"/>
      <c r="W57" s="447"/>
      <c r="X57" s="223" t="s">
        <v>224</v>
      </c>
      <c r="Y57" s="45">
        <v>2</v>
      </c>
      <c r="Z57" s="45">
        <v>0</v>
      </c>
      <c r="AA57" s="45">
        <v>2</v>
      </c>
      <c r="AB57" s="68">
        <v>0</v>
      </c>
      <c r="AC57" s="227"/>
      <c r="AD57" s="68">
        <f>+AA57+AC57</f>
        <v>2</v>
      </c>
      <c r="AE57" s="53">
        <v>1</v>
      </c>
      <c r="AF57" s="40" t="s">
        <v>141</v>
      </c>
      <c r="AG57" s="33">
        <v>270</v>
      </c>
      <c r="AH57" s="40"/>
      <c r="AI57" s="40"/>
      <c r="AJ57" s="54" t="s">
        <v>142</v>
      </c>
      <c r="AK57" s="499"/>
      <c r="AL57" s="363"/>
      <c r="AM57" s="369"/>
      <c r="AN57" s="363"/>
      <c r="AO57" s="414"/>
      <c r="AP57" s="414"/>
      <c r="AQ57" s="358"/>
      <c r="AR57" s="358"/>
      <c r="AS57" s="348"/>
      <c r="AT57" s="348"/>
      <c r="AU57" s="141"/>
      <c r="AV57" s="141"/>
      <c r="AW57" s="396"/>
    </row>
    <row r="58" spans="1:49" ht="195" x14ac:dyDescent="0.25">
      <c r="A58" s="399"/>
      <c r="B58" s="399"/>
      <c r="C58" s="399"/>
      <c r="D58" s="399"/>
      <c r="E58" s="399"/>
      <c r="F58" s="402"/>
      <c r="G58" s="107" t="s">
        <v>131</v>
      </c>
      <c r="H58" s="107"/>
      <c r="I58" s="114">
        <v>0.32</v>
      </c>
      <c r="J58" s="107" t="s">
        <v>132</v>
      </c>
      <c r="K58" s="112">
        <v>1</v>
      </c>
      <c r="L58" s="112">
        <v>1</v>
      </c>
      <c r="M58" s="115">
        <v>0.89</v>
      </c>
      <c r="N58" s="115">
        <v>0.89</v>
      </c>
      <c r="O58" s="115">
        <v>1</v>
      </c>
      <c r="P58" s="115">
        <v>1</v>
      </c>
      <c r="Q58" s="115">
        <v>1</v>
      </c>
      <c r="R58" s="115">
        <f>+Q58</f>
        <v>1</v>
      </c>
      <c r="S58" s="115">
        <f>+R58/L58</f>
        <v>1</v>
      </c>
      <c r="T58" s="115">
        <v>1</v>
      </c>
      <c r="U58" s="447"/>
      <c r="V58" s="447"/>
      <c r="W58" s="447"/>
      <c r="X58" s="46" t="s">
        <v>369</v>
      </c>
      <c r="Y58" s="45">
        <v>22996</v>
      </c>
      <c r="Z58" s="45">
        <v>12941</v>
      </c>
      <c r="AA58" s="45">
        <v>32997</v>
      </c>
      <c r="AB58" s="45">
        <v>7814</v>
      </c>
      <c r="AC58" s="45">
        <v>0</v>
      </c>
      <c r="AD58" s="45">
        <f>+AA58+AB58+AC58</f>
        <v>40811</v>
      </c>
      <c r="AE58" s="53">
        <v>1</v>
      </c>
      <c r="AF58" s="45" t="s">
        <v>141</v>
      </c>
      <c r="AG58" s="33">
        <v>270</v>
      </c>
      <c r="AH58" s="40"/>
      <c r="AI58" s="40"/>
      <c r="AJ58" s="54" t="s">
        <v>142</v>
      </c>
      <c r="AK58" s="499"/>
      <c r="AL58" s="363"/>
      <c r="AM58" s="369"/>
      <c r="AN58" s="363"/>
      <c r="AO58" s="414"/>
      <c r="AP58" s="414"/>
      <c r="AQ58" s="358"/>
      <c r="AR58" s="358"/>
      <c r="AS58" s="348"/>
      <c r="AT58" s="348"/>
      <c r="AU58" s="443" t="s">
        <v>153</v>
      </c>
      <c r="AV58" s="167"/>
      <c r="AW58" s="396"/>
    </row>
    <row r="59" spans="1:49" ht="45" x14ac:dyDescent="0.25">
      <c r="A59" s="399"/>
      <c r="B59" s="399"/>
      <c r="C59" s="399"/>
      <c r="D59" s="399"/>
      <c r="E59" s="399"/>
      <c r="F59" s="402"/>
      <c r="G59" s="386" t="s">
        <v>133</v>
      </c>
      <c r="H59" s="401"/>
      <c r="I59" s="406">
        <v>0</v>
      </c>
      <c r="J59" s="386" t="s">
        <v>134</v>
      </c>
      <c r="K59" s="398">
        <v>1</v>
      </c>
      <c r="L59" s="393">
        <v>1</v>
      </c>
      <c r="M59" s="393">
        <v>1</v>
      </c>
      <c r="N59" s="393">
        <v>0</v>
      </c>
      <c r="O59" s="390">
        <v>1</v>
      </c>
      <c r="P59" s="390">
        <v>1</v>
      </c>
      <c r="Q59" s="390">
        <v>1</v>
      </c>
      <c r="R59" s="393">
        <f>+Q59</f>
        <v>1</v>
      </c>
      <c r="S59" s="393">
        <f>+R59/L59</f>
        <v>1</v>
      </c>
      <c r="T59" s="393">
        <v>1</v>
      </c>
      <c r="U59" s="447"/>
      <c r="V59" s="447"/>
      <c r="W59" s="447"/>
      <c r="X59" s="46" t="s">
        <v>370</v>
      </c>
      <c r="Y59" s="45">
        <v>200</v>
      </c>
      <c r="Z59" s="45">
        <v>20</v>
      </c>
      <c r="AA59" s="45">
        <v>20</v>
      </c>
      <c r="AB59" s="68">
        <v>20</v>
      </c>
      <c r="AC59" s="68">
        <v>0</v>
      </c>
      <c r="AD59" s="68">
        <f>+Z59+AA59+AB59+AC59</f>
        <v>60</v>
      </c>
      <c r="AE59" s="53">
        <f t="shared" ref="AE59:AE61" si="8">+AD59/Y59</f>
        <v>0.3</v>
      </c>
      <c r="AF59" s="45" t="s">
        <v>141</v>
      </c>
      <c r="AG59" s="33">
        <v>270</v>
      </c>
      <c r="AH59" s="40"/>
      <c r="AI59" s="40"/>
      <c r="AJ59" s="54" t="s">
        <v>142</v>
      </c>
      <c r="AK59" s="499"/>
      <c r="AL59" s="363"/>
      <c r="AM59" s="369"/>
      <c r="AN59" s="363"/>
      <c r="AO59" s="414"/>
      <c r="AP59" s="414"/>
      <c r="AQ59" s="358"/>
      <c r="AR59" s="358"/>
      <c r="AS59" s="348"/>
      <c r="AT59" s="348"/>
      <c r="AU59" s="443"/>
      <c r="AV59" s="167"/>
      <c r="AW59" s="396"/>
    </row>
    <row r="60" spans="1:49" ht="132.75" customHeight="1" x14ac:dyDescent="0.25">
      <c r="A60" s="399"/>
      <c r="B60" s="399"/>
      <c r="C60" s="399"/>
      <c r="D60" s="399"/>
      <c r="E60" s="399"/>
      <c r="F60" s="402"/>
      <c r="G60" s="386"/>
      <c r="H60" s="403"/>
      <c r="I60" s="406"/>
      <c r="J60" s="386"/>
      <c r="K60" s="398"/>
      <c r="L60" s="398"/>
      <c r="M60" s="393"/>
      <c r="N60" s="398"/>
      <c r="O60" s="391"/>
      <c r="P60" s="391"/>
      <c r="Q60" s="391"/>
      <c r="R60" s="393"/>
      <c r="S60" s="393"/>
      <c r="T60" s="393"/>
      <c r="U60" s="447"/>
      <c r="V60" s="447"/>
      <c r="W60" s="447"/>
      <c r="X60" s="46" t="s">
        <v>371</v>
      </c>
      <c r="Y60" s="45">
        <v>22556</v>
      </c>
      <c r="Z60" s="45">
        <v>4282</v>
      </c>
      <c r="AA60" s="45">
        <v>476</v>
      </c>
      <c r="AB60" s="68">
        <v>1480</v>
      </c>
      <c r="AC60" s="227">
        <v>16400</v>
      </c>
      <c r="AD60" s="68">
        <f>+Z60+AA60+AB60+AC60</f>
        <v>22638</v>
      </c>
      <c r="AE60" s="53">
        <f t="shared" si="8"/>
        <v>1.00363539634687</v>
      </c>
      <c r="AF60" s="45" t="s">
        <v>141</v>
      </c>
      <c r="AG60" s="33">
        <v>270</v>
      </c>
      <c r="AH60" s="40"/>
      <c r="AI60" s="40"/>
      <c r="AJ60" s="54" t="s">
        <v>142</v>
      </c>
      <c r="AK60" s="499"/>
      <c r="AL60" s="363"/>
      <c r="AM60" s="369"/>
      <c r="AN60" s="363"/>
      <c r="AO60" s="414"/>
      <c r="AP60" s="414"/>
      <c r="AQ60" s="358"/>
      <c r="AR60" s="358"/>
      <c r="AS60" s="348"/>
      <c r="AT60" s="348"/>
      <c r="AU60" s="443"/>
      <c r="AV60" s="167"/>
      <c r="AW60" s="396"/>
    </row>
    <row r="61" spans="1:49" ht="64.5" customHeight="1" x14ac:dyDescent="0.25">
      <c r="A61" s="399"/>
      <c r="B61" s="399"/>
      <c r="C61" s="399"/>
      <c r="D61" s="399"/>
      <c r="E61" s="399"/>
      <c r="F61" s="402"/>
      <c r="G61" s="401" t="s">
        <v>135</v>
      </c>
      <c r="H61" s="401"/>
      <c r="I61" s="401">
        <v>0</v>
      </c>
      <c r="J61" s="401" t="s">
        <v>44</v>
      </c>
      <c r="K61" s="425">
        <v>1</v>
      </c>
      <c r="L61" s="390">
        <v>0.8</v>
      </c>
      <c r="M61" s="387">
        <v>0.93</v>
      </c>
      <c r="N61" s="387">
        <v>0.05</v>
      </c>
      <c r="O61" s="387">
        <v>0.05</v>
      </c>
      <c r="P61" s="387">
        <v>0.05</v>
      </c>
      <c r="Q61" s="387">
        <v>0.8</v>
      </c>
      <c r="R61" s="387">
        <f>+P61+Q61</f>
        <v>0.85000000000000009</v>
      </c>
      <c r="S61" s="387">
        <v>1</v>
      </c>
      <c r="T61" s="387">
        <v>1</v>
      </c>
      <c r="U61" s="447"/>
      <c r="V61" s="447"/>
      <c r="W61" s="447"/>
      <c r="X61" s="340" t="s">
        <v>373</v>
      </c>
      <c r="Y61" s="504">
        <v>1</v>
      </c>
      <c r="Z61" s="504">
        <v>1</v>
      </c>
      <c r="AA61" s="504">
        <v>1</v>
      </c>
      <c r="AB61" s="504">
        <v>1</v>
      </c>
      <c r="AC61" s="504">
        <v>1</v>
      </c>
      <c r="AD61" s="504">
        <f>+AC61</f>
        <v>1</v>
      </c>
      <c r="AE61" s="504">
        <f t="shared" si="8"/>
        <v>1</v>
      </c>
      <c r="AF61" s="224" t="s">
        <v>141</v>
      </c>
      <c r="AG61" s="224" t="s">
        <v>115</v>
      </c>
      <c r="AH61" s="224"/>
      <c r="AI61" s="224"/>
      <c r="AJ61" s="224" t="s">
        <v>142</v>
      </c>
      <c r="AK61" s="499"/>
      <c r="AL61" s="363"/>
      <c r="AM61" s="369"/>
      <c r="AN61" s="363"/>
      <c r="AO61" s="414"/>
      <c r="AP61" s="414"/>
      <c r="AQ61" s="352"/>
      <c r="AR61" s="352"/>
      <c r="AS61" s="349"/>
      <c r="AT61" s="349"/>
      <c r="AU61" s="167"/>
      <c r="AV61" s="167"/>
      <c r="AW61" s="396"/>
    </row>
    <row r="62" spans="1:49" ht="64.5" customHeight="1" x14ac:dyDescent="0.25">
      <c r="A62" s="399"/>
      <c r="B62" s="399"/>
      <c r="C62" s="399"/>
      <c r="D62" s="399"/>
      <c r="E62" s="399"/>
      <c r="F62" s="402"/>
      <c r="G62" s="402"/>
      <c r="H62" s="402"/>
      <c r="I62" s="402"/>
      <c r="J62" s="402"/>
      <c r="K62" s="426"/>
      <c r="L62" s="392"/>
      <c r="M62" s="388"/>
      <c r="N62" s="388"/>
      <c r="O62" s="388"/>
      <c r="P62" s="388"/>
      <c r="Q62" s="388"/>
      <c r="R62" s="388"/>
      <c r="S62" s="388"/>
      <c r="T62" s="388"/>
      <c r="U62" s="447"/>
      <c r="V62" s="447"/>
      <c r="W62" s="447"/>
      <c r="X62" s="340"/>
      <c r="Y62" s="504"/>
      <c r="Z62" s="504"/>
      <c r="AA62" s="504"/>
      <c r="AB62" s="504"/>
      <c r="AC62" s="504"/>
      <c r="AD62" s="504"/>
      <c r="AE62" s="504"/>
      <c r="AF62" s="225"/>
      <c r="AG62" s="225"/>
      <c r="AH62" s="225"/>
      <c r="AI62" s="225"/>
      <c r="AJ62" s="225"/>
      <c r="AK62" s="499"/>
      <c r="AL62" s="139" t="s">
        <v>383</v>
      </c>
      <c r="AM62" s="164">
        <v>96259540</v>
      </c>
      <c r="AN62" s="139" t="s">
        <v>382</v>
      </c>
      <c r="AO62" s="414"/>
      <c r="AP62" s="414"/>
      <c r="AQ62" s="164">
        <v>31426666</v>
      </c>
      <c r="AR62" s="213">
        <v>28653333</v>
      </c>
      <c r="AS62" s="198">
        <f>+AQ62/AM62</f>
        <v>0.32647845605744635</v>
      </c>
      <c r="AT62" s="198">
        <f>+AR62/AM62</f>
        <v>0.29766746236269154</v>
      </c>
      <c r="AU62" s="167"/>
      <c r="AV62" s="167"/>
      <c r="AW62" s="45"/>
    </row>
    <row r="63" spans="1:49" ht="64.5" customHeight="1" x14ac:dyDescent="0.25">
      <c r="A63" s="399"/>
      <c r="B63" s="399"/>
      <c r="C63" s="399"/>
      <c r="D63" s="399"/>
      <c r="E63" s="399"/>
      <c r="F63" s="402"/>
      <c r="G63" s="402"/>
      <c r="H63" s="402"/>
      <c r="I63" s="402"/>
      <c r="J63" s="402"/>
      <c r="K63" s="426"/>
      <c r="L63" s="392"/>
      <c r="M63" s="388"/>
      <c r="N63" s="388"/>
      <c r="O63" s="388"/>
      <c r="P63" s="388"/>
      <c r="Q63" s="388"/>
      <c r="R63" s="388"/>
      <c r="S63" s="388"/>
      <c r="T63" s="388"/>
      <c r="U63" s="447"/>
      <c r="V63" s="447"/>
      <c r="W63" s="447"/>
      <c r="X63" s="462" t="s">
        <v>372</v>
      </c>
      <c r="Y63" s="507"/>
      <c r="Z63" s="507"/>
      <c r="AA63" s="507"/>
      <c r="AB63" s="507"/>
      <c r="AC63" s="509"/>
      <c r="AD63" s="507"/>
      <c r="AE63" s="225"/>
      <c r="AF63" s="225"/>
      <c r="AG63" s="225"/>
      <c r="AH63" s="225"/>
      <c r="AI63" s="225"/>
      <c r="AJ63" s="225"/>
      <c r="AK63" s="499"/>
      <c r="AL63" s="139" t="s">
        <v>352</v>
      </c>
      <c r="AM63" s="146">
        <v>42266667</v>
      </c>
      <c r="AN63" s="139" t="s">
        <v>384</v>
      </c>
      <c r="AO63" s="415"/>
      <c r="AP63" s="415"/>
      <c r="AQ63" s="145">
        <v>37966666</v>
      </c>
      <c r="AR63" s="145">
        <v>37966666</v>
      </c>
      <c r="AS63" s="198">
        <f>+AQ63/AM63</f>
        <v>0.89826496137015011</v>
      </c>
      <c r="AT63" s="198">
        <f>+AR63/AM63</f>
        <v>0.89826496137015011</v>
      </c>
      <c r="AU63" s="167"/>
      <c r="AV63" s="167"/>
      <c r="AW63" s="45"/>
    </row>
    <row r="64" spans="1:49" ht="64.5" customHeight="1" x14ac:dyDescent="0.25">
      <c r="A64" s="399"/>
      <c r="B64" s="399"/>
      <c r="C64" s="399"/>
      <c r="D64" s="399"/>
      <c r="E64" s="399"/>
      <c r="F64" s="402"/>
      <c r="G64" s="402"/>
      <c r="H64" s="402"/>
      <c r="I64" s="402"/>
      <c r="J64" s="402"/>
      <c r="K64" s="426"/>
      <c r="L64" s="392"/>
      <c r="M64" s="388"/>
      <c r="N64" s="388"/>
      <c r="O64" s="388"/>
      <c r="P64" s="388"/>
      <c r="Q64" s="388"/>
      <c r="R64" s="388"/>
      <c r="S64" s="388"/>
      <c r="T64" s="388"/>
      <c r="U64" s="448"/>
      <c r="V64" s="448"/>
      <c r="W64" s="448"/>
      <c r="X64" s="342"/>
      <c r="Y64" s="508"/>
      <c r="Z64" s="508"/>
      <c r="AA64" s="508"/>
      <c r="AB64" s="508"/>
      <c r="AC64" s="510"/>
      <c r="AD64" s="508"/>
      <c r="AE64" s="226"/>
      <c r="AF64" s="226"/>
      <c r="AG64" s="226"/>
      <c r="AH64" s="226"/>
      <c r="AI64" s="226"/>
      <c r="AJ64" s="226"/>
      <c r="AK64" s="500"/>
      <c r="AL64" s="139" t="s">
        <v>320</v>
      </c>
      <c r="AM64" s="164">
        <v>44436082</v>
      </c>
      <c r="AN64" s="139" t="s">
        <v>350</v>
      </c>
      <c r="AO64" s="147"/>
      <c r="AP64" s="147"/>
      <c r="AQ64" s="145">
        <v>38013333</v>
      </c>
      <c r="AR64" s="145">
        <v>38013333</v>
      </c>
      <c r="AS64" s="198">
        <f>+AQ64/AM64</f>
        <v>0.85546095175537751</v>
      </c>
      <c r="AT64" s="198">
        <f>+AR64/AM64</f>
        <v>0.85546095175537751</v>
      </c>
      <c r="AU64" s="167"/>
      <c r="AV64" s="167"/>
      <c r="AW64" s="45"/>
    </row>
    <row r="65" spans="1:49" ht="33.75" x14ac:dyDescent="0.5">
      <c r="A65" s="399"/>
      <c r="B65" s="399"/>
      <c r="C65" s="399"/>
      <c r="D65" s="399"/>
      <c r="E65" s="399"/>
      <c r="F65" s="402"/>
      <c r="G65" s="403"/>
      <c r="H65" s="403"/>
      <c r="I65" s="403"/>
      <c r="J65" s="403"/>
      <c r="K65" s="427"/>
      <c r="L65" s="391"/>
      <c r="M65" s="389"/>
      <c r="N65" s="389"/>
      <c r="O65" s="389"/>
      <c r="P65" s="389"/>
      <c r="Q65" s="389"/>
      <c r="R65" s="389"/>
      <c r="S65" s="389"/>
      <c r="T65" s="389"/>
      <c r="U65" s="336" t="s">
        <v>181</v>
      </c>
      <c r="V65" s="336"/>
      <c r="W65" s="336"/>
      <c r="X65" s="336"/>
      <c r="Y65" s="336"/>
      <c r="Z65" s="336"/>
      <c r="AA65" s="336"/>
      <c r="AB65" s="336"/>
      <c r="AC65" s="336"/>
      <c r="AD65" s="336"/>
      <c r="AE65" s="128">
        <f>+AVERAGE(AE56:AE61)</f>
        <v>0.88393923272447827</v>
      </c>
      <c r="AF65" s="129"/>
      <c r="AG65" s="121"/>
      <c r="AH65" s="121"/>
      <c r="AI65" s="121"/>
      <c r="AJ65" s="130"/>
      <c r="AK65" s="55"/>
      <c r="AL65" s="55"/>
      <c r="AM65" s="56"/>
      <c r="AN65" s="31"/>
      <c r="AO65" s="31"/>
      <c r="AP65" s="55"/>
      <c r="AQ65" s="40"/>
      <c r="AR65" s="40"/>
      <c r="AS65" s="199"/>
      <c r="AT65" s="199"/>
      <c r="AU65" s="64"/>
      <c r="AV65" s="64"/>
      <c r="AW65" s="45"/>
    </row>
    <row r="66" spans="1:49" ht="32.25" customHeight="1" x14ac:dyDescent="0.25">
      <c r="A66" s="399"/>
      <c r="B66" s="399"/>
      <c r="C66" s="399"/>
      <c r="D66" s="399"/>
      <c r="E66" s="399"/>
      <c r="F66" s="402"/>
      <c r="G66" s="386" t="s">
        <v>136</v>
      </c>
      <c r="H66" s="107"/>
      <c r="I66" s="385">
        <v>1</v>
      </c>
      <c r="J66" s="386" t="s">
        <v>137</v>
      </c>
      <c r="K66" s="393">
        <v>1</v>
      </c>
      <c r="L66" s="393">
        <v>1</v>
      </c>
      <c r="M66" s="393">
        <v>1</v>
      </c>
      <c r="N66" s="393">
        <v>1</v>
      </c>
      <c r="O66" s="390">
        <v>1</v>
      </c>
      <c r="P66" s="390">
        <v>1</v>
      </c>
      <c r="Q66" s="390">
        <v>1</v>
      </c>
      <c r="R66" s="393">
        <v>1</v>
      </c>
      <c r="S66" s="393">
        <v>1</v>
      </c>
      <c r="T66" s="393">
        <f>+(M66+R66)/200%</f>
        <v>1</v>
      </c>
      <c r="U66" s="446" t="s">
        <v>225</v>
      </c>
      <c r="V66" s="446">
        <v>2021130010244</v>
      </c>
      <c r="W66" s="446" t="s">
        <v>226</v>
      </c>
      <c r="X66" s="214" t="s">
        <v>227</v>
      </c>
      <c r="Y66" s="47">
        <v>1</v>
      </c>
      <c r="Z66" s="47">
        <v>0.25</v>
      </c>
      <c r="AA66" s="47">
        <v>0.25</v>
      </c>
      <c r="AB66" s="47">
        <v>0.25</v>
      </c>
      <c r="AC66" s="47">
        <v>0.25</v>
      </c>
      <c r="AD66" s="47">
        <f>+Z66+AA66+AB66+AC66</f>
        <v>1</v>
      </c>
      <c r="AE66" s="53">
        <f>+AD66/Y66</f>
        <v>1</v>
      </c>
      <c r="AF66" s="45" t="s">
        <v>141</v>
      </c>
      <c r="AG66" s="33">
        <v>365</v>
      </c>
      <c r="AH66" s="40"/>
      <c r="AI66" s="40"/>
      <c r="AJ66" s="54" t="s">
        <v>123</v>
      </c>
      <c r="AK66" s="55"/>
      <c r="AL66" s="334" t="s">
        <v>119</v>
      </c>
      <c r="AM66" s="324">
        <v>328600000</v>
      </c>
      <c r="AN66" s="363" t="s">
        <v>280</v>
      </c>
      <c r="AO66" s="413" t="s">
        <v>385</v>
      </c>
      <c r="AP66" s="334" t="s">
        <v>298</v>
      </c>
      <c r="AQ66" s="351">
        <v>257638732</v>
      </c>
      <c r="AR66" s="351">
        <v>257638732</v>
      </c>
      <c r="AS66" s="347">
        <f>+AQ66/AM66</f>
        <v>0.78404970176506394</v>
      </c>
      <c r="AT66" s="347">
        <f>+AR66/AM66</f>
        <v>0.78404970176506394</v>
      </c>
      <c r="AU66" s="424" t="s">
        <v>151</v>
      </c>
      <c r="AV66" s="168"/>
      <c r="AW66" s="432" t="s">
        <v>157</v>
      </c>
    </row>
    <row r="67" spans="1:49" ht="71.25" customHeight="1" x14ac:dyDescent="0.25">
      <c r="A67" s="399"/>
      <c r="B67" s="399"/>
      <c r="C67" s="399"/>
      <c r="D67" s="399"/>
      <c r="E67" s="399"/>
      <c r="F67" s="402"/>
      <c r="G67" s="386"/>
      <c r="H67" s="107"/>
      <c r="I67" s="385"/>
      <c r="J67" s="386"/>
      <c r="K67" s="393"/>
      <c r="L67" s="393"/>
      <c r="M67" s="393"/>
      <c r="N67" s="393"/>
      <c r="O67" s="392"/>
      <c r="P67" s="392"/>
      <c r="Q67" s="392"/>
      <c r="R67" s="393"/>
      <c r="S67" s="393"/>
      <c r="T67" s="393"/>
      <c r="U67" s="447"/>
      <c r="V67" s="447"/>
      <c r="W67" s="447"/>
      <c r="X67" s="220" t="s">
        <v>228</v>
      </c>
      <c r="Y67" s="88">
        <v>1</v>
      </c>
      <c r="Z67" s="88">
        <v>0.25</v>
      </c>
      <c r="AA67" s="88">
        <v>0.25</v>
      </c>
      <c r="AB67" s="88">
        <v>0.25</v>
      </c>
      <c r="AC67" s="88">
        <v>0.25</v>
      </c>
      <c r="AD67" s="88">
        <f>+Z67+AA67+AB67+AC67</f>
        <v>1</v>
      </c>
      <c r="AE67" s="87">
        <f>+AD67/Y67</f>
        <v>1</v>
      </c>
      <c r="AF67" s="191" t="s">
        <v>141</v>
      </c>
      <c r="AG67" s="215">
        <v>365</v>
      </c>
      <c r="AH67" s="216"/>
      <c r="AI67" s="216"/>
      <c r="AJ67" s="217" t="s">
        <v>123</v>
      </c>
      <c r="AK67" s="55"/>
      <c r="AL67" s="365"/>
      <c r="AM67" s="324"/>
      <c r="AN67" s="363"/>
      <c r="AO67" s="414"/>
      <c r="AP67" s="365"/>
      <c r="AQ67" s="358"/>
      <c r="AR67" s="358"/>
      <c r="AS67" s="348"/>
      <c r="AT67" s="348"/>
      <c r="AU67" s="424"/>
      <c r="AV67" s="168"/>
      <c r="AW67" s="396"/>
    </row>
    <row r="68" spans="1:49" ht="83.25" customHeight="1" x14ac:dyDescent="0.25">
      <c r="A68" s="399"/>
      <c r="B68" s="399"/>
      <c r="C68" s="399"/>
      <c r="D68" s="399"/>
      <c r="E68" s="399"/>
      <c r="F68" s="402"/>
      <c r="G68" s="386"/>
      <c r="H68" s="107"/>
      <c r="I68" s="385"/>
      <c r="J68" s="386"/>
      <c r="K68" s="393"/>
      <c r="L68" s="393"/>
      <c r="M68" s="393"/>
      <c r="N68" s="393"/>
      <c r="O68" s="391"/>
      <c r="P68" s="391"/>
      <c r="Q68" s="391"/>
      <c r="R68" s="393"/>
      <c r="S68" s="393"/>
      <c r="T68" s="393"/>
      <c r="U68" s="447"/>
      <c r="V68" s="447"/>
      <c r="W68" s="447"/>
      <c r="X68" s="221" t="s">
        <v>367</v>
      </c>
      <c r="Y68" s="219">
        <v>1</v>
      </c>
      <c r="Z68" s="219">
        <v>0.25</v>
      </c>
      <c r="AA68" s="219">
        <v>0.25</v>
      </c>
      <c r="AB68" s="219">
        <v>0.25</v>
      </c>
      <c r="AC68" s="219">
        <v>0.25</v>
      </c>
      <c r="AD68" s="88">
        <f>+Z68+AA68+AB68+AC68</f>
        <v>1</v>
      </c>
      <c r="AE68" s="87">
        <f>+AD68/Y68</f>
        <v>1</v>
      </c>
      <c r="AF68" s="191" t="s">
        <v>141</v>
      </c>
      <c r="AG68" s="2">
        <v>365</v>
      </c>
      <c r="AH68" s="2"/>
      <c r="AI68" s="2"/>
      <c r="AJ68" s="2"/>
      <c r="AL68" s="365"/>
      <c r="AM68" s="324"/>
      <c r="AN68" s="363"/>
      <c r="AO68" s="414"/>
      <c r="AP68" s="365"/>
      <c r="AQ68" s="358"/>
      <c r="AR68" s="358"/>
      <c r="AS68" s="348"/>
      <c r="AT68" s="348"/>
      <c r="AU68" s="424"/>
      <c r="AV68" s="168"/>
      <c r="AW68" s="396"/>
    </row>
    <row r="69" spans="1:49" ht="30" customHeight="1" x14ac:dyDescent="0.25">
      <c r="A69" s="399"/>
      <c r="B69" s="399"/>
      <c r="C69" s="399"/>
      <c r="D69" s="399"/>
      <c r="E69" s="399"/>
      <c r="F69" s="402"/>
      <c r="G69" s="401" t="s">
        <v>45</v>
      </c>
      <c r="H69" s="401"/>
      <c r="I69" s="489">
        <v>0</v>
      </c>
      <c r="J69" s="401" t="s">
        <v>138</v>
      </c>
      <c r="K69" s="387">
        <v>1</v>
      </c>
      <c r="L69" s="390">
        <v>1</v>
      </c>
      <c r="M69" s="390">
        <v>0.8</v>
      </c>
      <c r="N69" s="390">
        <v>0</v>
      </c>
      <c r="O69" s="390">
        <v>0</v>
      </c>
      <c r="P69" s="390">
        <v>0</v>
      </c>
      <c r="Q69" s="390">
        <v>0</v>
      </c>
      <c r="R69" s="390">
        <f>+N69+O69+P69+Q69</f>
        <v>0</v>
      </c>
      <c r="S69" s="390">
        <f>+R69/L69</f>
        <v>0</v>
      </c>
      <c r="T69" s="390">
        <f>+(R69+M69)/K69</f>
        <v>0.8</v>
      </c>
      <c r="U69" s="447"/>
      <c r="V69" s="447"/>
      <c r="W69" s="447"/>
      <c r="X69" s="222" t="s">
        <v>229</v>
      </c>
      <c r="Y69" s="47">
        <v>1</v>
      </c>
      <c r="Z69" s="47">
        <v>0.25</v>
      </c>
      <c r="AA69" s="47">
        <v>0.25</v>
      </c>
      <c r="AB69" s="47">
        <v>0.25</v>
      </c>
      <c r="AC69" s="47">
        <v>0.25</v>
      </c>
      <c r="AD69" s="47">
        <f>+Z69+AA69+AB69+AC69</f>
        <v>1</v>
      </c>
      <c r="AE69" s="47">
        <f>+AD69/Y69</f>
        <v>1</v>
      </c>
      <c r="AF69" s="47" t="s">
        <v>141</v>
      </c>
      <c r="AG69" s="55">
        <v>365</v>
      </c>
      <c r="AH69" s="55"/>
      <c r="AI69" s="55"/>
      <c r="AJ69" s="55" t="s">
        <v>123</v>
      </c>
      <c r="AK69" s="55"/>
      <c r="AL69" s="335"/>
      <c r="AM69" s="324"/>
      <c r="AN69" s="363"/>
      <c r="AO69" s="414"/>
      <c r="AP69" s="365"/>
      <c r="AQ69" s="352"/>
      <c r="AR69" s="352"/>
      <c r="AS69" s="349"/>
      <c r="AT69" s="349"/>
      <c r="AU69" s="169"/>
      <c r="AV69" s="169"/>
      <c r="AW69" s="396"/>
    </row>
    <row r="70" spans="1:49" ht="30" customHeight="1" x14ac:dyDescent="0.25">
      <c r="A70" s="399"/>
      <c r="B70" s="399"/>
      <c r="C70" s="399"/>
      <c r="D70" s="399"/>
      <c r="E70" s="399"/>
      <c r="F70" s="402"/>
      <c r="G70" s="402"/>
      <c r="H70" s="402"/>
      <c r="I70" s="490"/>
      <c r="J70" s="402"/>
      <c r="K70" s="388"/>
      <c r="L70" s="392"/>
      <c r="M70" s="392"/>
      <c r="N70" s="392"/>
      <c r="O70" s="392"/>
      <c r="P70" s="392"/>
      <c r="Q70" s="392"/>
      <c r="R70" s="392"/>
      <c r="S70" s="392"/>
      <c r="T70" s="392"/>
      <c r="U70" s="448"/>
      <c r="V70" s="448"/>
      <c r="W70" s="448"/>
      <c r="X70" s="222" t="s">
        <v>368</v>
      </c>
      <c r="Y70" s="218">
        <v>1</v>
      </c>
      <c r="Z70" s="218">
        <v>0</v>
      </c>
      <c r="AA70" s="218">
        <v>0</v>
      </c>
      <c r="AB70" s="218">
        <v>0</v>
      </c>
      <c r="AC70" s="218">
        <v>0</v>
      </c>
      <c r="AD70" s="47">
        <f>+Z70+AA70+AB70+AC70</f>
        <v>0</v>
      </c>
      <c r="AE70" s="47">
        <f>+AD70/Y70</f>
        <v>0</v>
      </c>
      <c r="AF70" s="191" t="s">
        <v>141</v>
      </c>
      <c r="AG70" s="55">
        <v>153</v>
      </c>
      <c r="AH70" s="55"/>
      <c r="AI70" s="55"/>
      <c r="AJ70" s="55"/>
      <c r="AK70" s="55"/>
      <c r="AL70" s="158" t="s">
        <v>320</v>
      </c>
      <c r="AM70" s="146">
        <v>217026666.66</v>
      </c>
      <c r="AN70" s="139" t="s">
        <v>342</v>
      </c>
      <c r="AO70" s="415"/>
      <c r="AP70" s="335"/>
      <c r="AQ70" s="145">
        <v>32000000</v>
      </c>
      <c r="AR70" s="145">
        <v>0</v>
      </c>
      <c r="AS70" s="198">
        <f>+AQ70/AM70</f>
        <v>0.14744731830642771</v>
      </c>
      <c r="AT70" s="198">
        <f>+AR70/AM70</f>
        <v>0</v>
      </c>
      <c r="AU70" s="169"/>
      <c r="AV70" s="169"/>
      <c r="AW70" s="45"/>
    </row>
    <row r="71" spans="1:49" ht="33.75" x14ac:dyDescent="0.5">
      <c r="A71" s="399"/>
      <c r="B71" s="399"/>
      <c r="C71" s="399"/>
      <c r="D71" s="399"/>
      <c r="E71" s="399"/>
      <c r="F71" s="402"/>
      <c r="G71" s="403"/>
      <c r="H71" s="403"/>
      <c r="I71" s="491"/>
      <c r="J71" s="403"/>
      <c r="K71" s="389"/>
      <c r="L71" s="391"/>
      <c r="M71" s="391"/>
      <c r="N71" s="391"/>
      <c r="O71" s="391"/>
      <c r="P71" s="391"/>
      <c r="Q71" s="391"/>
      <c r="R71" s="391"/>
      <c r="S71" s="391"/>
      <c r="T71" s="391"/>
      <c r="U71" s="336" t="s">
        <v>181</v>
      </c>
      <c r="V71" s="336"/>
      <c r="W71" s="336"/>
      <c r="X71" s="336"/>
      <c r="Y71" s="336"/>
      <c r="Z71" s="336"/>
      <c r="AA71" s="336"/>
      <c r="AB71" s="336"/>
      <c r="AC71" s="336"/>
      <c r="AD71" s="336"/>
      <c r="AE71" s="128">
        <f>+AVERAGE(AE66:AE70)</f>
        <v>0.8</v>
      </c>
      <c r="AF71" s="129"/>
      <c r="AG71" s="129"/>
      <c r="AH71" s="129"/>
      <c r="AI71" s="129"/>
      <c r="AJ71" s="131"/>
      <c r="AK71" s="55"/>
      <c r="AL71" s="55"/>
      <c r="AM71" s="2"/>
      <c r="AN71" s="2"/>
      <c r="AO71" s="31"/>
      <c r="AP71" s="55"/>
      <c r="AQ71" s="24"/>
      <c r="AR71" s="24"/>
      <c r="AS71" s="199"/>
      <c r="AT71" s="199"/>
      <c r="AU71" s="44"/>
      <c r="AV71" s="44"/>
      <c r="AW71" s="45"/>
    </row>
    <row r="72" spans="1:49" ht="111" customHeight="1" x14ac:dyDescent="0.25">
      <c r="A72" s="399"/>
      <c r="B72" s="399"/>
      <c r="C72" s="399"/>
      <c r="D72" s="399"/>
      <c r="E72" s="399"/>
      <c r="F72" s="402"/>
      <c r="G72" s="401" t="s">
        <v>46</v>
      </c>
      <c r="H72" s="107"/>
      <c r="I72" s="401" t="s">
        <v>47</v>
      </c>
      <c r="J72" s="401" t="s">
        <v>48</v>
      </c>
      <c r="K72" s="425">
        <v>3</v>
      </c>
      <c r="L72" s="425">
        <v>1</v>
      </c>
      <c r="M72" s="425">
        <v>0</v>
      </c>
      <c r="N72" s="425">
        <v>0</v>
      </c>
      <c r="O72" s="425">
        <v>0</v>
      </c>
      <c r="P72" s="425">
        <v>0</v>
      </c>
      <c r="Q72" s="425">
        <v>0</v>
      </c>
      <c r="R72" s="425">
        <f>+N72+O72+P72+Q72</f>
        <v>0</v>
      </c>
      <c r="S72" s="387">
        <f>+R72/L72</f>
        <v>0</v>
      </c>
      <c r="T72" s="387">
        <f>+(R72+M72)/K72</f>
        <v>0</v>
      </c>
      <c r="U72" s="446" t="s">
        <v>230</v>
      </c>
      <c r="V72" s="446">
        <v>2021130010179</v>
      </c>
      <c r="W72" s="446" t="s">
        <v>109</v>
      </c>
      <c r="X72" s="44" t="s">
        <v>310</v>
      </c>
      <c r="Y72" s="47">
        <v>1</v>
      </c>
      <c r="Z72" s="47">
        <v>0.22</v>
      </c>
      <c r="AA72" s="47">
        <v>0.22</v>
      </c>
      <c r="AB72" s="47">
        <v>0.22</v>
      </c>
      <c r="AC72" s="47">
        <v>0.34</v>
      </c>
      <c r="AD72" s="47">
        <f>+Z72+AA72+AB72+AC72</f>
        <v>1</v>
      </c>
      <c r="AE72" s="53">
        <f>+AD72/Y72</f>
        <v>1</v>
      </c>
      <c r="AF72" s="45" t="s">
        <v>141</v>
      </c>
      <c r="AG72" s="45">
        <v>270</v>
      </c>
      <c r="AH72" s="2"/>
      <c r="AI72" s="2"/>
      <c r="AJ72" s="44" t="s">
        <v>121</v>
      </c>
      <c r="AK72" s="55"/>
      <c r="AL72" s="152" t="s">
        <v>119</v>
      </c>
      <c r="AM72" s="170">
        <v>76953334</v>
      </c>
      <c r="AN72" s="144" t="s">
        <v>280</v>
      </c>
      <c r="AO72" s="413" t="s">
        <v>315</v>
      </c>
      <c r="AP72" s="334" t="s">
        <v>316</v>
      </c>
      <c r="AQ72" s="146">
        <v>56108231</v>
      </c>
      <c r="AR72" s="146">
        <v>56108231</v>
      </c>
      <c r="AS72" s="203">
        <f>+AQ72/AM72</f>
        <v>0.72912020939859479</v>
      </c>
      <c r="AT72" s="203">
        <f>+AR72/AM72</f>
        <v>0.72912020939859479</v>
      </c>
      <c r="AU72" s="437" t="s">
        <v>145</v>
      </c>
      <c r="AV72" s="143"/>
      <c r="AW72" s="433" t="s">
        <v>332</v>
      </c>
    </row>
    <row r="73" spans="1:49" ht="111" customHeight="1" x14ac:dyDescent="0.25">
      <c r="A73" s="399"/>
      <c r="B73" s="399"/>
      <c r="C73" s="399"/>
      <c r="D73" s="399"/>
      <c r="E73" s="399"/>
      <c r="F73" s="402"/>
      <c r="G73" s="402"/>
      <c r="H73" s="107"/>
      <c r="I73" s="402"/>
      <c r="J73" s="402"/>
      <c r="K73" s="426"/>
      <c r="L73" s="426"/>
      <c r="M73" s="426"/>
      <c r="N73" s="426"/>
      <c r="O73" s="426"/>
      <c r="P73" s="426"/>
      <c r="Q73" s="426"/>
      <c r="R73" s="426"/>
      <c r="S73" s="388"/>
      <c r="T73" s="388"/>
      <c r="U73" s="447"/>
      <c r="V73" s="447"/>
      <c r="W73" s="447"/>
      <c r="X73" s="38" t="s">
        <v>231</v>
      </c>
      <c r="Y73" s="47">
        <v>1</v>
      </c>
      <c r="Z73" s="47">
        <v>0.25</v>
      </c>
      <c r="AA73" s="47">
        <v>0.25</v>
      </c>
      <c r="AB73" s="47">
        <v>0.25</v>
      </c>
      <c r="AC73" s="47">
        <v>0.25</v>
      </c>
      <c r="AD73" s="47">
        <f>+Z73+AA73+AB73+AC73</f>
        <v>1</v>
      </c>
      <c r="AE73" s="53">
        <f t="shared" ref="AE73:AE74" si="9">+AD73/Y73</f>
        <v>1</v>
      </c>
      <c r="AF73" s="2" t="s">
        <v>141</v>
      </c>
      <c r="AG73" s="2">
        <v>270</v>
      </c>
      <c r="AH73" s="25"/>
      <c r="AI73" s="2"/>
      <c r="AJ73" s="44" t="s">
        <v>121</v>
      </c>
      <c r="AK73" s="469" t="s">
        <v>317</v>
      </c>
      <c r="AL73" s="151" t="s">
        <v>386</v>
      </c>
      <c r="AM73" s="170">
        <v>375966665</v>
      </c>
      <c r="AN73" s="144" t="s">
        <v>282</v>
      </c>
      <c r="AO73" s="414"/>
      <c r="AP73" s="365"/>
      <c r="AQ73" s="146">
        <v>293798460.77999997</v>
      </c>
      <c r="AR73" s="146">
        <v>293735220.77999997</v>
      </c>
      <c r="AS73" s="203">
        <f>+AQ73/AM73</f>
        <v>0.78144816583672372</v>
      </c>
      <c r="AT73" s="203">
        <f>+AR73/AM73</f>
        <v>0.78127995943470141</v>
      </c>
      <c r="AU73" s="437"/>
      <c r="AV73" s="143"/>
      <c r="AW73" s="340"/>
    </row>
    <row r="74" spans="1:49" ht="111" customHeight="1" x14ac:dyDescent="0.25">
      <c r="A74" s="399"/>
      <c r="B74" s="399"/>
      <c r="C74" s="399"/>
      <c r="D74" s="399"/>
      <c r="E74" s="399"/>
      <c r="F74" s="402"/>
      <c r="G74" s="402"/>
      <c r="H74" s="107"/>
      <c r="I74" s="402"/>
      <c r="J74" s="402"/>
      <c r="K74" s="426"/>
      <c r="L74" s="426"/>
      <c r="M74" s="426"/>
      <c r="N74" s="426"/>
      <c r="O74" s="426"/>
      <c r="P74" s="426"/>
      <c r="Q74" s="426"/>
      <c r="R74" s="426"/>
      <c r="S74" s="388"/>
      <c r="T74" s="388"/>
      <c r="U74" s="447"/>
      <c r="V74" s="447"/>
      <c r="W74" s="447"/>
      <c r="X74" s="394" t="s">
        <v>110</v>
      </c>
      <c r="Y74" s="459">
        <v>1</v>
      </c>
      <c r="Z74" s="343">
        <v>0.25</v>
      </c>
      <c r="AA74" s="343">
        <v>0.25</v>
      </c>
      <c r="AB74" s="343">
        <v>0.25</v>
      </c>
      <c r="AC74" s="343">
        <v>0.25</v>
      </c>
      <c r="AD74" s="343">
        <f>+Z74+AA74+AB74+AC74</f>
        <v>1</v>
      </c>
      <c r="AE74" s="343">
        <f t="shared" si="9"/>
        <v>1</v>
      </c>
      <c r="AF74" s="456" t="s">
        <v>141</v>
      </c>
      <c r="AG74" s="459">
        <v>270</v>
      </c>
      <c r="AH74" s="459"/>
      <c r="AI74" s="459"/>
      <c r="AJ74" s="459" t="s">
        <v>121</v>
      </c>
      <c r="AK74" s="470"/>
      <c r="AL74" s="152" t="s">
        <v>321</v>
      </c>
      <c r="AM74" s="170">
        <v>1</v>
      </c>
      <c r="AN74" s="144" t="s">
        <v>283</v>
      </c>
      <c r="AO74" s="414"/>
      <c r="AP74" s="365"/>
      <c r="AQ74" s="171"/>
      <c r="AR74" s="171"/>
      <c r="AS74" s="203"/>
      <c r="AT74" s="203"/>
      <c r="AU74" s="142"/>
      <c r="AV74" s="142"/>
      <c r="AW74" s="340"/>
    </row>
    <row r="75" spans="1:49" ht="111" customHeight="1" x14ac:dyDescent="0.25">
      <c r="A75" s="399"/>
      <c r="B75" s="399"/>
      <c r="C75" s="399"/>
      <c r="D75" s="399"/>
      <c r="E75" s="399"/>
      <c r="F75" s="402"/>
      <c r="G75" s="402"/>
      <c r="H75" s="107"/>
      <c r="I75" s="402"/>
      <c r="J75" s="402"/>
      <c r="K75" s="426"/>
      <c r="L75" s="426"/>
      <c r="M75" s="426"/>
      <c r="N75" s="426"/>
      <c r="O75" s="426"/>
      <c r="P75" s="426"/>
      <c r="Q75" s="426"/>
      <c r="R75" s="426"/>
      <c r="S75" s="388"/>
      <c r="T75" s="388"/>
      <c r="U75" s="447"/>
      <c r="V75" s="447"/>
      <c r="W75" s="447"/>
      <c r="X75" s="462"/>
      <c r="Y75" s="460"/>
      <c r="Z75" s="344"/>
      <c r="AA75" s="344"/>
      <c r="AB75" s="344"/>
      <c r="AC75" s="344"/>
      <c r="AD75" s="344"/>
      <c r="AE75" s="344"/>
      <c r="AF75" s="457"/>
      <c r="AG75" s="460"/>
      <c r="AH75" s="460"/>
      <c r="AI75" s="460"/>
      <c r="AJ75" s="460"/>
      <c r="AK75" s="470"/>
      <c r="AL75" s="334" t="s">
        <v>356</v>
      </c>
      <c r="AM75" s="146">
        <v>179783523.66</v>
      </c>
      <c r="AN75" s="474" t="s">
        <v>355</v>
      </c>
      <c r="AO75" s="414"/>
      <c r="AP75" s="365"/>
      <c r="AQ75" s="171">
        <v>19621161</v>
      </c>
      <c r="AR75" s="171">
        <v>19621161</v>
      </c>
      <c r="AS75" s="203">
        <f>+AQ75/AM75</f>
        <v>0.10913770405961572</v>
      </c>
      <c r="AT75" s="203">
        <f>+AR75/AM75</f>
        <v>0.10913770405961572</v>
      </c>
      <c r="AU75" s="142"/>
      <c r="AV75" s="142"/>
      <c r="AW75" s="44"/>
    </row>
    <row r="76" spans="1:49" ht="111" customHeight="1" x14ac:dyDescent="0.25">
      <c r="A76" s="399"/>
      <c r="B76" s="399"/>
      <c r="C76" s="399"/>
      <c r="D76" s="399"/>
      <c r="E76" s="399"/>
      <c r="F76" s="403"/>
      <c r="G76" s="403"/>
      <c r="H76" s="107"/>
      <c r="I76" s="403"/>
      <c r="J76" s="403"/>
      <c r="K76" s="427"/>
      <c r="L76" s="427"/>
      <c r="M76" s="427"/>
      <c r="N76" s="427"/>
      <c r="O76" s="427"/>
      <c r="P76" s="427"/>
      <c r="Q76" s="427"/>
      <c r="R76" s="427"/>
      <c r="S76" s="389"/>
      <c r="T76" s="389"/>
      <c r="U76" s="448"/>
      <c r="V76" s="448"/>
      <c r="W76" s="448"/>
      <c r="X76" s="342"/>
      <c r="Y76" s="461"/>
      <c r="Z76" s="345"/>
      <c r="AA76" s="345"/>
      <c r="AB76" s="345"/>
      <c r="AC76" s="345"/>
      <c r="AD76" s="345"/>
      <c r="AE76" s="345"/>
      <c r="AF76" s="458"/>
      <c r="AG76" s="461"/>
      <c r="AH76" s="461"/>
      <c r="AI76" s="461"/>
      <c r="AJ76" s="461"/>
      <c r="AK76" s="471"/>
      <c r="AL76" s="335"/>
      <c r="AM76" s="146">
        <v>258882259.99000001</v>
      </c>
      <c r="AN76" s="475"/>
      <c r="AO76" s="415"/>
      <c r="AP76" s="335"/>
      <c r="AQ76" s="171">
        <v>0</v>
      </c>
      <c r="AR76" s="171">
        <v>0</v>
      </c>
      <c r="AS76" s="203">
        <f>+AQ76/AM76</f>
        <v>0</v>
      </c>
      <c r="AT76" s="203">
        <f>+AR76/AM76</f>
        <v>0</v>
      </c>
      <c r="AU76" s="142"/>
      <c r="AV76" s="142"/>
      <c r="AW76" s="44"/>
    </row>
    <row r="77" spans="1:49" ht="33.75" x14ac:dyDescent="0.5">
      <c r="A77" s="399"/>
      <c r="B77" s="399"/>
      <c r="C77" s="399"/>
      <c r="D77" s="399"/>
      <c r="E77" s="399"/>
      <c r="F77" s="397" t="s">
        <v>171</v>
      </c>
      <c r="G77" s="397"/>
      <c r="H77" s="397"/>
      <c r="I77" s="397"/>
      <c r="J77" s="397"/>
      <c r="K77" s="397"/>
      <c r="L77" s="397"/>
      <c r="M77" s="397"/>
      <c r="N77" s="397"/>
      <c r="O77" s="397"/>
      <c r="P77" s="397"/>
      <c r="Q77" s="397"/>
      <c r="R77" s="397"/>
      <c r="S77" s="73">
        <f>+AVERAGE(S56:S74)</f>
        <v>0.7142857142857143</v>
      </c>
      <c r="T77" s="73">
        <f>+AVERAGE(T56:T74)</f>
        <v>0.82857142857142851</v>
      </c>
      <c r="U77" s="336" t="s">
        <v>181</v>
      </c>
      <c r="V77" s="336"/>
      <c r="W77" s="336"/>
      <c r="X77" s="336"/>
      <c r="Y77" s="336"/>
      <c r="Z77" s="336"/>
      <c r="AA77" s="336"/>
      <c r="AB77" s="336"/>
      <c r="AC77" s="336"/>
      <c r="AD77" s="336"/>
      <c r="AE77" s="132">
        <f>+AVERAGE(AE72:AE74)</f>
        <v>1</v>
      </c>
      <c r="AF77" s="127"/>
      <c r="AG77" s="127"/>
      <c r="AH77" s="127"/>
      <c r="AI77" s="127"/>
      <c r="AJ77" s="111"/>
      <c r="AK77" s="34"/>
      <c r="AL77" s="32"/>
      <c r="AM77" s="2"/>
      <c r="AN77" s="2"/>
      <c r="AO77" s="31"/>
      <c r="AP77" s="55"/>
      <c r="AQ77" s="49"/>
      <c r="AR77" s="49"/>
      <c r="AS77" s="204"/>
      <c r="AT77" s="204"/>
      <c r="AU77" s="2"/>
      <c r="AV77" s="2"/>
      <c r="AW77" s="45"/>
    </row>
    <row r="78" spans="1:49" ht="105" customHeight="1" x14ac:dyDescent="0.25">
      <c r="A78" s="399"/>
      <c r="B78" s="399"/>
      <c r="C78" s="399"/>
      <c r="D78" s="399"/>
      <c r="E78" s="399"/>
      <c r="F78" s="386" t="s">
        <v>49</v>
      </c>
      <c r="G78" s="107" t="s">
        <v>50</v>
      </c>
      <c r="H78" s="107"/>
      <c r="I78" s="107">
        <v>0</v>
      </c>
      <c r="J78" s="107" t="s">
        <v>51</v>
      </c>
      <c r="K78" s="107">
        <v>1</v>
      </c>
      <c r="L78" s="107">
        <v>0.5</v>
      </c>
      <c r="M78" s="107">
        <v>0.1</v>
      </c>
      <c r="N78" s="107">
        <v>0.15</v>
      </c>
      <c r="O78" s="107">
        <v>0</v>
      </c>
      <c r="P78" s="107">
        <v>0</v>
      </c>
      <c r="Q78" s="107">
        <v>0.75</v>
      </c>
      <c r="R78" s="107">
        <f>+N78+O78+P78+Q78</f>
        <v>0.9</v>
      </c>
      <c r="S78" s="113">
        <v>1</v>
      </c>
      <c r="T78" s="113">
        <f>+(R78+M78)/K78</f>
        <v>1</v>
      </c>
      <c r="U78" s="337" t="s">
        <v>232</v>
      </c>
      <c r="V78" s="337">
        <v>2021130010003</v>
      </c>
      <c r="W78" s="337"/>
      <c r="X78" s="44" t="s">
        <v>233</v>
      </c>
      <c r="Y78" s="44">
        <v>1</v>
      </c>
      <c r="Z78" s="50">
        <v>0.18</v>
      </c>
      <c r="AA78" s="50">
        <v>0</v>
      </c>
      <c r="AB78" s="50">
        <v>0</v>
      </c>
      <c r="AC78" s="50">
        <v>0.82</v>
      </c>
      <c r="AD78" s="50">
        <f>+Z78+AA78+AB78+AC78</f>
        <v>1</v>
      </c>
      <c r="AE78" s="53">
        <f>+AD78/Y78</f>
        <v>1</v>
      </c>
      <c r="AF78" s="6" t="s">
        <v>141</v>
      </c>
      <c r="AG78" s="59">
        <v>270</v>
      </c>
      <c r="AH78" s="40"/>
      <c r="AI78" s="40"/>
      <c r="AJ78" s="346" t="s">
        <v>120</v>
      </c>
      <c r="AK78" s="411" t="s">
        <v>277</v>
      </c>
      <c r="AL78" s="364" t="s">
        <v>119</v>
      </c>
      <c r="AM78" s="350">
        <v>169400000</v>
      </c>
      <c r="AN78" s="363" t="s">
        <v>280</v>
      </c>
      <c r="AO78" s="363" t="s">
        <v>299</v>
      </c>
      <c r="AP78" s="364" t="s">
        <v>300</v>
      </c>
      <c r="AQ78" s="350">
        <v>169400000</v>
      </c>
      <c r="AR78" s="350">
        <v>169400000</v>
      </c>
      <c r="AS78" s="436">
        <f>+AQ78/AM78</f>
        <v>1</v>
      </c>
      <c r="AT78" s="347">
        <f>+AR78/AM78</f>
        <v>1</v>
      </c>
      <c r="AU78" s="142"/>
      <c r="AV78" s="142"/>
      <c r="AW78" s="432" t="s">
        <v>182</v>
      </c>
    </row>
    <row r="79" spans="1:49" ht="105" customHeight="1" x14ac:dyDescent="0.25">
      <c r="A79" s="399"/>
      <c r="B79" s="399"/>
      <c r="C79" s="399"/>
      <c r="D79" s="399"/>
      <c r="E79" s="399"/>
      <c r="F79" s="386"/>
      <c r="G79" s="107" t="s">
        <v>52</v>
      </c>
      <c r="H79" s="107"/>
      <c r="I79" s="107">
        <v>0</v>
      </c>
      <c r="J79" s="107" t="s">
        <v>52</v>
      </c>
      <c r="K79" s="107">
        <v>1</v>
      </c>
      <c r="L79" s="107">
        <v>1</v>
      </c>
      <c r="M79" s="107">
        <v>1</v>
      </c>
      <c r="N79" s="107">
        <v>1</v>
      </c>
      <c r="O79" s="107">
        <v>1</v>
      </c>
      <c r="P79" s="107">
        <v>1</v>
      </c>
      <c r="Q79" s="107">
        <v>0</v>
      </c>
      <c r="R79" s="107">
        <f>+N79</f>
        <v>1</v>
      </c>
      <c r="S79" s="113">
        <f>+R79/L79</f>
        <v>1</v>
      </c>
      <c r="T79" s="113">
        <v>1</v>
      </c>
      <c r="U79" s="337"/>
      <c r="V79" s="337"/>
      <c r="W79" s="337"/>
      <c r="X79" s="44" t="s">
        <v>234</v>
      </c>
      <c r="Y79" s="44">
        <v>1</v>
      </c>
      <c r="Z79" s="44">
        <v>1</v>
      </c>
      <c r="AA79" s="44">
        <v>1</v>
      </c>
      <c r="AB79" s="44">
        <v>1</v>
      </c>
      <c r="AC79" s="44">
        <v>0</v>
      </c>
      <c r="AD79" s="47">
        <f>+Z79</f>
        <v>1</v>
      </c>
      <c r="AE79" s="48">
        <f>+AD79</f>
        <v>1</v>
      </c>
      <c r="AF79" s="6"/>
      <c r="AG79" s="59">
        <v>270</v>
      </c>
      <c r="AH79" s="40"/>
      <c r="AI79" s="40"/>
      <c r="AJ79" s="346"/>
      <c r="AK79" s="411"/>
      <c r="AL79" s="364"/>
      <c r="AM79" s="350"/>
      <c r="AN79" s="363"/>
      <c r="AO79" s="363"/>
      <c r="AP79" s="364"/>
      <c r="AQ79" s="350"/>
      <c r="AR79" s="350"/>
      <c r="AS79" s="436"/>
      <c r="AT79" s="349"/>
      <c r="AU79" s="142"/>
      <c r="AV79" s="142"/>
      <c r="AW79" s="432"/>
    </row>
    <row r="80" spans="1:49" ht="31.5" x14ac:dyDescent="0.25">
      <c r="A80" s="10"/>
      <c r="B80" s="10"/>
      <c r="C80" s="10"/>
      <c r="D80" s="10"/>
      <c r="E80" s="10"/>
      <c r="F80" s="397" t="s">
        <v>172</v>
      </c>
      <c r="G80" s="397"/>
      <c r="H80" s="397"/>
      <c r="I80" s="397"/>
      <c r="J80" s="397"/>
      <c r="K80" s="397"/>
      <c r="L80" s="397"/>
      <c r="M80" s="397"/>
      <c r="N80" s="397"/>
      <c r="O80" s="397"/>
      <c r="P80" s="397"/>
      <c r="Q80" s="397"/>
      <c r="R80" s="397"/>
      <c r="S80" s="74">
        <f>+AVERAGE(S78:S79)</f>
        <v>1</v>
      </c>
      <c r="T80" s="74">
        <f>+AVERAGE(T78:T79)</f>
        <v>1</v>
      </c>
      <c r="U80" s="336" t="s">
        <v>181</v>
      </c>
      <c r="V80" s="336"/>
      <c r="W80" s="336"/>
      <c r="X80" s="336"/>
      <c r="Y80" s="336"/>
      <c r="Z80" s="336"/>
      <c r="AA80" s="336"/>
      <c r="AB80" s="336"/>
      <c r="AC80" s="336"/>
      <c r="AD80" s="336"/>
      <c r="AE80" s="444">
        <f>+AVERAGE(AE78:AE79)</f>
        <v>1</v>
      </c>
      <c r="AF80" s="127"/>
      <c r="AG80" s="133"/>
      <c r="AH80" s="127"/>
      <c r="AI80" s="127"/>
      <c r="AJ80" s="126"/>
      <c r="AK80" s="35"/>
      <c r="AL80" s="35"/>
      <c r="AM80" s="56"/>
      <c r="AN80" s="56"/>
      <c r="AO80" s="35"/>
      <c r="AP80" s="55"/>
      <c r="AQ80" s="40"/>
      <c r="AR80" s="40"/>
      <c r="AS80" s="199"/>
      <c r="AT80" s="199"/>
      <c r="AU80" s="2"/>
      <c r="AV80" s="2"/>
      <c r="AW80" s="396"/>
    </row>
    <row r="81" spans="1:49" ht="31.5" x14ac:dyDescent="0.25">
      <c r="A81" s="10"/>
      <c r="B81" s="397" t="s">
        <v>173</v>
      </c>
      <c r="C81" s="397"/>
      <c r="D81" s="397"/>
      <c r="E81" s="397"/>
      <c r="F81" s="397"/>
      <c r="G81" s="397"/>
      <c r="H81" s="397"/>
      <c r="I81" s="397"/>
      <c r="J81" s="397"/>
      <c r="K81" s="397"/>
      <c r="L81" s="397"/>
      <c r="M81" s="397"/>
      <c r="N81" s="397"/>
      <c r="O81" s="397"/>
      <c r="P81" s="397"/>
      <c r="Q81" s="397"/>
      <c r="R81" s="397"/>
      <c r="S81" s="74">
        <f>+AVERAGE(S77,S80)</f>
        <v>0.85714285714285721</v>
      </c>
      <c r="T81" s="74">
        <f>+AVERAGE(T77,T80)</f>
        <v>0.91428571428571426</v>
      </c>
      <c r="U81" s="336"/>
      <c r="V81" s="336"/>
      <c r="W81" s="336"/>
      <c r="X81" s="336"/>
      <c r="Y81" s="336"/>
      <c r="Z81" s="336"/>
      <c r="AA81" s="336"/>
      <c r="AB81" s="336"/>
      <c r="AC81" s="336"/>
      <c r="AD81" s="336"/>
      <c r="AE81" s="360"/>
      <c r="AF81" s="121"/>
      <c r="AG81" s="134"/>
      <c r="AH81" s="121"/>
      <c r="AI81" s="121"/>
      <c r="AJ81" s="117"/>
      <c r="AK81" s="2"/>
      <c r="AL81" s="2"/>
      <c r="AM81" s="2"/>
      <c r="AN81" s="2"/>
      <c r="AO81" s="35"/>
      <c r="AP81" s="55"/>
      <c r="AQ81" s="40"/>
      <c r="AR81" s="40"/>
      <c r="AS81" s="199"/>
      <c r="AT81" s="199"/>
      <c r="AU81" s="2"/>
      <c r="AV81" s="2"/>
      <c r="AW81" s="396"/>
    </row>
    <row r="82" spans="1:49" ht="105" customHeight="1" x14ac:dyDescent="0.25">
      <c r="A82" s="10"/>
      <c r="B82" s="399" t="s">
        <v>126</v>
      </c>
      <c r="C82" s="416" t="s">
        <v>53</v>
      </c>
      <c r="D82" s="416" t="s">
        <v>54</v>
      </c>
      <c r="E82" s="416" t="s">
        <v>55</v>
      </c>
      <c r="F82" s="386" t="s">
        <v>56</v>
      </c>
      <c r="G82" s="108" t="s">
        <v>57</v>
      </c>
      <c r="H82" s="108"/>
      <c r="I82" s="108" t="s">
        <v>35</v>
      </c>
      <c r="J82" s="108" t="s">
        <v>58</v>
      </c>
      <c r="K82" s="108">
        <v>2</v>
      </c>
      <c r="L82" s="108">
        <v>1</v>
      </c>
      <c r="M82" s="108">
        <v>0.68</v>
      </c>
      <c r="N82" s="109">
        <v>0.02</v>
      </c>
      <c r="O82" s="109">
        <v>0.1</v>
      </c>
      <c r="P82" s="109">
        <v>0.88</v>
      </c>
      <c r="Q82" s="109">
        <v>0</v>
      </c>
      <c r="R82" s="109">
        <f>+N82+O82+P82+Q82</f>
        <v>1</v>
      </c>
      <c r="S82" s="113">
        <f>+R82/L82</f>
        <v>1</v>
      </c>
      <c r="T82" s="113">
        <f>+(S82)/K82</f>
        <v>0.5</v>
      </c>
      <c r="U82" s="337" t="s">
        <v>235</v>
      </c>
      <c r="V82" s="338">
        <v>2021130010245</v>
      </c>
      <c r="W82" s="339" t="s">
        <v>236</v>
      </c>
      <c r="X82" s="44" t="s">
        <v>237</v>
      </c>
      <c r="Y82" s="45">
        <v>2</v>
      </c>
      <c r="Z82" s="50">
        <v>0.7</v>
      </c>
      <c r="AA82" s="50">
        <v>0.8</v>
      </c>
      <c r="AB82" s="50">
        <v>1</v>
      </c>
      <c r="AC82" s="50">
        <v>1</v>
      </c>
      <c r="AD82" s="67">
        <f>+AB82</f>
        <v>1</v>
      </c>
      <c r="AE82" s="48">
        <f>+AD82/Y82</f>
        <v>0.5</v>
      </c>
      <c r="AF82" s="40"/>
      <c r="AG82" s="60">
        <v>365</v>
      </c>
      <c r="AH82" s="40"/>
      <c r="AI82" s="40"/>
      <c r="AJ82" s="346" t="s">
        <v>120</v>
      </c>
      <c r="AK82" s="346" t="s">
        <v>318</v>
      </c>
      <c r="AL82" s="440" t="s">
        <v>119</v>
      </c>
      <c r="AM82" s="440">
        <v>239800000</v>
      </c>
      <c r="AN82" s="440" t="s">
        <v>280</v>
      </c>
      <c r="AO82" s="472" t="s">
        <v>387</v>
      </c>
      <c r="AP82" s="364" t="s">
        <v>302</v>
      </c>
      <c r="AQ82" s="351">
        <v>198586666</v>
      </c>
      <c r="AR82" s="351">
        <v>198586666</v>
      </c>
      <c r="AS82" s="347">
        <f>+AQ82/AM82</f>
        <v>0.82813455379482903</v>
      </c>
      <c r="AT82" s="347">
        <f>+AR82/AM82</f>
        <v>0.82813455379482903</v>
      </c>
      <c r="AU82" s="142"/>
      <c r="AV82" s="142"/>
      <c r="AW82" s="396"/>
    </row>
    <row r="83" spans="1:49" ht="105" customHeight="1" x14ac:dyDescent="0.25">
      <c r="A83" s="10"/>
      <c r="B83" s="399"/>
      <c r="C83" s="416"/>
      <c r="D83" s="416"/>
      <c r="E83" s="416"/>
      <c r="F83" s="386"/>
      <c r="G83" s="420" t="s">
        <v>59</v>
      </c>
      <c r="H83" s="429"/>
      <c r="I83" s="429">
        <v>0</v>
      </c>
      <c r="J83" s="429" t="s">
        <v>60</v>
      </c>
      <c r="K83" s="429">
        <v>1</v>
      </c>
      <c r="L83" s="429" t="s">
        <v>124</v>
      </c>
      <c r="M83" s="429">
        <v>0</v>
      </c>
      <c r="N83" s="429">
        <f>+M83</f>
        <v>0</v>
      </c>
      <c r="O83" s="429">
        <v>0</v>
      </c>
      <c r="P83" s="429">
        <v>0</v>
      </c>
      <c r="Q83" s="429"/>
      <c r="R83" s="450"/>
      <c r="S83" s="505"/>
      <c r="T83" s="505"/>
      <c r="U83" s="337"/>
      <c r="V83" s="338"/>
      <c r="W83" s="339"/>
      <c r="X83" s="340" t="s">
        <v>238</v>
      </c>
      <c r="Y83" s="396">
        <v>1</v>
      </c>
      <c r="Z83" s="341">
        <v>0.2</v>
      </c>
      <c r="AA83" s="78">
        <v>0.2</v>
      </c>
      <c r="AB83" s="78">
        <v>0</v>
      </c>
      <c r="AC83" s="78">
        <v>0.2</v>
      </c>
      <c r="AD83" s="341">
        <f>+AB83+AC83</f>
        <v>0.2</v>
      </c>
      <c r="AE83" s="479">
        <f>+AD83/Y83</f>
        <v>0.2</v>
      </c>
      <c r="AF83" s="40"/>
      <c r="AG83" s="60">
        <v>365</v>
      </c>
      <c r="AH83" s="40"/>
      <c r="AI83" s="40"/>
      <c r="AJ83" s="346"/>
      <c r="AK83" s="346"/>
      <c r="AL83" s="440"/>
      <c r="AM83" s="440"/>
      <c r="AN83" s="440"/>
      <c r="AO83" s="472"/>
      <c r="AP83" s="364"/>
      <c r="AQ83" s="352"/>
      <c r="AR83" s="352"/>
      <c r="AS83" s="349"/>
      <c r="AT83" s="349"/>
      <c r="AU83" s="142"/>
      <c r="AV83" s="142"/>
      <c r="AW83" s="396"/>
    </row>
    <row r="84" spans="1:49" ht="15" customHeight="1" x14ac:dyDescent="0.25">
      <c r="A84" s="399"/>
      <c r="B84" s="399"/>
      <c r="C84" s="416"/>
      <c r="D84" s="416"/>
      <c r="E84" s="416"/>
      <c r="F84" s="386"/>
      <c r="G84" s="420"/>
      <c r="H84" s="430"/>
      <c r="I84" s="430"/>
      <c r="J84" s="430"/>
      <c r="K84" s="430"/>
      <c r="L84" s="430"/>
      <c r="M84" s="430"/>
      <c r="N84" s="430"/>
      <c r="O84" s="430"/>
      <c r="P84" s="430"/>
      <c r="Q84" s="430"/>
      <c r="R84" s="494"/>
      <c r="S84" s="506"/>
      <c r="T84" s="506"/>
      <c r="U84" s="337"/>
      <c r="V84" s="338"/>
      <c r="W84" s="339"/>
      <c r="X84" s="340"/>
      <c r="Y84" s="396"/>
      <c r="Z84" s="342"/>
      <c r="AA84" s="79"/>
      <c r="AB84" s="79"/>
      <c r="AC84" s="79"/>
      <c r="AD84" s="342"/>
      <c r="AE84" s="480"/>
      <c r="AF84" s="40"/>
      <c r="AG84" s="40"/>
      <c r="AH84" s="40"/>
      <c r="AI84" s="40"/>
      <c r="AJ84" s="6" t="s">
        <v>120</v>
      </c>
      <c r="AK84" s="35"/>
      <c r="AL84" s="35"/>
      <c r="AM84" s="56"/>
      <c r="AN84" s="56"/>
      <c r="AO84" s="35"/>
      <c r="AP84" s="55"/>
      <c r="AQ84" s="40"/>
      <c r="AR84" s="40"/>
      <c r="AS84" s="199"/>
      <c r="AT84" s="199"/>
      <c r="AU84" s="2"/>
      <c r="AV84" s="2"/>
      <c r="AW84" s="396"/>
    </row>
    <row r="85" spans="1:49" ht="33.75" x14ac:dyDescent="0.5">
      <c r="A85" s="399"/>
      <c r="B85" s="399"/>
      <c r="C85" s="416"/>
      <c r="D85" s="416"/>
      <c r="E85" s="416"/>
      <c r="F85" s="397" t="s">
        <v>174</v>
      </c>
      <c r="G85" s="397"/>
      <c r="H85" s="397"/>
      <c r="I85" s="397"/>
      <c r="J85" s="397"/>
      <c r="K85" s="397"/>
      <c r="L85" s="397"/>
      <c r="M85" s="397"/>
      <c r="N85" s="397"/>
      <c r="O85" s="397"/>
      <c r="P85" s="397"/>
      <c r="Q85" s="397"/>
      <c r="R85" s="397"/>
      <c r="S85" s="73">
        <f>+S82</f>
        <v>1</v>
      </c>
      <c r="T85" s="73">
        <f>+AVERAGE(T82:T84)</f>
        <v>0.5</v>
      </c>
      <c r="U85" s="336" t="s">
        <v>181</v>
      </c>
      <c r="V85" s="336"/>
      <c r="W85" s="336"/>
      <c r="X85" s="336"/>
      <c r="Y85" s="336"/>
      <c r="Z85" s="336"/>
      <c r="AA85" s="336"/>
      <c r="AB85" s="336"/>
      <c r="AC85" s="336"/>
      <c r="AD85" s="336"/>
      <c r="AE85" s="132">
        <f>+AVERAGE(AE82:AE84)</f>
        <v>0.35</v>
      </c>
      <c r="AF85" s="127"/>
      <c r="AG85" s="127"/>
      <c r="AH85" s="106"/>
      <c r="AI85" s="106"/>
      <c r="AJ85" s="126"/>
      <c r="AK85" s="35"/>
      <c r="AL85" s="35"/>
      <c r="AM85" s="56"/>
      <c r="AN85" s="56"/>
      <c r="AO85" s="35"/>
      <c r="AP85" s="55"/>
      <c r="AQ85" s="40"/>
      <c r="AR85" s="40"/>
      <c r="AS85" s="199"/>
      <c r="AT85" s="199"/>
      <c r="AU85" s="2"/>
      <c r="AV85" s="2"/>
      <c r="AW85" s="396"/>
    </row>
    <row r="86" spans="1:49" ht="105" customHeight="1" x14ac:dyDescent="0.25">
      <c r="A86" s="399"/>
      <c r="B86" s="399"/>
      <c r="C86" s="416"/>
      <c r="D86" s="416"/>
      <c r="E86" s="416"/>
      <c r="F86" s="401" t="s">
        <v>61</v>
      </c>
      <c r="G86" s="429" t="s">
        <v>62</v>
      </c>
      <c r="H86" s="429"/>
      <c r="I86" s="429" t="s">
        <v>35</v>
      </c>
      <c r="J86" s="429" t="s">
        <v>63</v>
      </c>
      <c r="K86" s="450">
        <v>1</v>
      </c>
      <c r="L86" s="450">
        <v>0.33</v>
      </c>
      <c r="M86" s="450">
        <v>0.33</v>
      </c>
      <c r="N86" s="450">
        <v>0.20599999999999999</v>
      </c>
      <c r="O86" s="450">
        <v>0.20599999999999999</v>
      </c>
      <c r="P86" s="450">
        <v>0</v>
      </c>
      <c r="Q86" s="450">
        <v>0.55000000000000004</v>
      </c>
      <c r="R86" s="450">
        <f>+O86+N86+P86+Q86</f>
        <v>0.96199999999999997</v>
      </c>
      <c r="S86" s="450">
        <v>1</v>
      </c>
      <c r="T86" s="387">
        <v>1</v>
      </c>
      <c r="U86" s="446" t="s">
        <v>239</v>
      </c>
      <c r="V86" s="446">
        <v>2020130010320</v>
      </c>
      <c r="W86" s="446" t="s">
        <v>543</v>
      </c>
      <c r="X86" s="446" t="s">
        <v>240</v>
      </c>
      <c r="Y86" s="446">
        <v>0.35</v>
      </c>
      <c r="Z86" s="370">
        <v>0</v>
      </c>
      <c r="AA86" s="370">
        <v>0</v>
      </c>
      <c r="AB86" s="370">
        <v>0</v>
      </c>
      <c r="AC86" s="370">
        <v>0.35</v>
      </c>
      <c r="AD86" s="370">
        <f>+Z86+AA86+AB86+AC86</f>
        <v>0.35</v>
      </c>
      <c r="AE86" s="479">
        <f>+AD86/Y86</f>
        <v>1</v>
      </c>
      <c r="AF86" s="370" t="s">
        <v>141</v>
      </c>
      <c r="AG86" s="370" t="s">
        <v>124</v>
      </c>
      <c r="AH86" s="29"/>
      <c r="AI86" s="29"/>
      <c r="AJ86" s="370" t="s">
        <v>10</v>
      </c>
      <c r="AK86" s="446" t="s">
        <v>274</v>
      </c>
      <c r="AL86" s="172" t="s">
        <v>119</v>
      </c>
      <c r="AM86" s="150">
        <v>277200000.06999999</v>
      </c>
      <c r="AN86" s="150" t="s">
        <v>280</v>
      </c>
      <c r="AO86" s="330" t="s">
        <v>301</v>
      </c>
      <c r="AP86" s="334" t="s">
        <v>302</v>
      </c>
      <c r="AQ86" s="146">
        <v>272606666</v>
      </c>
      <c r="AR86" s="146">
        <v>272606666</v>
      </c>
      <c r="AS86" s="205">
        <f>+AQ86/AM86</f>
        <v>0.98342953077619022</v>
      </c>
      <c r="AT86" s="205">
        <f>+AR86/AM86</f>
        <v>0.98342953077619022</v>
      </c>
      <c r="AU86" s="142"/>
      <c r="AV86" s="142"/>
      <c r="AW86" s="396"/>
    </row>
    <row r="87" spans="1:49" ht="105" customHeight="1" x14ac:dyDescent="0.25">
      <c r="A87" s="10"/>
      <c r="B87" s="10"/>
      <c r="C87" s="29"/>
      <c r="D87" s="29"/>
      <c r="E87" s="29"/>
      <c r="F87" s="403"/>
      <c r="G87" s="430"/>
      <c r="H87" s="430"/>
      <c r="I87" s="430"/>
      <c r="J87" s="430"/>
      <c r="K87" s="494"/>
      <c r="L87" s="494"/>
      <c r="M87" s="494"/>
      <c r="N87" s="494"/>
      <c r="O87" s="494"/>
      <c r="P87" s="494"/>
      <c r="Q87" s="494"/>
      <c r="R87" s="494"/>
      <c r="S87" s="494"/>
      <c r="T87" s="389"/>
      <c r="U87" s="448"/>
      <c r="V87" s="448"/>
      <c r="W87" s="448"/>
      <c r="X87" s="448"/>
      <c r="Y87" s="448"/>
      <c r="Z87" s="372"/>
      <c r="AA87" s="372"/>
      <c r="AB87" s="372"/>
      <c r="AC87" s="372"/>
      <c r="AD87" s="372"/>
      <c r="AE87" s="480"/>
      <c r="AF87" s="372"/>
      <c r="AG87" s="372"/>
      <c r="AH87" s="29"/>
      <c r="AI87" s="29"/>
      <c r="AJ87" s="372"/>
      <c r="AK87" s="448"/>
      <c r="AL87" s="172" t="s">
        <v>354</v>
      </c>
      <c r="AM87" s="146">
        <v>67500000</v>
      </c>
      <c r="AN87" s="173" t="s">
        <v>340</v>
      </c>
      <c r="AO87" s="331"/>
      <c r="AP87" s="335"/>
      <c r="AQ87" s="174">
        <v>10533333</v>
      </c>
      <c r="AR87" s="174">
        <v>8000000</v>
      </c>
      <c r="AS87" s="205">
        <f>+AQ87/AM87</f>
        <v>0.15604937777777778</v>
      </c>
      <c r="AT87" s="205">
        <f>+AR87/AM87</f>
        <v>0.11851851851851852</v>
      </c>
      <c r="AU87" s="142"/>
      <c r="AV87" s="142"/>
      <c r="AW87" s="45"/>
    </row>
    <row r="88" spans="1:49" ht="31.5" x14ac:dyDescent="0.25">
      <c r="A88" s="10"/>
      <c r="B88" s="10"/>
      <c r="C88" s="29"/>
      <c r="D88" s="29"/>
      <c r="E88" s="29"/>
      <c r="F88" s="397" t="s">
        <v>175</v>
      </c>
      <c r="G88" s="397"/>
      <c r="H88" s="397"/>
      <c r="I88" s="397"/>
      <c r="J88" s="397"/>
      <c r="K88" s="397"/>
      <c r="L88" s="397"/>
      <c r="M88" s="397"/>
      <c r="N88" s="397"/>
      <c r="O88" s="397"/>
      <c r="P88" s="397"/>
      <c r="Q88" s="397"/>
      <c r="R88" s="397"/>
      <c r="S88" s="75">
        <f>+S86</f>
        <v>1</v>
      </c>
      <c r="T88" s="75">
        <f>+T86</f>
        <v>1</v>
      </c>
      <c r="U88" s="336" t="s">
        <v>181</v>
      </c>
      <c r="V88" s="336"/>
      <c r="W88" s="336"/>
      <c r="X88" s="336"/>
      <c r="Y88" s="336"/>
      <c r="Z88" s="336"/>
      <c r="AA88" s="336"/>
      <c r="AB88" s="336"/>
      <c r="AC88" s="336"/>
      <c r="AD88" s="336"/>
      <c r="AE88" s="132">
        <f>+AE86</f>
        <v>1</v>
      </c>
      <c r="AF88" s="127"/>
      <c r="AG88" s="127"/>
      <c r="AH88" s="106"/>
      <c r="AI88" s="106"/>
      <c r="AJ88" s="108"/>
      <c r="AK88" s="35"/>
      <c r="AL88" s="35"/>
      <c r="AM88" s="56"/>
      <c r="AN88" s="56"/>
      <c r="AO88" s="35"/>
      <c r="AP88" s="55"/>
      <c r="AQ88" s="9"/>
      <c r="AR88" s="9"/>
      <c r="AS88" s="206"/>
      <c r="AT88" s="206"/>
      <c r="AU88" s="2"/>
      <c r="AV88" s="2"/>
      <c r="AW88" s="45"/>
    </row>
    <row r="89" spans="1:49" ht="31.5" x14ac:dyDescent="0.25">
      <c r="A89" s="10"/>
      <c r="B89" s="397" t="s">
        <v>176</v>
      </c>
      <c r="C89" s="397"/>
      <c r="D89" s="397"/>
      <c r="E89" s="397"/>
      <c r="F89" s="397"/>
      <c r="G89" s="397"/>
      <c r="H89" s="397"/>
      <c r="I89" s="397"/>
      <c r="J89" s="397"/>
      <c r="K89" s="397"/>
      <c r="L89" s="397"/>
      <c r="M89" s="397"/>
      <c r="N89" s="397"/>
      <c r="O89" s="397"/>
      <c r="P89" s="397"/>
      <c r="Q89" s="397"/>
      <c r="R89" s="397"/>
      <c r="S89" s="75">
        <f>+AVERAGE(S85,S88)</f>
        <v>1</v>
      </c>
      <c r="T89" s="75">
        <f>+AVERAGE(T85,T88)</f>
        <v>0.75</v>
      </c>
      <c r="U89" s="336"/>
      <c r="V89" s="336"/>
      <c r="W89" s="336"/>
      <c r="X89" s="336"/>
      <c r="Y89" s="336"/>
      <c r="Z89" s="336"/>
      <c r="AA89" s="336"/>
      <c r="AB89" s="336"/>
      <c r="AC89" s="336"/>
      <c r="AD89" s="336"/>
      <c r="AE89" s="110"/>
      <c r="AF89" s="108"/>
      <c r="AG89" s="108"/>
      <c r="AH89" s="108"/>
      <c r="AI89" s="108"/>
      <c r="AJ89" s="108"/>
      <c r="AK89" s="35"/>
      <c r="AL89" s="35"/>
      <c r="AM89" s="56"/>
      <c r="AN89" s="56"/>
      <c r="AO89" s="35"/>
      <c r="AP89" s="55"/>
      <c r="AQ89" s="9"/>
      <c r="AR89" s="9"/>
      <c r="AS89" s="206"/>
      <c r="AT89" s="206"/>
      <c r="AU89" s="2"/>
      <c r="AV89" s="2"/>
      <c r="AW89" s="45"/>
    </row>
    <row r="90" spans="1:49" ht="120" customHeight="1" x14ac:dyDescent="0.25">
      <c r="A90" s="399" t="s">
        <v>64</v>
      </c>
      <c r="B90" s="399" t="s">
        <v>125</v>
      </c>
      <c r="C90" s="399" t="s">
        <v>65</v>
      </c>
      <c r="D90" s="399">
        <v>0.33</v>
      </c>
      <c r="E90" s="399" t="s">
        <v>66</v>
      </c>
      <c r="F90" s="401" t="s">
        <v>67</v>
      </c>
      <c r="G90" s="108" t="s">
        <v>68</v>
      </c>
      <c r="H90" s="108"/>
      <c r="I90" s="108" t="s">
        <v>69</v>
      </c>
      <c r="J90" s="108" t="s">
        <v>70</v>
      </c>
      <c r="K90" s="111">
        <v>5</v>
      </c>
      <c r="L90" s="111">
        <v>3</v>
      </c>
      <c r="M90" s="112">
        <v>0.45</v>
      </c>
      <c r="N90" s="111">
        <v>0</v>
      </c>
      <c r="O90" s="111">
        <v>0</v>
      </c>
      <c r="P90" s="111">
        <v>0</v>
      </c>
      <c r="Q90" s="111">
        <v>0.7</v>
      </c>
      <c r="R90" s="118">
        <f>+Q90</f>
        <v>0.7</v>
      </c>
      <c r="S90" s="105">
        <f>+R90/L90</f>
        <v>0.23333333333333331</v>
      </c>
      <c r="T90" s="105">
        <f>+(R90+M90)/K90</f>
        <v>0.22999999999999998</v>
      </c>
      <c r="U90" s="337" t="s">
        <v>241</v>
      </c>
      <c r="V90" s="337">
        <v>2021130010257</v>
      </c>
      <c r="W90" s="337" t="s">
        <v>242</v>
      </c>
      <c r="X90" s="46" t="s">
        <v>243</v>
      </c>
      <c r="Y90" s="45">
        <v>1</v>
      </c>
      <c r="Z90" s="51">
        <v>0.2</v>
      </c>
      <c r="AA90" s="51">
        <v>0</v>
      </c>
      <c r="AB90" s="51">
        <v>0.1</v>
      </c>
      <c r="AC90" s="51">
        <v>0.05</v>
      </c>
      <c r="AD90" s="51">
        <f>+Z90+AA90+AB90+AC90</f>
        <v>0.35000000000000003</v>
      </c>
      <c r="AE90" s="52">
        <f>+AD90/Y90</f>
        <v>0.35000000000000003</v>
      </c>
      <c r="AF90" s="29"/>
      <c r="AG90" s="29">
        <v>300</v>
      </c>
      <c r="AH90" s="29"/>
      <c r="AI90" s="29"/>
      <c r="AJ90" s="45" t="s">
        <v>143</v>
      </c>
      <c r="AK90" s="337" t="s">
        <v>319</v>
      </c>
      <c r="AL90" s="472" t="s">
        <v>119</v>
      </c>
      <c r="AM90" s="324">
        <v>892707921</v>
      </c>
      <c r="AN90" s="324" t="s">
        <v>280</v>
      </c>
      <c r="AO90" s="472" t="s">
        <v>303</v>
      </c>
      <c r="AP90" s="364" t="s">
        <v>304</v>
      </c>
      <c r="AQ90" s="324">
        <v>715462000</v>
      </c>
      <c r="AR90" s="322">
        <v>686962000</v>
      </c>
      <c r="AS90" s="439">
        <f>+AQ90/AM90</f>
        <v>0.80145138535182769</v>
      </c>
      <c r="AT90" s="325">
        <f>+AR90/AM90</f>
        <v>0.76952604971900995</v>
      </c>
      <c r="AU90" s="142"/>
      <c r="AV90" s="142"/>
      <c r="AW90" s="501"/>
    </row>
    <row r="91" spans="1:49" ht="120" customHeight="1" x14ac:dyDescent="0.25">
      <c r="A91" s="399"/>
      <c r="B91" s="399"/>
      <c r="C91" s="399"/>
      <c r="D91" s="399"/>
      <c r="E91" s="399"/>
      <c r="F91" s="402"/>
      <c r="G91" s="420" t="s">
        <v>71</v>
      </c>
      <c r="H91" s="108"/>
      <c r="I91" s="445" t="s">
        <v>72</v>
      </c>
      <c r="J91" s="420" t="s">
        <v>73</v>
      </c>
      <c r="K91" s="398">
        <v>21</v>
      </c>
      <c r="L91" s="398">
        <v>21</v>
      </c>
      <c r="M91" s="398">
        <v>21</v>
      </c>
      <c r="N91" s="398">
        <v>21</v>
      </c>
      <c r="O91" s="425">
        <v>21</v>
      </c>
      <c r="P91" s="425">
        <v>21</v>
      </c>
      <c r="Q91" s="425">
        <v>21</v>
      </c>
      <c r="R91" s="398">
        <v>21</v>
      </c>
      <c r="S91" s="419">
        <v>1</v>
      </c>
      <c r="T91" s="419">
        <v>1</v>
      </c>
      <c r="U91" s="337"/>
      <c r="V91" s="337"/>
      <c r="W91" s="337"/>
      <c r="X91" s="46" t="s">
        <v>244</v>
      </c>
      <c r="Y91" s="45">
        <v>21</v>
      </c>
      <c r="Z91" s="29">
        <v>21</v>
      </c>
      <c r="AA91" s="29">
        <v>21</v>
      </c>
      <c r="AB91" s="29">
        <v>21</v>
      </c>
      <c r="AC91" s="29">
        <v>21</v>
      </c>
      <c r="AD91" s="19">
        <f>+Z91</f>
        <v>21</v>
      </c>
      <c r="AE91" s="52">
        <f t="shared" ref="AE91:AE97" si="10">+AD91/Y91</f>
        <v>1</v>
      </c>
      <c r="AF91" s="29"/>
      <c r="AG91" s="29">
        <v>300</v>
      </c>
      <c r="AH91" s="29"/>
      <c r="AI91" s="29"/>
      <c r="AJ91" s="45" t="s">
        <v>143</v>
      </c>
      <c r="AK91" s="337"/>
      <c r="AL91" s="472"/>
      <c r="AM91" s="324"/>
      <c r="AN91" s="324"/>
      <c r="AO91" s="472"/>
      <c r="AP91" s="364"/>
      <c r="AQ91" s="324"/>
      <c r="AR91" s="356"/>
      <c r="AS91" s="439"/>
      <c r="AT91" s="357"/>
      <c r="AU91" s="142"/>
      <c r="AV91" s="142"/>
      <c r="AW91" s="502"/>
    </row>
    <row r="92" spans="1:49" ht="120" customHeight="1" x14ac:dyDescent="0.25">
      <c r="A92" s="399"/>
      <c r="B92" s="399"/>
      <c r="C92" s="399"/>
      <c r="D92" s="399"/>
      <c r="E92" s="399"/>
      <c r="F92" s="402"/>
      <c r="G92" s="420"/>
      <c r="H92" s="108"/>
      <c r="I92" s="445"/>
      <c r="J92" s="420"/>
      <c r="K92" s="398"/>
      <c r="L92" s="398"/>
      <c r="M92" s="398"/>
      <c r="N92" s="398"/>
      <c r="O92" s="427"/>
      <c r="P92" s="427"/>
      <c r="Q92" s="427"/>
      <c r="R92" s="398"/>
      <c r="S92" s="419"/>
      <c r="T92" s="419"/>
      <c r="U92" s="337"/>
      <c r="V92" s="337"/>
      <c r="W92" s="337"/>
      <c r="X92" s="44" t="s">
        <v>245</v>
      </c>
      <c r="Y92" s="45">
        <v>6</v>
      </c>
      <c r="Z92" s="29">
        <v>3</v>
      </c>
      <c r="AA92" s="29">
        <v>3</v>
      </c>
      <c r="AB92" s="29">
        <v>3</v>
      </c>
      <c r="AC92" s="29">
        <v>6</v>
      </c>
      <c r="AD92" s="19">
        <f>+AC92</f>
        <v>6</v>
      </c>
      <c r="AE92" s="52">
        <f t="shared" si="10"/>
        <v>1</v>
      </c>
      <c r="AF92" s="29"/>
      <c r="AG92" s="29">
        <v>300</v>
      </c>
      <c r="AH92" s="29"/>
      <c r="AI92" s="29"/>
      <c r="AJ92" s="45" t="s">
        <v>143</v>
      </c>
      <c r="AK92" s="337"/>
      <c r="AL92" s="472"/>
      <c r="AM92" s="324"/>
      <c r="AN92" s="324"/>
      <c r="AO92" s="472"/>
      <c r="AP92" s="364"/>
      <c r="AQ92" s="324"/>
      <c r="AR92" s="356"/>
      <c r="AS92" s="439"/>
      <c r="AT92" s="357"/>
      <c r="AU92" s="142"/>
      <c r="AV92" s="142"/>
      <c r="AW92" s="502"/>
    </row>
    <row r="93" spans="1:49" ht="120" customHeight="1" x14ac:dyDescent="0.25">
      <c r="A93" s="399"/>
      <c r="B93" s="399"/>
      <c r="C93" s="399"/>
      <c r="D93" s="399"/>
      <c r="E93" s="399"/>
      <c r="F93" s="402"/>
      <c r="G93" s="120" t="s">
        <v>74</v>
      </c>
      <c r="H93" s="120"/>
      <c r="I93" s="119" t="s">
        <v>75</v>
      </c>
      <c r="J93" s="108" t="s">
        <v>112</v>
      </c>
      <c r="K93" s="111">
        <v>1</v>
      </c>
      <c r="L93" s="111">
        <v>1</v>
      </c>
      <c r="M93" s="111">
        <v>1</v>
      </c>
      <c r="N93" s="111">
        <v>1</v>
      </c>
      <c r="O93" s="111">
        <v>1</v>
      </c>
      <c r="P93" s="111">
        <v>0</v>
      </c>
      <c r="Q93" s="111">
        <v>0</v>
      </c>
      <c r="R93" s="111">
        <v>1</v>
      </c>
      <c r="S93" s="105">
        <v>1</v>
      </c>
      <c r="T93" s="105">
        <f>+(S93+M93)/2</f>
        <v>1</v>
      </c>
      <c r="U93" s="337"/>
      <c r="V93" s="337"/>
      <c r="W93" s="337"/>
      <c r="X93" s="44" t="s">
        <v>246</v>
      </c>
      <c r="Y93" s="45">
        <v>1</v>
      </c>
      <c r="Z93" s="29">
        <v>1</v>
      </c>
      <c r="AA93" s="29">
        <v>1</v>
      </c>
      <c r="AB93" s="29">
        <v>1</v>
      </c>
      <c r="AC93" s="29">
        <v>1</v>
      </c>
      <c r="AD93" s="51">
        <f t="shared" ref="AD93:AD96" si="11">+Z93</f>
        <v>1</v>
      </c>
      <c r="AE93" s="52">
        <f t="shared" si="10"/>
        <v>1</v>
      </c>
      <c r="AF93" s="29"/>
      <c r="AG93" s="29">
        <v>300</v>
      </c>
      <c r="AH93" s="29"/>
      <c r="AI93" s="29"/>
      <c r="AJ93" s="45" t="s">
        <v>143</v>
      </c>
      <c r="AK93" s="337"/>
      <c r="AL93" s="472"/>
      <c r="AM93" s="324"/>
      <c r="AN93" s="324"/>
      <c r="AO93" s="472"/>
      <c r="AP93" s="364"/>
      <c r="AQ93" s="324"/>
      <c r="AR93" s="323"/>
      <c r="AS93" s="439"/>
      <c r="AT93" s="326"/>
      <c r="AU93" s="142"/>
      <c r="AV93" s="142"/>
      <c r="AW93" s="502"/>
    </row>
    <row r="94" spans="1:49" ht="120" customHeight="1" x14ac:dyDescent="0.25">
      <c r="A94" s="399"/>
      <c r="B94" s="399"/>
      <c r="C94" s="399"/>
      <c r="D94" s="399"/>
      <c r="E94" s="399"/>
      <c r="F94" s="402"/>
      <c r="G94" s="120"/>
      <c r="H94" s="120"/>
      <c r="I94" s="119" t="s">
        <v>76</v>
      </c>
      <c r="J94" s="108" t="s">
        <v>77</v>
      </c>
      <c r="K94" s="111">
        <v>3</v>
      </c>
      <c r="L94" s="111">
        <v>3</v>
      </c>
      <c r="M94" s="111">
        <v>3</v>
      </c>
      <c r="N94" s="111">
        <v>3</v>
      </c>
      <c r="O94" s="111">
        <v>3</v>
      </c>
      <c r="P94" s="111">
        <v>0</v>
      </c>
      <c r="Q94" s="111">
        <v>0</v>
      </c>
      <c r="R94" s="111">
        <v>3</v>
      </c>
      <c r="S94" s="105">
        <v>1</v>
      </c>
      <c r="T94" s="105">
        <v>1</v>
      </c>
      <c r="U94" s="337"/>
      <c r="V94" s="337"/>
      <c r="W94" s="337"/>
      <c r="X94" s="46" t="s">
        <v>247</v>
      </c>
      <c r="Y94" s="45">
        <v>21</v>
      </c>
      <c r="Z94" s="29">
        <v>21</v>
      </c>
      <c r="AA94" s="29">
        <v>21</v>
      </c>
      <c r="AB94" s="29">
        <v>21</v>
      </c>
      <c r="AC94" s="29">
        <v>21</v>
      </c>
      <c r="AD94" s="19">
        <f t="shared" si="11"/>
        <v>21</v>
      </c>
      <c r="AE94" s="52">
        <f t="shared" si="10"/>
        <v>1</v>
      </c>
      <c r="AF94" s="29"/>
      <c r="AG94" s="29">
        <v>300</v>
      </c>
      <c r="AH94" s="29"/>
      <c r="AI94" s="29"/>
      <c r="AJ94" s="45" t="s">
        <v>143</v>
      </c>
      <c r="AK94" s="41" t="s">
        <v>319</v>
      </c>
      <c r="AL94" s="330" t="s">
        <v>320</v>
      </c>
      <c r="AM94" s="322">
        <v>965852079</v>
      </c>
      <c r="AN94" s="332" t="s">
        <v>281</v>
      </c>
      <c r="AO94" s="330" t="s">
        <v>303</v>
      </c>
      <c r="AP94" s="334" t="s">
        <v>304</v>
      </c>
      <c r="AQ94" s="322">
        <v>911594692</v>
      </c>
      <c r="AR94" s="324">
        <v>906663761</v>
      </c>
      <c r="AS94" s="325">
        <f>+AQ94/AM94</f>
        <v>0.94382433068200711</v>
      </c>
      <c r="AT94" s="325">
        <f>+AR94/AM94</f>
        <v>0.93871906548953032</v>
      </c>
      <c r="AU94" s="142"/>
      <c r="AV94" s="142"/>
      <c r="AW94" s="502"/>
    </row>
    <row r="95" spans="1:49" ht="120" customHeight="1" x14ac:dyDescent="0.25">
      <c r="A95" s="399"/>
      <c r="B95" s="399"/>
      <c r="C95" s="399"/>
      <c r="D95" s="399"/>
      <c r="E95" s="399"/>
      <c r="F95" s="402"/>
      <c r="G95" s="120"/>
      <c r="H95" s="120"/>
      <c r="I95" s="119" t="s">
        <v>78</v>
      </c>
      <c r="J95" s="108" t="s">
        <v>79</v>
      </c>
      <c r="K95" s="111">
        <v>7</v>
      </c>
      <c r="L95" s="111">
        <v>4</v>
      </c>
      <c r="M95" s="111">
        <v>3.1</v>
      </c>
      <c r="N95" s="111">
        <v>0</v>
      </c>
      <c r="O95" s="111">
        <v>0</v>
      </c>
      <c r="P95" s="111">
        <v>0</v>
      </c>
      <c r="Q95" s="111"/>
      <c r="R95" s="111"/>
      <c r="S95" s="105"/>
      <c r="T95" s="105">
        <f>+M95/K95</f>
        <v>0.44285714285714289</v>
      </c>
      <c r="U95" s="337"/>
      <c r="V95" s="337"/>
      <c r="W95" s="337"/>
      <c r="X95" s="44" t="s">
        <v>248</v>
      </c>
      <c r="Y95" s="45">
        <v>3</v>
      </c>
      <c r="Z95" s="29">
        <v>0</v>
      </c>
      <c r="AA95" s="29"/>
      <c r="AB95" s="29">
        <v>3</v>
      </c>
      <c r="AC95" s="29">
        <v>3</v>
      </c>
      <c r="AD95" s="45">
        <f>+AB95</f>
        <v>3</v>
      </c>
      <c r="AE95" s="52">
        <f t="shared" si="10"/>
        <v>1</v>
      </c>
      <c r="AF95" s="29"/>
      <c r="AG95" s="29">
        <v>300</v>
      </c>
      <c r="AH95" s="29"/>
      <c r="AI95" s="29"/>
      <c r="AJ95" s="45" t="s">
        <v>143</v>
      </c>
      <c r="AK95" s="41" t="s">
        <v>319</v>
      </c>
      <c r="AL95" s="331"/>
      <c r="AM95" s="323"/>
      <c r="AN95" s="333"/>
      <c r="AO95" s="331"/>
      <c r="AP95" s="335"/>
      <c r="AQ95" s="323"/>
      <c r="AR95" s="324"/>
      <c r="AS95" s="326"/>
      <c r="AT95" s="326"/>
      <c r="AU95" s="142"/>
      <c r="AV95" s="142"/>
      <c r="AW95" s="502"/>
    </row>
    <row r="96" spans="1:49" ht="120" customHeight="1" x14ac:dyDescent="0.25">
      <c r="A96" s="399"/>
      <c r="B96" s="399"/>
      <c r="C96" s="399"/>
      <c r="D96" s="399"/>
      <c r="E96" s="399"/>
      <c r="F96" s="402"/>
      <c r="G96" s="120"/>
      <c r="H96" s="120"/>
      <c r="I96" s="119" t="s">
        <v>80</v>
      </c>
      <c r="J96" s="108" t="s">
        <v>81</v>
      </c>
      <c r="K96" s="111">
        <v>5</v>
      </c>
      <c r="L96" s="111">
        <v>3</v>
      </c>
      <c r="M96" s="111">
        <v>1</v>
      </c>
      <c r="N96" s="111">
        <v>0</v>
      </c>
      <c r="O96" s="111">
        <v>0</v>
      </c>
      <c r="P96" s="111">
        <v>0</v>
      </c>
      <c r="Q96" s="111">
        <v>0.7</v>
      </c>
      <c r="R96" s="105">
        <f>+N96+Q96</f>
        <v>0.7</v>
      </c>
      <c r="S96" s="105">
        <f>+R96/L96</f>
        <v>0.23333333333333331</v>
      </c>
      <c r="T96" s="105">
        <f>+(R96+M96)/K96</f>
        <v>0.33999999999999997</v>
      </c>
      <c r="U96" s="337"/>
      <c r="V96" s="337"/>
      <c r="W96" s="337"/>
      <c r="X96" s="46" t="s">
        <v>249</v>
      </c>
      <c r="Y96" s="45">
        <v>1</v>
      </c>
      <c r="Z96" s="51">
        <v>1</v>
      </c>
      <c r="AA96" s="51">
        <v>1</v>
      </c>
      <c r="AB96" s="51">
        <v>1</v>
      </c>
      <c r="AC96" s="51">
        <v>1</v>
      </c>
      <c r="AD96" s="51">
        <f t="shared" si="11"/>
        <v>1</v>
      </c>
      <c r="AE96" s="52">
        <f t="shared" si="10"/>
        <v>1</v>
      </c>
      <c r="AF96" s="29"/>
      <c r="AG96" s="29">
        <v>300</v>
      </c>
      <c r="AH96" s="29"/>
      <c r="AI96" s="29"/>
      <c r="AJ96" s="45" t="s">
        <v>143</v>
      </c>
      <c r="AK96" s="41" t="s">
        <v>319</v>
      </c>
      <c r="AL96" s="330" t="s">
        <v>389</v>
      </c>
      <c r="AM96" s="322">
        <v>69482633.329999998</v>
      </c>
      <c r="AN96" s="332" t="s">
        <v>390</v>
      </c>
      <c r="AO96" s="330" t="s">
        <v>303</v>
      </c>
      <c r="AP96" s="334" t="s">
        <v>304</v>
      </c>
      <c r="AQ96" s="322">
        <v>41950000</v>
      </c>
      <c r="AR96" s="322">
        <v>41950000</v>
      </c>
      <c r="AS96" s="325">
        <f>+AQ96/AM96</f>
        <v>0.60374798693600407</v>
      </c>
      <c r="AT96" s="325">
        <f>+AR96/AM96</f>
        <v>0.60374798693600407</v>
      </c>
      <c r="AU96" s="142"/>
      <c r="AV96" s="142"/>
      <c r="AW96" s="502"/>
    </row>
    <row r="97" spans="1:49" ht="60.75" customHeight="1" x14ac:dyDescent="0.25">
      <c r="A97" s="399"/>
      <c r="B97" s="399"/>
      <c r="C97" s="399"/>
      <c r="D97" s="399"/>
      <c r="E97" s="399"/>
      <c r="F97" s="402"/>
      <c r="G97" s="429" t="s">
        <v>82</v>
      </c>
      <c r="H97" s="429"/>
      <c r="I97" s="429" t="s">
        <v>83</v>
      </c>
      <c r="J97" s="429" t="s">
        <v>84</v>
      </c>
      <c r="K97" s="425">
        <v>1</v>
      </c>
      <c r="L97" s="425">
        <v>1</v>
      </c>
      <c r="M97" s="387">
        <v>0.7</v>
      </c>
      <c r="N97" s="387">
        <v>0.7</v>
      </c>
      <c r="O97" s="387">
        <v>0.69799999999999995</v>
      </c>
      <c r="P97" s="387">
        <v>0.69799999999999995</v>
      </c>
      <c r="Q97" s="387">
        <v>0.65400000000000003</v>
      </c>
      <c r="R97" s="387">
        <f>+P97</f>
        <v>0.69799999999999995</v>
      </c>
      <c r="S97" s="387">
        <v>1</v>
      </c>
      <c r="T97" s="387">
        <v>0.75</v>
      </c>
      <c r="U97" s="337"/>
      <c r="V97" s="337"/>
      <c r="W97" s="337"/>
      <c r="X97" s="44" t="s">
        <v>250</v>
      </c>
      <c r="Y97" s="45">
        <v>7</v>
      </c>
      <c r="Z97" s="45">
        <v>3</v>
      </c>
      <c r="AA97" s="45">
        <v>3</v>
      </c>
      <c r="AB97" s="45">
        <v>3</v>
      </c>
      <c r="AC97" s="45">
        <v>4</v>
      </c>
      <c r="AD97" s="69">
        <f>+AC97</f>
        <v>4</v>
      </c>
      <c r="AE97" s="52">
        <f t="shared" si="10"/>
        <v>0.5714285714285714</v>
      </c>
      <c r="AF97" s="40" t="s">
        <v>141</v>
      </c>
      <c r="AG97" s="45">
        <v>300</v>
      </c>
      <c r="AH97" s="45"/>
      <c r="AI97" s="45"/>
      <c r="AJ97" s="45" t="s">
        <v>143</v>
      </c>
      <c r="AK97" s="38" t="s">
        <v>319</v>
      </c>
      <c r="AL97" s="331"/>
      <c r="AM97" s="323"/>
      <c r="AN97" s="333"/>
      <c r="AO97" s="331"/>
      <c r="AP97" s="335"/>
      <c r="AQ97" s="323"/>
      <c r="AR97" s="323"/>
      <c r="AS97" s="326"/>
      <c r="AT97" s="326"/>
      <c r="AU97" s="142" t="s">
        <v>149</v>
      </c>
      <c r="AV97" s="142"/>
      <c r="AW97" s="503"/>
    </row>
    <row r="98" spans="1:49" ht="33.75" x14ac:dyDescent="0.5">
      <c r="A98" s="399"/>
      <c r="B98" s="399"/>
      <c r="C98" s="399"/>
      <c r="D98" s="399"/>
      <c r="E98" s="399"/>
      <c r="F98" s="402"/>
      <c r="G98" s="430"/>
      <c r="H98" s="430"/>
      <c r="I98" s="430"/>
      <c r="J98" s="430"/>
      <c r="K98" s="427"/>
      <c r="L98" s="427"/>
      <c r="M98" s="389"/>
      <c r="N98" s="389"/>
      <c r="O98" s="389"/>
      <c r="P98" s="389"/>
      <c r="Q98" s="389"/>
      <c r="R98" s="389"/>
      <c r="S98" s="389"/>
      <c r="T98" s="389"/>
      <c r="U98" s="336" t="s">
        <v>181</v>
      </c>
      <c r="V98" s="336"/>
      <c r="W98" s="336"/>
      <c r="X98" s="336"/>
      <c r="Y98" s="336"/>
      <c r="Z98" s="336"/>
      <c r="AA98" s="336"/>
      <c r="AB98" s="336"/>
      <c r="AC98" s="336"/>
      <c r="AD98" s="336"/>
      <c r="AE98" s="135">
        <f>+AVERAGE(AE90:AE97)</f>
        <v>0.86517857142857135</v>
      </c>
      <c r="AF98" s="129" t="s">
        <v>141</v>
      </c>
      <c r="AG98" s="129"/>
      <c r="AH98" s="129"/>
      <c r="AI98" s="129"/>
      <c r="AJ98" s="131"/>
      <c r="AK98" s="35"/>
      <c r="AL98" s="35"/>
      <c r="AM98" s="2"/>
      <c r="AN98" s="2"/>
      <c r="AO98" s="2"/>
      <c r="AP98" s="2"/>
      <c r="AQ98" s="65"/>
      <c r="AR98" s="65"/>
      <c r="AS98" s="207"/>
      <c r="AT98" s="207"/>
      <c r="AU98" s="2"/>
      <c r="AV98" s="2"/>
      <c r="AW98" s="7"/>
    </row>
    <row r="99" spans="1:49" ht="105" customHeight="1" x14ac:dyDescent="0.25">
      <c r="A99" s="399"/>
      <c r="B99" s="399"/>
      <c r="C99" s="399"/>
      <c r="D99" s="399"/>
      <c r="E99" s="399"/>
      <c r="F99" s="402"/>
      <c r="G99" s="420" t="s">
        <v>85</v>
      </c>
      <c r="H99" s="108"/>
      <c r="I99" s="420" t="s">
        <v>86</v>
      </c>
      <c r="J99" s="420" t="s">
        <v>87</v>
      </c>
      <c r="K99" s="398">
        <v>3</v>
      </c>
      <c r="L99" s="398">
        <v>3</v>
      </c>
      <c r="M99" s="398">
        <v>3</v>
      </c>
      <c r="N99" s="398">
        <v>3</v>
      </c>
      <c r="O99" s="425">
        <v>3</v>
      </c>
      <c r="P99" s="425">
        <v>3</v>
      </c>
      <c r="Q99" s="425">
        <v>3</v>
      </c>
      <c r="R99" s="398">
        <f>+N99</f>
        <v>3</v>
      </c>
      <c r="S99" s="419">
        <v>1</v>
      </c>
      <c r="T99" s="419">
        <v>1</v>
      </c>
      <c r="U99" s="446" t="s">
        <v>251</v>
      </c>
      <c r="V99" s="446">
        <v>2021130010001</v>
      </c>
      <c r="W99" s="446" t="s">
        <v>111</v>
      </c>
      <c r="X99" s="30" t="s">
        <v>252</v>
      </c>
      <c r="Y99" s="47">
        <v>1</v>
      </c>
      <c r="Z99" s="47">
        <v>0.61</v>
      </c>
      <c r="AA99" s="47">
        <v>1</v>
      </c>
      <c r="AB99" s="47">
        <v>1</v>
      </c>
      <c r="AC99" s="47">
        <v>1</v>
      </c>
      <c r="AD99" s="47">
        <f>AB99</f>
        <v>1</v>
      </c>
      <c r="AE99" s="53">
        <f>+AD99/Y99</f>
        <v>1</v>
      </c>
      <c r="AF99" s="2" t="s">
        <v>141</v>
      </c>
      <c r="AG99" s="2">
        <v>270</v>
      </c>
      <c r="AH99" s="2"/>
      <c r="AI99" s="2"/>
      <c r="AJ99" s="3" t="s">
        <v>120</v>
      </c>
      <c r="AK99" s="35" t="s">
        <v>278</v>
      </c>
      <c r="AL99" s="473" t="s">
        <v>119</v>
      </c>
      <c r="AM99" s="473">
        <v>245300000</v>
      </c>
      <c r="AN99" s="363" t="s">
        <v>280</v>
      </c>
      <c r="AO99" s="472" t="s">
        <v>388</v>
      </c>
      <c r="AP99" s="364" t="s">
        <v>305</v>
      </c>
      <c r="AQ99" s="473">
        <v>193136667</v>
      </c>
      <c r="AR99" s="332">
        <v>179936667</v>
      </c>
      <c r="AS99" s="354">
        <f>+AQ99/AM99</f>
        <v>0.78734882592743582</v>
      </c>
      <c r="AT99" s="354">
        <f>+AR99/AM99</f>
        <v>0.73353716673461067</v>
      </c>
      <c r="AU99" s="142"/>
      <c r="AV99" s="142"/>
      <c r="AW99" s="179" t="s">
        <v>158</v>
      </c>
    </row>
    <row r="100" spans="1:49" ht="165" customHeight="1" x14ac:dyDescent="0.25">
      <c r="A100" s="399"/>
      <c r="B100" s="399"/>
      <c r="C100" s="399"/>
      <c r="D100" s="399"/>
      <c r="E100" s="399"/>
      <c r="F100" s="402"/>
      <c r="G100" s="420"/>
      <c r="H100" s="108"/>
      <c r="I100" s="420"/>
      <c r="J100" s="420"/>
      <c r="K100" s="398"/>
      <c r="L100" s="398"/>
      <c r="M100" s="398"/>
      <c r="N100" s="398"/>
      <c r="O100" s="426"/>
      <c r="P100" s="426"/>
      <c r="Q100" s="426"/>
      <c r="R100" s="398"/>
      <c r="S100" s="419"/>
      <c r="T100" s="419"/>
      <c r="U100" s="447"/>
      <c r="V100" s="447"/>
      <c r="W100" s="447"/>
      <c r="X100" s="30" t="s">
        <v>253</v>
      </c>
      <c r="Y100" s="47">
        <v>1</v>
      </c>
      <c r="Z100" s="53">
        <v>1</v>
      </c>
      <c r="AA100" s="53">
        <v>1</v>
      </c>
      <c r="AB100" s="53">
        <v>1</v>
      </c>
      <c r="AC100" s="53">
        <v>1</v>
      </c>
      <c r="AD100" s="47">
        <f t="shared" ref="AD100:AD108" si="12">+AC100</f>
        <v>1</v>
      </c>
      <c r="AE100" s="53">
        <f>+AD100/Y100</f>
        <v>1</v>
      </c>
      <c r="AF100" s="2" t="s">
        <v>141</v>
      </c>
      <c r="AG100" s="2">
        <v>270</v>
      </c>
      <c r="AH100" s="2"/>
      <c r="AI100" s="2"/>
      <c r="AJ100" s="3" t="s">
        <v>120</v>
      </c>
      <c r="AK100" s="35" t="s">
        <v>278</v>
      </c>
      <c r="AL100" s="473"/>
      <c r="AM100" s="473"/>
      <c r="AN100" s="363"/>
      <c r="AO100" s="472"/>
      <c r="AP100" s="364"/>
      <c r="AQ100" s="473"/>
      <c r="AR100" s="353"/>
      <c r="AS100" s="354"/>
      <c r="AT100" s="354"/>
      <c r="AU100" s="142"/>
      <c r="AV100" s="142"/>
      <c r="AW100" s="180"/>
    </row>
    <row r="101" spans="1:49" ht="60.75" customHeight="1" x14ac:dyDescent="0.25">
      <c r="A101" s="399"/>
      <c r="B101" s="399"/>
      <c r="C101" s="399"/>
      <c r="D101" s="399"/>
      <c r="E101" s="399"/>
      <c r="F101" s="402"/>
      <c r="G101" s="420"/>
      <c r="H101" s="108"/>
      <c r="I101" s="420"/>
      <c r="J101" s="420"/>
      <c r="K101" s="398"/>
      <c r="L101" s="398"/>
      <c r="M101" s="398"/>
      <c r="N101" s="398"/>
      <c r="O101" s="426"/>
      <c r="P101" s="426"/>
      <c r="Q101" s="426"/>
      <c r="R101" s="398"/>
      <c r="S101" s="419"/>
      <c r="T101" s="419"/>
      <c r="U101" s="447"/>
      <c r="V101" s="447"/>
      <c r="W101" s="447"/>
      <c r="X101" s="30" t="s">
        <v>254</v>
      </c>
      <c r="Y101" s="45">
        <v>30</v>
      </c>
      <c r="Z101" s="45">
        <v>8</v>
      </c>
      <c r="AA101" s="45">
        <v>44</v>
      </c>
      <c r="AB101" s="45">
        <v>213</v>
      </c>
      <c r="AC101" s="45">
        <v>213</v>
      </c>
      <c r="AD101" s="66">
        <f t="shared" si="12"/>
        <v>213</v>
      </c>
      <c r="AE101" s="53">
        <v>1</v>
      </c>
      <c r="AF101" s="7" t="s">
        <v>141</v>
      </c>
      <c r="AG101" s="7">
        <v>270</v>
      </c>
      <c r="AH101" s="45"/>
      <c r="AI101" s="45"/>
      <c r="AJ101" s="3" t="s">
        <v>120</v>
      </c>
      <c r="AK101" s="35" t="s">
        <v>278</v>
      </c>
      <c r="AL101" s="473"/>
      <c r="AM101" s="473"/>
      <c r="AN101" s="363"/>
      <c r="AO101" s="472"/>
      <c r="AP101" s="364"/>
      <c r="AQ101" s="473"/>
      <c r="AR101" s="353"/>
      <c r="AS101" s="354"/>
      <c r="AT101" s="354"/>
      <c r="AU101" s="142"/>
      <c r="AV101" s="142"/>
      <c r="AW101" s="180"/>
    </row>
    <row r="102" spans="1:49" ht="90.75" customHeight="1" x14ac:dyDescent="0.25">
      <c r="A102" s="399"/>
      <c r="B102" s="399"/>
      <c r="C102" s="399"/>
      <c r="D102" s="399"/>
      <c r="E102" s="399"/>
      <c r="F102" s="402"/>
      <c r="G102" s="420"/>
      <c r="H102" s="108"/>
      <c r="I102" s="420"/>
      <c r="J102" s="420"/>
      <c r="K102" s="398"/>
      <c r="L102" s="398"/>
      <c r="M102" s="398"/>
      <c r="N102" s="398"/>
      <c r="O102" s="426"/>
      <c r="P102" s="426"/>
      <c r="Q102" s="426"/>
      <c r="R102" s="398"/>
      <c r="S102" s="419"/>
      <c r="T102" s="419"/>
      <c r="U102" s="447"/>
      <c r="V102" s="447"/>
      <c r="W102" s="447"/>
      <c r="X102" s="30" t="s">
        <v>255</v>
      </c>
      <c r="Y102" s="47">
        <v>1</v>
      </c>
      <c r="Z102" s="47">
        <v>1</v>
      </c>
      <c r="AA102" s="47">
        <v>1</v>
      </c>
      <c r="AB102" s="47">
        <v>1</v>
      </c>
      <c r="AC102" s="47">
        <v>1</v>
      </c>
      <c r="AD102" s="47">
        <f t="shared" si="12"/>
        <v>1</v>
      </c>
      <c r="AE102" s="53">
        <f t="shared" ref="AE102:AE104" si="13">+AD102/Y102</f>
        <v>1</v>
      </c>
      <c r="AF102" s="7"/>
      <c r="AG102" s="7">
        <v>270</v>
      </c>
      <c r="AH102" s="45"/>
      <c r="AI102" s="45"/>
      <c r="AJ102" s="3" t="s">
        <v>120</v>
      </c>
      <c r="AK102" s="35" t="s">
        <v>278</v>
      </c>
      <c r="AL102" s="473"/>
      <c r="AM102" s="473"/>
      <c r="AN102" s="363"/>
      <c r="AO102" s="472"/>
      <c r="AP102" s="364"/>
      <c r="AQ102" s="473"/>
      <c r="AR102" s="353"/>
      <c r="AS102" s="354"/>
      <c r="AT102" s="354"/>
      <c r="AU102" s="142"/>
      <c r="AV102" s="142"/>
      <c r="AW102" s="180"/>
    </row>
    <row r="103" spans="1:49" ht="45" x14ac:dyDescent="0.25">
      <c r="A103" s="399"/>
      <c r="B103" s="399"/>
      <c r="C103" s="399"/>
      <c r="D103" s="399"/>
      <c r="E103" s="399"/>
      <c r="F103" s="402"/>
      <c r="G103" s="420"/>
      <c r="H103" s="108"/>
      <c r="I103" s="420"/>
      <c r="J103" s="420"/>
      <c r="K103" s="398"/>
      <c r="L103" s="398"/>
      <c r="M103" s="398"/>
      <c r="N103" s="398"/>
      <c r="O103" s="426"/>
      <c r="P103" s="426"/>
      <c r="Q103" s="426"/>
      <c r="R103" s="398"/>
      <c r="S103" s="419"/>
      <c r="T103" s="419"/>
      <c r="U103" s="447"/>
      <c r="V103" s="447"/>
      <c r="W103" s="447"/>
      <c r="X103" s="30" t="s">
        <v>256</v>
      </c>
      <c r="Y103" s="92">
        <v>1</v>
      </c>
      <c r="Z103" s="47">
        <v>1</v>
      </c>
      <c r="AA103" s="47">
        <v>1</v>
      </c>
      <c r="AB103" s="47">
        <v>1</v>
      </c>
      <c r="AC103" s="47">
        <v>1</v>
      </c>
      <c r="AD103" s="47">
        <f t="shared" si="12"/>
        <v>1</v>
      </c>
      <c r="AE103" s="53">
        <f t="shared" si="13"/>
        <v>1</v>
      </c>
      <c r="AF103" s="7"/>
      <c r="AG103" s="7">
        <v>270</v>
      </c>
      <c r="AH103" s="45"/>
      <c r="AI103" s="45"/>
      <c r="AJ103" s="3" t="s">
        <v>143</v>
      </c>
      <c r="AK103" s="35" t="s">
        <v>278</v>
      </c>
      <c r="AL103" s="473"/>
      <c r="AM103" s="473"/>
      <c r="AN103" s="363"/>
      <c r="AO103" s="472"/>
      <c r="AP103" s="364"/>
      <c r="AQ103" s="473"/>
      <c r="AR103" s="333"/>
      <c r="AS103" s="354"/>
      <c r="AT103" s="354"/>
      <c r="AU103" s="142"/>
      <c r="AV103" s="142"/>
      <c r="AW103" s="180"/>
    </row>
    <row r="104" spans="1:49" ht="102.75" customHeight="1" x14ac:dyDescent="0.25">
      <c r="A104" s="399"/>
      <c r="B104" s="399"/>
      <c r="C104" s="399"/>
      <c r="D104" s="399"/>
      <c r="E104" s="399"/>
      <c r="F104" s="402"/>
      <c r="G104" s="420"/>
      <c r="H104" s="108"/>
      <c r="I104" s="420"/>
      <c r="J104" s="420"/>
      <c r="K104" s="398"/>
      <c r="L104" s="398"/>
      <c r="M104" s="398"/>
      <c r="N104" s="398"/>
      <c r="O104" s="427"/>
      <c r="P104" s="427"/>
      <c r="Q104" s="427"/>
      <c r="R104" s="398"/>
      <c r="S104" s="419"/>
      <c r="T104" s="419"/>
      <c r="U104" s="447"/>
      <c r="V104" s="447"/>
      <c r="W104" s="447"/>
      <c r="X104" s="30" t="s">
        <v>257</v>
      </c>
      <c r="Y104" s="47">
        <v>1</v>
      </c>
      <c r="Z104" s="45"/>
      <c r="AA104" s="47">
        <v>0.5</v>
      </c>
      <c r="AB104" s="47">
        <v>0.99</v>
      </c>
      <c r="AC104" s="47">
        <v>0.99</v>
      </c>
      <c r="AD104" s="47">
        <f t="shared" si="12"/>
        <v>0.99</v>
      </c>
      <c r="AE104" s="53">
        <f t="shared" si="13"/>
        <v>0.99</v>
      </c>
      <c r="AF104" s="7"/>
      <c r="AG104" s="7">
        <v>270</v>
      </c>
      <c r="AH104" s="45"/>
      <c r="AI104" s="45"/>
      <c r="AJ104" s="3" t="s">
        <v>120</v>
      </c>
      <c r="AK104" s="35" t="s">
        <v>278</v>
      </c>
      <c r="AL104" s="363" t="s">
        <v>322</v>
      </c>
      <c r="AM104" s="355">
        <v>419312835</v>
      </c>
      <c r="AN104" s="363" t="s">
        <v>281</v>
      </c>
      <c r="AO104" s="413" t="s">
        <v>388</v>
      </c>
      <c r="AP104" s="413" t="s">
        <v>305</v>
      </c>
      <c r="AQ104" s="355">
        <v>419267883</v>
      </c>
      <c r="AR104" s="355">
        <v>379267883</v>
      </c>
      <c r="AS104" s="354">
        <f>+AQ104/AM104</f>
        <v>0.99989279603139269</v>
      </c>
      <c r="AT104" s="354">
        <f>+AR104/AM104</f>
        <v>0.9044986257098474</v>
      </c>
      <c r="AU104" s="142"/>
      <c r="AV104" s="142"/>
      <c r="AW104" s="180"/>
    </row>
    <row r="105" spans="1:49" ht="120" customHeight="1" x14ac:dyDescent="0.25">
      <c r="A105" s="399"/>
      <c r="B105" s="399"/>
      <c r="C105" s="399"/>
      <c r="D105" s="399"/>
      <c r="E105" s="399"/>
      <c r="F105" s="402"/>
      <c r="G105" s="429" t="s">
        <v>88</v>
      </c>
      <c r="H105" s="108"/>
      <c r="I105" s="429" t="s">
        <v>89</v>
      </c>
      <c r="J105" s="429" t="s">
        <v>90</v>
      </c>
      <c r="K105" s="425">
        <v>5</v>
      </c>
      <c r="L105" s="425">
        <v>5</v>
      </c>
      <c r="M105" s="425">
        <v>4</v>
      </c>
      <c r="N105" s="425">
        <v>0</v>
      </c>
      <c r="O105" s="425">
        <v>0</v>
      </c>
      <c r="P105" s="425">
        <v>0</v>
      </c>
      <c r="Q105" s="425">
        <v>4</v>
      </c>
      <c r="R105" s="425">
        <f>+Q105+P105</f>
        <v>4</v>
      </c>
      <c r="S105" s="387">
        <f>+R105/L105</f>
        <v>0.8</v>
      </c>
      <c r="T105" s="387">
        <v>1</v>
      </c>
      <c r="U105" s="447"/>
      <c r="V105" s="447"/>
      <c r="W105" s="447"/>
      <c r="X105" s="30" t="s">
        <v>258</v>
      </c>
      <c r="Y105" s="45">
        <v>1</v>
      </c>
      <c r="Z105" s="47">
        <v>0.06</v>
      </c>
      <c r="AA105" s="47">
        <v>1</v>
      </c>
      <c r="AB105" s="47">
        <v>1</v>
      </c>
      <c r="AC105" s="47">
        <v>1</v>
      </c>
      <c r="AD105" s="47">
        <f t="shared" si="12"/>
        <v>1</v>
      </c>
      <c r="AE105" s="53">
        <f t="shared" ref="AE105:AE107" si="14">+AD105/Y105</f>
        <v>1</v>
      </c>
      <c r="AF105" s="7"/>
      <c r="AG105" s="7">
        <v>270</v>
      </c>
      <c r="AH105" s="45"/>
      <c r="AI105" s="45"/>
      <c r="AJ105" s="3" t="s">
        <v>120</v>
      </c>
      <c r="AK105" s="35" t="s">
        <v>278</v>
      </c>
      <c r="AL105" s="363"/>
      <c r="AM105" s="355"/>
      <c r="AN105" s="363"/>
      <c r="AO105" s="414"/>
      <c r="AP105" s="414"/>
      <c r="AQ105" s="355"/>
      <c r="AR105" s="355"/>
      <c r="AS105" s="354"/>
      <c r="AT105" s="354"/>
      <c r="AU105" s="142"/>
      <c r="AV105" s="142" t="s">
        <v>281</v>
      </c>
      <c r="AW105" s="180"/>
    </row>
    <row r="106" spans="1:49" ht="45" x14ac:dyDescent="0.25">
      <c r="A106" s="399"/>
      <c r="B106" s="399"/>
      <c r="C106" s="399"/>
      <c r="D106" s="399"/>
      <c r="E106" s="399"/>
      <c r="F106" s="402"/>
      <c r="G106" s="431"/>
      <c r="H106" s="108"/>
      <c r="I106" s="431"/>
      <c r="J106" s="431"/>
      <c r="K106" s="426"/>
      <c r="L106" s="426"/>
      <c r="M106" s="426"/>
      <c r="N106" s="426"/>
      <c r="O106" s="426"/>
      <c r="P106" s="426"/>
      <c r="Q106" s="426"/>
      <c r="R106" s="426"/>
      <c r="S106" s="388"/>
      <c r="T106" s="388"/>
      <c r="U106" s="447"/>
      <c r="V106" s="447"/>
      <c r="W106" s="447"/>
      <c r="X106" s="43" t="s">
        <v>259</v>
      </c>
      <c r="Y106" s="45">
        <v>1</v>
      </c>
      <c r="Z106" s="47">
        <v>1</v>
      </c>
      <c r="AA106" s="47">
        <v>1</v>
      </c>
      <c r="AB106" s="47">
        <v>1</v>
      </c>
      <c r="AC106" s="47">
        <v>1</v>
      </c>
      <c r="AD106" s="47">
        <f t="shared" si="12"/>
        <v>1</v>
      </c>
      <c r="AE106" s="53">
        <f t="shared" si="14"/>
        <v>1</v>
      </c>
      <c r="AF106" s="45"/>
      <c r="AG106" s="45">
        <v>270</v>
      </c>
      <c r="AH106" s="45"/>
      <c r="AI106" s="45"/>
      <c r="AJ106" s="3" t="s">
        <v>120</v>
      </c>
      <c r="AK106" s="35" t="s">
        <v>278</v>
      </c>
      <c r="AL106" s="363"/>
      <c r="AM106" s="355"/>
      <c r="AN106" s="363"/>
      <c r="AO106" s="414"/>
      <c r="AP106" s="414"/>
      <c r="AQ106" s="355"/>
      <c r="AR106" s="355"/>
      <c r="AS106" s="354"/>
      <c r="AT106" s="354"/>
      <c r="AU106" s="142"/>
      <c r="AV106" s="142"/>
      <c r="AW106" s="181"/>
    </row>
    <row r="107" spans="1:49" ht="114.75" customHeight="1" x14ac:dyDescent="0.25">
      <c r="A107" s="399"/>
      <c r="B107" s="399"/>
      <c r="C107" s="399"/>
      <c r="D107" s="399"/>
      <c r="E107" s="399"/>
      <c r="F107" s="402"/>
      <c r="G107" s="431"/>
      <c r="H107" s="108"/>
      <c r="I107" s="431"/>
      <c r="J107" s="431"/>
      <c r="K107" s="426"/>
      <c r="L107" s="426"/>
      <c r="M107" s="426"/>
      <c r="N107" s="426"/>
      <c r="O107" s="426"/>
      <c r="P107" s="426"/>
      <c r="Q107" s="426"/>
      <c r="R107" s="426"/>
      <c r="S107" s="388"/>
      <c r="T107" s="388"/>
      <c r="U107" s="447"/>
      <c r="V107" s="447"/>
      <c r="W107" s="447"/>
      <c r="X107" s="30" t="s">
        <v>260</v>
      </c>
      <c r="Y107" s="45">
        <v>1</v>
      </c>
      <c r="Z107" s="45">
        <v>0</v>
      </c>
      <c r="AA107" s="47">
        <v>1</v>
      </c>
      <c r="AB107" s="47">
        <v>1</v>
      </c>
      <c r="AC107" s="47">
        <v>1</v>
      </c>
      <c r="AD107" s="47">
        <f t="shared" si="12"/>
        <v>1</v>
      </c>
      <c r="AE107" s="53">
        <f t="shared" si="14"/>
        <v>1</v>
      </c>
      <c r="AF107" s="2"/>
      <c r="AG107" s="2">
        <v>270</v>
      </c>
      <c r="AH107" s="2"/>
      <c r="AI107" s="2"/>
      <c r="AJ107" s="3" t="s">
        <v>120</v>
      </c>
      <c r="AK107" s="35" t="s">
        <v>278</v>
      </c>
      <c r="AL107" s="363"/>
      <c r="AM107" s="355"/>
      <c r="AN107" s="363"/>
      <c r="AO107" s="414"/>
      <c r="AP107" s="414"/>
      <c r="AQ107" s="355"/>
      <c r="AR107" s="355"/>
      <c r="AS107" s="354"/>
      <c r="AT107" s="354"/>
      <c r="AU107" s="182"/>
      <c r="AV107" s="182"/>
      <c r="AW107" s="179"/>
    </row>
    <row r="108" spans="1:49" ht="114.75" customHeight="1" x14ac:dyDescent="0.25">
      <c r="A108" s="399"/>
      <c r="B108" s="399"/>
      <c r="C108" s="399"/>
      <c r="D108" s="399"/>
      <c r="E108" s="399"/>
      <c r="F108" s="402"/>
      <c r="G108" s="431"/>
      <c r="H108" s="108"/>
      <c r="I108" s="431"/>
      <c r="J108" s="431"/>
      <c r="K108" s="426"/>
      <c r="L108" s="426"/>
      <c r="M108" s="426"/>
      <c r="N108" s="426"/>
      <c r="O108" s="426"/>
      <c r="P108" s="426"/>
      <c r="Q108" s="426"/>
      <c r="R108" s="426"/>
      <c r="S108" s="388"/>
      <c r="T108" s="388"/>
      <c r="U108" s="447"/>
      <c r="V108" s="447"/>
      <c r="W108" s="447"/>
      <c r="X108" s="498" t="s">
        <v>261</v>
      </c>
      <c r="Y108" s="463">
        <v>1</v>
      </c>
      <c r="Z108" s="463">
        <v>1</v>
      </c>
      <c r="AA108" s="463">
        <v>1</v>
      </c>
      <c r="AB108" s="463">
        <v>1</v>
      </c>
      <c r="AC108" s="463">
        <v>1</v>
      </c>
      <c r="AD108" s="343">
        <f t="shared" si="12"/>
        <v>1</v>
      </c>
      <c r="AE108" s="463">
        <f t="shared" ref="AE108" si="15">+AD108/Y108</f>
        <v>1</v>
      </c>
      <c r="AF108" s="459" t="s">
        <v>141</v>
      </c>
      <c r="AG108" s="459">
        <v>270</v>
      </c>
      <c r="AH108" s="394"/>
      <c r="AI108" s="394"/>
      <c r="AJ108" s="394" t="s">
        <v>120</v>
      </c>
      <c r="AK108" s="446" t="s">
        <v>278</v>
      </c>
      <c r="AL108" s="363"/>
      <c r="AM108" s="355"/>
      <c r="AN108" s="363"/>
      <c r="AO108" s="414"/>
      <c r="AP108" s="414"/>
      <c r="AQ108" s="355"/>
      <c r="AR108" s="355"/>
      <c r="AS108" s="354"/>
      <c r="AT108" s="354"/>
      <c r="AU108" s="182" t="s">
        <v>146</v>
      </c>
      <c r="AV108" s="182"/>
      <c r="AW108" s="180"/>
    </row>
    <row r="109" spans="1:49" ht="114.75" customHeight="1" x14ac:dyDescent="0.25">
      <c r="A109" s="399"/>
      <c r="B109" s="399"/>
      <c r="C109" s="399"/>
      <c r="D109" s="399"/>
      <c r="E109" s="399"/>
      <c r="F109" s="402"/>
      <c r="G109" s="431"/>
      <c r="H109" s="108"/>
      <c r="I109" s="431"/>
      <c r="J109" s="431"/>
      <c r="K109" s="426"/>
      <c r="L109" s="426"/>
      <c r="M109" s="426"/>
      <c r="N109" s="426"/>
      <c r="O109" s="426"/>
      <c r="P109" s="426"/>
      <c r="Q109" s="426"/>
      <c r="R109" s="426"/>
      <c r="S109" s="388"/>
      <c r="T109" s="388"/>
      <c r="U109" s="447"/>
      <c r="V109" s="447"/>
      <c r="W109" s="447"/>
      <c r="X109" s="499"/>
      <c r="Y109" s="464"/>
      <c r="Z109" s="464"/>
      <c r="AA109" s="464"/>
      <c r="AB109" s="464"/>
      <c r="AC109" s="464"/>
      <c r="AD109" s="460"/>
      <c r="AE109" s="464"/>
      <c r="AF109" s="460"/>
      <c r="AG109" s="460"/>
      <c r="AH109" s="462"/>
      <c r="AI109" s="462"/>
      <c r="AJ109" s="462"/>
      <c r="AK109" s="447"/>
      <c r="AL109" s="140" t="s">
        <v>320</v>
      </c>
      <c r="AM109" s="146">
        <v>0.33</v>
      </c>
      <c r="AN109" s="139" t="s">
        <v>342</v>
      </c>
      <c r="AO109" s="414"/>
      <c r="AP109" s="414"/>
      <c r="AQ109" s="139"/>
      <c r="AR109" s="139"/>
      <c r="AS109" s="208"/>
      <c r="AT109" s="208"/>
      <c r="AU109" s="182"/>
      <c r="AV109" s="182"/>
      <c r="AW109" s="180"/>
    </row>
    <row r="110" spans="1:49" ht="114.75" customHeight="1" x14ac:dyDescent="0.25">
      <c r="A110" s="399"/>
      <c r="B110" s="399"/>
      <c r="C110" s="399"/>
      <c r="D110" s="399"/>
      <c r="E110" s="399"/>
      <c r="F110" s="402"/>
      <c r="G110" s="431"/>
      <c r="H110" s="108"/>
      <c r="I110" s="431"/>
      <c r="J110" s="431"/>
      <c r="K110" s="426"/>
      <c r="L110" s="426"/>
      <c r="M110" s="426"/>
      <c r="N110" s="426"/>
      <c r="O110" s="426"/>
      <c r="P110" s="426"/>
      <c r="Q110" s="426"/>
      <c r="R110" s="426"/>
      <c r="S110" s="388"/>
      <c r="T110" s="388"/>
      <c r="U110" s="447"/>
      <c r="V110" s="447"/>
      <c r="W110" s="447"/>
      <c r="X110" s="500"/>
      <c r="Y110" s="465"/>
      <c r="Z110" s="465"/>
      <c r="AA110" s="465"/>
      <c r="AB110" s="465"/>
      <c r="AC110" s="465"/>
      <c r="AD110" s="461"/>
      <c r="AE110" s="465"/>
      <c r="AF110" s="461"/>
      <c r="AG110" s="461"/>
      <c r="AH110" s="342"/>
      <c r="AI110" s="342"/>
      <c r="AJ110" s="342"/>
      <c r="AK110" s="448"/>
      <c r="AL110" s="140"/>
      <c r="AM110" s="146"/>
      <c r="AN110" s="139"/>
      <c r="AO110" s="415"/>
      <c r="AP110" s="415"/>
      <c r="AQ110" s="146"/>
      <c r="AR110" s="146"/>
      <c r="AS110" s="208"/>
      <c r="AT110" s="208"/>
      <c r="AU110" s="182"/>
      <c r="AV110" s="182"/>
      <c r="AW110" s="180"/>
    </row>
    <row r="111" spans="1:49" ht="114.75" customHeight="1" x14ac:dyDescent="0.25">
      <c r="A111" s="399"/>
      <c r="B111" s="399"/>
      <c r="C111" s="399"/>
      <c r="D111" s="399"/>
      <c r="E111" s="399"/>
      <c r="F111" s="402"/>
      <c r="G111" s="431"/>
      <c r="H111" s="108"/>
      <c r="I111" s="431"/>
      <c r="J111" s="431"/>
      <c r="K111" s="426"/>
      <c r="L111" s="426"/>
      <c r="M111" s="426"/>
      <c r="N111" s="426"/>
      <c r="O111" s="426"/>
      <c r="P111" s="426"/>
      <c r="Q111" s="426"/>
      <c r="R111" s="426"/>
      <c r="S111" s="388"/>
      <c r="T111" s="388"/>
      <c r="U111" s="447"/>
      <c r="V111" s="447"/>
      <c r="W111" s="447"/>
      <c r="X111" s="498" t="s">
        <v>262</v>
      </c>
      <c r="Y111" s="343">
        <v>1</v>
      </c>
      <c r="Z111" s="343">
        <v>1</v>
      </c>
      <c r="AA111" s="343">
        <v>1</v>
      </c>
      <c r="AB111" s="343">
        <v>1</v>
      </c>
      <c r="AC111" s="343">
        <v>1</v>
      </c>
      <c r="AD111" s="459">
        <f t="shared" ref="AD111" si="16">+Z111</f>
        <v>1</v>
      </c>
      <c r="AE111" s="343">
        <f t="shared" ref="AE111" si="17">+AD111/Y111</f>
        <v>1</v>
      </c>
      <c r="AF111" s="343" t="s">
        <v>141</v>
      </c>
      <c r="AG111" s="459">
        <v>270</v>
      </c>
      <c r="AH111" s="456"/>
      <c r="AI111" s="459"/>
      <c r="AJ111" s="459" t="s">
        <v>144</v>
      </c>
      <c r="AK111" s="459"/>
      <c r="AL111" s="183" t="s">
        <v>357</v>
      </c>
      <c r="AM111" s="150">
        <v>104000000</v>
      </c>
      <c r="AN111" s="151" t="s">
        <v>280</v>
      </c>
      <c r="AO111" s="413" t="s">
        <v>306</v>
      </c>
      <c r="AP111" s="334" t="s">
        <v>307</v>
      </c>
      <c r="AQ111" s="171">
        <v>82146000</v>
      </c>
      <c r="AR111" s="171">
        <v>32000000</v>
      </c>
      <c r="AS111" s="203">
        <f>+AQ111/AM111</f>
        <v>0.78986538461538458</v>
      </c>
      <c r="AT111" s="203">
        <f>+AR111/AM111</f>
        <v>0.30769230769230771</v>
      </c>
      <c r="AU111" s="142"/>
      <c r="AV111" s="142"/>
      <c r="AW111" s="180"/>
    </row>
    <row r="112" spans="1:49" ht="114.75" customHeight="1" x14ac:dyDescent="0.25">
      <c r="A112" s="399"/>
      <c r="B112" s="399"/>
      <c r="C112" s="399"/>
      <c r="D112" s="399"/>
      <c r="E112" s="399"/>
      <c r="F112" s="403"/>
      <c r="G112" s="430"/>
      <c r="H112" s="108"/>
      <c r="I112" s="430"/>
      <c r="J112" s="430"/>
      <c r="K112" s="427"/>
      <c r="L112" s="427"/>
      <c r="M112" s="427"/>
      <c r="N112" s="427"/>
      <c r="O112" s="427"/>
      <c r="P112" s="427"/>
      <c r="Q112" s="427"/>
      <c r="R112" s="427"/>
      <c r="S112" s="389"/>
      <c r="T112" s="389"/>
      <c r="U112" s="448"/>
      <c r="V112" s="448"/>
      <c r="W112" s="448"/>
      <c r="X112" s="500"/>
      <c r="Y112" s="345"/>
      <c r="Z112" s="345"/>
      <c r="AA112" s="345"/>
      <c r="AB112" s="345"/>
      <c r="AC112" s="345"/>
      <c r="AD112" s="461"/>
      <c r="AE112" s="345"/>
      <c r="AF112" s="345"/>
      <c r="AG112" s="461"/>
      <c r="AH112" s="458"/>
      <c r="AI112" s="461"/>
      <c r="AJ112" s="461"/>
      <c r="AK112" s="461"/>
      <c r="AL112" s="187" t="s">
        <v>339</v>
      </c>
      <c r="AM112" s="184">
        <v>200000000</v>
      </c>
      <c r="AN112" s="157" t="s">
        <v>340</v>
      </c>
      <c r="AO112" s="415"/>
      <c r="AP112" s="335"/>
      <c r="AQ112" s="185">
        <v>21318000</v>
      </c>
      <c r="AR112" s="185">
        <v>0</v>
      </c>
      <c r="AS112" s="209">
        <f>+AQ112/AM112</f>
        <v>0.10659</v>
      </c>
      <c r="AT112" s="209">
        <f>+AR112/AM112</f>
        <v>0</v>
      </c>
      <c r="AU112" s="186"/>
      <c r="AV112" s="186"/>
      <c r="AW112" s="180"/>
    </row>
    <row r="113" spans="1:49" ht="54" customHeight="1" x14ac:dyDescent="0.5">
      <c r="A113" s="399"/>
      <c r="B113" s="399"/>
      <c r="C113" s="399"/>
      <c r="D113" s="399"/>
      <c r="E113" s="399"/>
      <c r="F113" s="397" t="s">
        <v>177</v>
      </c>
      <c r="G113" s="397"/>
      <c r="H113" s="397"/>
      <c r="I113" s="397"/>
      <c r="J113" s="397"/>
      <c r="K113" s="397"/>
      <c r="L113" s="397"/>
      <c r="M113" s="397"/>
      <c r="N113" s="397"/>
      <c r="O113" s="397"/>
      <c r="P113" s="397"/>
      <c r="Q113" s="397"/>
      <c r="R113" s="397"/>
      <c r="S113" s="76">
        <f>AVERAGE(S90:S111)</f>
        <v>0.78333333333333333</v>
      </c>
      <c r="T113" s="76">
        <f>AVERAGE(T90:T111)</f>
        <v>0.75142857142857145</v>
      </c>
      <c r="U113" s="336" t="s">
        <v>181</v>
      </c>
      <c r="V113" s="336"/>
      <c r="W113" s="336"/>
      <c r="X113" s="336"/>
      <c r="Y113" s="336"/>
      <c r="Z113" s="336"/>
      <c r="AA113" s="336"/>
      <c r="AB113" s="336"/>
      <c r="AC113" s="336"/>
      <c r="AD113" s="336"/>
      <c r="AE113" s="135">
        <f>+AVERAGE(AE99:AE111)</f>
        <v>0.99909090909090914</v>
      </c>
      <c r="AF113" s="117"/>
      <c r="AG113" s="117"/>
      <c r="AH113" s="117"/>
      <c r="AI113" s="117"/>
      <c r="AJ113" s="131"/>
      <c r="AK113" s="33"/>
      <c r="AL113" s="159"/>
      <c r="AM113" s="176"/>
      <c r="AN113" s="137"/>
      <c r="AO113" s="137"/>
      <c r="AP113" s="177"/>
      <c r="AQ113" s="175"/>
      <c r="AR113" s="175"/>
      <c r="AS113" s="210"/>
      <c r="AT113" s="210"/>
      <c r="AU113" s="178" t="s">
        <v>147</v>
      </c>
      <c r="AV113" s="178"/>
      <c r="AW113" s="7"/>
    </row>
    <row r="114" spans="1:49" ht="114.75" customHeight="1" x14ac:dyDescent="0.25">
      <c r="A114" s="399"/>
      <c r="B114" s="399"/>
      <c r="C114" s="399"/>
      <c r="D114" s="399"/>
      <c r="E114" s="399"/>
      <c r="F114" s="386" t="s">
        <v>91</v>
      </c>
      <c r="G114" s="108" t="s">
        <v>92</v>
      </c>
      <c r="H114" s="108"/>
      <c r="I114" s="108">
        <v>0</v>
      </c>
      <c r="J114" s="108" t="s">
        <v>93</v>
      </c>
      <c r="K114" s="111">
        <v>5</v>
      </c>
      <c r="L114" s="111">
        <v>2</v>
      </c>
      <c r="M114" s="111">
        <v>2</v>
      </c>
      <c r="N114" s="111">
        <v>0</v>
      </c>
      <c r="O114" s="111">
        <v>0</v>
      </c>
      <c r="P114" s="111">
        <v>0</v>
      </c>
      <c r="Q114" s="111">
        <v>1</v>
      </c>
      <c r="R114" s="111">
        <f>+N114+Q114</f>
        <v>1</v>
      </c>
      <c r="S114" s="105">
        <f>+R114/L114</f>
        <v>0.5</v>
      </c>
      <c r="T114" s="105">
        <f>+(R114+M114)/K114</f>
        <v>0.6</v>
      </c>
      <c r="U114" s="337" t="s">
        <v>263</v>
      </c>
      <c r="V114" s="337">
        <v>2021130010177</v>
      </c>
      <c r="W114" s="337" t="s">
        <v>264</v>
      </c>
      <c r="X114" s="44" t="s">
        <v>265</v>
      </c>
      <c r="Y114" s="45">
        <v>5</v>
      </c>
      <c r="Z114" s="45">
        <v>3</v>
      </c>
      <c r="AA114" s="45">
        <v>0</v>
      </c>
      <c r="AB114" s="45">
        <v>0</v>
      </c>
      <c r="AC114" s="45">
        <v>5</v>
      </c>
      <c r="AD114" s="45">
        <f>+Z114+AA114+AB114+AC114</f>
        <v>8</v>
      </c>
      <c r="AE114" s="53">
        <f>+AD114/Y114</f>
        <v>1.6</v>
      </c>
      <c r="AF114" s="2" t="s">
        <v>141</v>
      </c>
      <c r="AG114" s="2">
        <v>270</v>
      </c>
      <c r="AH114" s="2"/>
      <c r="AI114" s="2"/>
      <c r="AJ114" s="3" t="s">
        <v>144</v>
      </c>
      <c r="AK114" s="61" t="s">
        <v>279</v>
      </c>
      <c r="AL114" s="232" t="s">
        <v>119</v>
      </c>
      <c r="AM114" s="232">
        <v>88000000</v>
      </c>
      <c r="AN114" s="151" t="s">
        <v>280</v>
      </c>
      <c r="AO114" s="188" t="s">
        <v>308</v>
      </c>
      <c r="AP114" s="152" t="s">
        <v>309</v>
      </c>
      <c r="AQ114" s="232">
        <v>67200000</v>
      </c>
      <c r="AR114" s="232">
        <v>67200000</v>
      </c>
      <c r="AS114" s="233">
        <f>+AQ114/AM114</f>
        <v>0.76363636363636367</v>
      </c>
      <c r="AT114" s="233">
        <f>+AR114/AM114</f>
        <v>0.76363636363636367</v>
      </c>
      <c r="AU114" s="142" t="s">
        <v>148</v>
      </c>
      <c r="AV114" s="142"/>
      <c r="AW114" s="180"/>
    </row>
    <row r="115" spans="1:49" ht="114.75" customHeight="1" x14ac:dyDescent="0.25">
      <c r="A115" s="399"/>
      <c r="B115" s="399"/>
      <c r="C115" s="399"/>
      <c r="D115" s="399"/>
      <c r="E115" s="399"/>
      <c r="F115" s="386"/>
      <c r="G115" s="420" t="s">
        <v>94</v>
      </c>
      <c r="H115" s="108"/>
      <c r="I115" s="420">
        <v>0</v>
      </c>
      <c r="J115" s="420" t="s">
        <v>95</v>
      </c>
      <c r="K115" s="420">
        <v>5</v>
      </c>
      <c r="L115" s="420">
        <v>2</v>
      </c>
      <c r="M115" s="420">
        <v>2</v>
      </c>
      <c r="N115" s="420">
        <v>0</v>
      </c>
      <c r="O115" s="429">
        <v>0</v>
      </c>
      <c r="P115" s="429">
        <v>0</v>
      </c>
      <c r="Q115" s="429">
        <v>1</v>
      </c>
      <c r="R115" s="420">
        <f>+N115+Q115</f>
        <v>1</v>
      </c>
      <c r="S115" s="359">
        <f>+R115/L115</f>
        <v>0.5</v>
      </c>
      <c r="T115" s="359">
        <f>+(R115+M115)/K115</f>
        <v>0.6</v>
      </c>
      <c r="U115" s="337"/>
      <c r="V115" s="337"/>
      <c r="W115" s="337"/>
      <c r="X115" s="44" t="s">
        <v>266</v>
      </c>
      <c r="Y115" s="45">
        <v>5</v>
      </c>
      <c r="Z115" s="45">
        <v>0</v>
      </c>
      <c r="AA115" s="45">
        <v>0</v>
      </c>
      <c r="AB115" s="45">
        <v>0</v>
      </c>
      <c r="AC115" s="45">
        <v>5</v>
      </c>
      <c r="AD115" s="45">
        <f>+Z115+AA115+AB115+AC115</f>
        <v>5</v>
      </c>
      <c r="AE115" s="53">
        <f t="shared" ref="AE115:AE119" si="18">+AD115/Y115</f>
        <v>1</v>
      </c>
      <c r="AF115" s="2" t="s">
        <v>141</v>
      </c>
      <c r="AG115" s="2">
        <v>270</v>
      </c>
      <c r="AH115" s="2"/>
      <c r="AI115" s="2"/>
      <c r="AJ115" s="3" t="s">
        <v>144</v>
      </c>
      <c r="AK115" s="33"/>
      <c r="AL115" s="232" t="s">
        <v>391</v>
      </c>
      <c r="AM115" s="232">
        <v>142300379</v>
      </c>
      <c r="AN115" s="151" t="s">
        <v>392</v>
      </c>
      <c r="AO115" s="188" t="s">
        <v>308</v>
      </c>
      <c r="AP115" s="234">
        <v>2021130010177</v>
      </c>
      <c r="AQ115" s="232">
        <v>142300379</v>
      </c>
      <c r="AR115" s="232">
        <v>0</v>
      </c>
      <c r="AS115" s="233">
        <f t="shared" ref="AS115:AS119" si="19">+AQ115/AM115</f>
        <v>1</v>
      </c>
      <c r="AT115" s="233">
        <f t="shared" ref="AT115:AT119" si="20">+AR115/AM115</f>
        <v>0</v>
      </c>
      <c r="AU115" s="437"/>
      <c r="AV115" s="143"/>
      <c r="AW115" s="180"/>
    </row>
    <row r="116" spans="1:49" ht="135" customHeight="1" x14ac:dyDescent="0.25">
      <c r="A116" s="399"/>
      <c r="B116" s="399"/>
      <c r="C116" s="399"/>
      <c r="D116" s="399"/>
      <c r="E116" s="399"/>
      <c r="F116" s="386"/>
      <c r="G116" s="420"/>
      <c r="H116" s="108"/>
      <c r="I116" s="420"/>
      <c r="J116" s="420"/>
      <c r="K116" s="420"/>
      <c r="L116" s="420"/>
      <c r="M116" s="420"/>
      <c r="N116" s="420"/>
      <c r="O116" s="431"/>
      <c r="P116" s="431"/>
      <c r="Q116" s="431"/>
      <c r="R116" s="420"/>
      <c r="S116" s="359"/>
      <c r="T116" s="359"/>
      <c r="U116" s="337"/>
      <c r="V116" s="337"/>
      <c r="W116" s="337"/>
      <c r="X116" s="44" t="s">
        <v>267</v>
      </c>
      <c r="Y116" s="45">
        <v>1</v>
      </c>
      <c r="Z116" s="45">
        <v>1</v>
      </c>
      <c r="AA116" s="45">
        <v>1</v>
      </c>
      <c r="AB116" s="45">
        <v>0</v>
      </c>
      <c r="AC116" s="45">
        <v>1</v>
      </c>
      <c r="AD116" s="45">
        <f>+Z116+AA116+AB116+AC116</f>
        <v>3</v>
      </c>
      <c r="AE116" s="53">
        <v>1</v>
      </c>
      <c r="AF116" s="2" t="s">
        <v>141</v>
      </c>
      <c r="AG116" s="2">
        <v>270</v>
      </c>
      <c r="AH116" s="2"/>
      <c r="AI116" s="2"/>
      <c r="AJ116" s="3" t="s">
        <v>144</v>
      </c>
      <c r="AK116" s="33"/>
      <c r="AL116" s="232" t="s">
        <v>393</v>
      </c>
      <c r="AM116" s="232">
        <v>41701028</v>
      </c>
      <c r="AN116" s="151" t="s">
        <v>394</v>
      </c>
      <c r="AO116" s="188" t="s">
        <v>308</v>
      </c>
      <c r="AP116" s="234">
        <v>2021130010177</v>
      </c>
      <c r="AQ116" s="232">
        <v>41701028</v>
      </c>
      <c r="AR116" s="232">
        <v>0</v>
      </c>
      <c r="AS116" s="233">
        <f t="shared" si="19"/>
        <v>1</v>
      </c>
      <c r="AT116" s="233">
        <f t="shared" si="20"/>
        <v>0</v>
      </c>
      <c r="AU116" s="437"/>
      <c r="AV116" s="143"/>
      <c r="AW116" s="180"/>
    </row>
    <row r="117" spans="1:49" ht="90" customHeight="1" x14ac:dyDescent="0.25">
      <c r="A117" s="399"/>
      <c r="B117" s="399"/>
      <c r="C117" s="399"/>
      <c r="D117" s="399"/>
      <c r="E117" s="399"/>
      <c r="F117" s="386"/>
      <c r="G117" s="420"/>
      <c r="H117" s="108"/>
      <c r="I117" s="420"/>
      <c r="J117" s="420"/>
      <c r="K117" s="420"/>
      <c r="L117" s="420"/>
      <c r="M117" s="420"/>
      <c r="N117" s="420"/>
      <c r="O117" s="431"/>
      <c r="P117" s="431"/>
      <c r="Q117" s="431"/>
      <c r="R117" s="420"/>
      <c r="S117" s="359"/>
      <c r="T117" s="359"/>
      <c r="U117" s="337"/>
      <c r="V117" s="337"/>
      <c r="W117" s="337"/>
      <c r="X117" s="44" t="s">
        <v>268</v>
      </c>
      <c r="Y117" s="45">
        <v>1</v>
      </c>
      <c r="Z117" s="45">
        <v>1</v>
      </c>
      <c r="AA117" s="45">
        <v>1</v>
      </c>
      <c r="AB117" s="45">
        <v>0</v>
      </c>
      <c r="AC117" s="45">
        <v>1</v>
      </c>
      <c r="AD117" s="45">
        <f>+Z117</f>
        <v>1</v>
      </c>
      <c r="AE117" s="53">
        <f t="shared" si="18"/>
        <v>1</v>
      </c>
      <c r="AF117" s="2"/>
      <c r="AG117" s="2"/>
      <c r="AH117" s="2"/>
      <c r="AI117" s="2"/>
      <c r="AJ117" s="3"/>
      <c r="AK117" s="33"/>
      <c r="AL117" s="232" t="s">
        <v>395</v>
      </c>
      <c r="AM117" s="232">
        <v>79398870</v>
      </c>
      <c r="AN117" s="151" t="s">
        <v>396</v>
      </c>
      <c r="AO117" s="188" t="s">
        <v>308</v>
      </c>
      <c r="AP117" s="234">
        <v>2021130010177</v>
      </c>
      <c r="AQ117" s="232">
        <v>9398870</v>
      </c>
      <c r="AR117" s="232">
        <v>0</v>
      </c>
      <c r="AS117" s="233">
        <f>+AQ117/AM117</f>
        <v>0.11837536226900962</v>
      </c>
      <c r="AT117" s="233">
        <f t="shared" si="20"/>
        <v>0</v>
      </c>
      <c r="AU117" s="143"/>
      <c r="AV117" s="143"/>
      <c r="AW117" s="181"/>
    </row>
    <row r="118" spans="1:49" ht="143.25" customHeight="1" x14ac:dyDescent="0.25">
      <c r="A118" s="399"/>
      <c r="B118" s="2"/>
      <c r="C118" s="2"/>
      <c r="D118" s="2"/>
      <c r="E118" s="2"/>
      <c r="F118" s="386"/>
      <c r="G118" s="420"/>
      <c r="H118" s="117"/>
      <c r="I118" s="117"/>
      <c r="J118" s="420"/>
      <c r="K118" s="420"/>
      <c r="L118" s="420"/>
      <c r="M118" s="420"/>
      <c r="N118" s="420"/>
      <c r="O118" s="431"/>
      <c r="P118" s="431"/>
      <c r="Q118" s="431"/>
      <c r="R118" s="420"/>
      <c r="S118" s="359"/>
      <c r="T118" s="359"/>
      <c r="U118" s="337"/>
      <c r="V118" s="337"/>
      <c r="W118" s="337"/>
      <c r="X118" s="46" t="s">
        <v>269</v>
      </c>
      <c r="Y118" s="45">
        <v>1</v>
      </c>
      <c r="Z118" s="45">
        <v>0</v>
      </c>
      <c r="AA118" s="45">
        <v>0</v>
      </c>
      <c r="AB118" s="45">
        <v>0</v>
      </c>
      <c r="AC118" s="45">
        <v>0</v>
      </c>
      <c r="AD118" s="45">
        <f>+Z118+AA118+AB118+AC118</f>
        <v>0</v>
      </c>
      <c r="AE118" s="53">
        <f t="shared" si="18"/>
        <v>0</v>
      </c>
      <c r="AF118" s="2" t="s">
        <v>141</v>
      </c>
      <c r="AG118" s="2" t="s">
        <v>122</v>
      </c>
      <c r="AH118" s="2"/>
      <c r="AI118" s="2"/>
      <c r="AJ118" s="3" t="s">
        <v>143</v>
      </c>
      <c r="AK118" s="2"/>
      <c r="AL118" s="232" t="s">
        <v>397</v>
      </c>
      <c r="AM118" s="232">
        <v>59238247</v>
      </c>
      <c r="AN118" s="151" t="s">
        <v>398</v>
      </c>
      <c r="AO118" s="188" t="s">
        <v>308</v>
      </c>
      <c r="AP118" s="234">
        <v>2021130010177</v>
      </c>
      <c r="AQ118" s="232">
        <v>59238247</v>
      </c>
      <c r="AR118" s="232">
        <v>0</v>
      </c>
      <c r="AS118" s="233">
        <f t="shared" si="19"/>
        <v>1</v>
      </c>
      <c r="AT118" s="233">
        <f t="shared" si="20"/>
        <v>0</v>
      </c>
      <c r="AU118" s="142"/>
      <c r="AV118" s="142"/>
      <c r="AW118" s="434" t="s">
        <v>158</v>
      </c>
    </row>
    <row r="119" spans="1:49" ht="90" customHeight="1" x14ac:dyDescent="0.25">
      <c r="A119" s="399"/>
      <c r="B119" s="2"/>
      <c r="C119" s="2"/>
      <c r="D119" s="2"/>
      <c r="E119" s="2"/>
      <c r="F119" s="386"/>
      <c r="G119" s="420"/>
      <c r="H119" s="117"/>
      <c r="I119" s="117"/>
      <c r="J119" s="420"/>
      <c r="K119" s="420"/>
      <c r="L119" s="420"/>
      <c r="M119" s="420"/>
      <c r="N119" s="420"/>
      <c r="O119" s="430"/>
      <c r="P119" s="430"/>
      <c r="Q119" s="430"/>
      <c r="R119" s="420"/>
      <c r="S119" s="359"/>
      <c r="T119" s="359"/>
      <c r="U119" s="337"/>
      <c r="V119" s="337"/>
      <c r="W119" s="337"/>
      <c r="X119" s="46" t="s">
        <v>270</v>
      </c>
      <c r="Y119" s="45">
        <v>1</v>
      </c>
      <c r="Z119" s="3">
        <v>0</v>
      </c>
      <c r="AA119" s="3">
        <v>0</v>
      </c>
      <c r="AB119" s="3">
        <v>0</v>
      </c>
      <c r="AC119" s="3">
        <v>0</v>
      </c>
      <c r="AD119" s="45">
        <f>+Z119+AA119+AB119+AC119</f>
        <v>0</v>
      </c>
      <c r="AE119" s="53">
        <f t="shared" si="18"/>
        <v>0</v>
      </c>
      <c r="AF119" s="3" t="s">
        <v>141</v>
      </c>
      <c r="AG119" s="2" t="s">
        <v>124</v>
      </c>
      <c r="AH119" s="2"/>
      <c r="AI119" s="2"/>
      <c r="AJ119" s="3" t="s">
        <v>143</v>
      </c>
      <c r="AK119" s="61"/>
      <c r="AL119" s="232" t="s">
        <v>399</v>
      </c>
      <c r="AM119" s="232">
        <v>677361476</v>
      </c>
      <c r="AN119" s="151" t="s">
        <v>400</v>
      </c>
      <c r="AO119" s="188" t="s">
        <v>308</v>
      </c>
      <c r="AP119" s="234">
        <v>2021130010177</v>
      </c>
      <c r="AQ119" s="232">
        <v>677361476</v>
      </c>
      <c r="AR119" s="232">
        <v>0</v>
      </c>
      <c r="AS119" s="233">
        <f t="shared" si="19"/>
        <v>1</v>
      </c>
      <c r="AT119" s="233">
        <f t="shared" si="20"/>
        <v>0</v>
      </c>
      <c r="AU119" s="142"/>
      <c r="AV119" s="142"/>
      <c r="AW119" s="435"/>
    </row>
    <row r="120" spans="1:49" ht="45" customHeight="1" x14ac:dyDescent="0.35">
      <c r="A120" s="399"/>
      <c r="B120" s="2"/>
      <c r="C120" s="2"/>
      <c r="D120" s="2"/>
      <c r="E120" s="2"/>
      <c r="F120" s="397" t="s">
        <v>178</v>
      </c>
      <c r="G120" s="397"/>
      <c r="H120" s="397"/>
      <c r="I120" s="397"/>
      <c r="J120" s="397"/>
      <c r="K120" s="397"/>
      <c r="L120" s="397"/>
      <c r="M120" s="397"/>
      <c r="N120" s="397"/>
      <c r="O120" s="397"/>
      <c r="P120" s="397"/>
      <c r="Q120" s="397"/>
      <c r="R120" s="397"/>
      <c r="S120" s="77">
        <f>+AVERAGE(S114:S115)</f>
        <v>0.5</v>
      </c>
      <c r="T120" s="77">
        <f>+AVERAGE(T114:T115)</f>
        <v>0.6</v>
      </c>
      <c r="U120" s="428" t="s">
        <v>181</v>
      </c>
      <c r="V120" s="428"/>
      <c r="W120" s="428"/>
      <c r="X120" s="428"/>
      <c r="Y120" s="428"/>
      <c r="Z120" s="428"/>
      <c r="AA120" s="428"/>
      <c r="AB120" s="428"/>
      <c r="AC120" s="428"/>
      <c r="AD120" s="428"/>
      <c r="AE120" s="135">
        <f>+AVERAGE(AE114:AE119)</f>
        <v>0.76666666666666661</v>
      </c>
      <c r="AF120" s="131"/>
      <c r="AG120" s="117"/>
      <c r="AH120" s="117"/>
      <c r="AI120" s="117"/>
      <c r="AJ120" s="131"/>
      <c r="AK120" s="61"/>
      <c r="AL120" s="61"/>
      <c r="AM120" s="151"/>
      <c r="AN120" s="151"/>
      <c r="AO120" s="188"/>
      <c r="AP120" s="152"/>
      <c r="AQ120" s="189"/>
      <c r="AR120" s="189"/>
      <c r="AS120" s="190"/>
      <c r="AT120" s="190"/>
      <c r="AU120" s="142"/>
      <c r="AV120" s="142"/>
      <c r="AW120" s="435"/>
    </row>
    <row r="121" spans="1:49" ht="45" customHeight="1" x14ac:dyDescent="0.35">
      <c r="A121" s="399"/>
      <c r="B121" s="397" t="s">
        <v>179</v>
      </c>
      <c r="C121" s="397"/>
      <c r="D121" s="397"/>
      <c r="E121" s="397"/>
      <c r="F121" s="397"/>
      <c r="G121" s="397"/>
      <c r="H121" s="397"/>
      <c r="I121" s="397"/>
      <c r="J121" s="397"/>
      <c r="K121" s="397"/>
      <c r="L121" s="397"/>
      <c r="M121" s="397"/>
      <c r="N121" s="397"/>
      <c r="O121" s="397"/>
      <c r="P121" s="397"/>
      <c r="Q121" s="397"/>
      <c r="R121" s="397"/>
      <c r="S121" s="77">
        <f>+AVERAGE(S113,S120)</f>
        <v>0.64166666666666661</v>
      </c>
      <c r="T121" s="77">
        <f>+AVERAGE(T113,T120)</f>
        <v>0.67571428571428571</v>
      </c>
      <c r="U121" s="428"/>
      <c r="V121" s="428"/>
      <c r="W121" s="428"/>
      <c r="X121" s="428"/>
      <c r="Y121" s="428"/>
      <c r="Z121" s="428"/>
      <c r="AA121" s="428"/>
      <c r="AB121" s="428"/>
      <c r="AC121" s="428"/>
      <c r="AD121" s="428"/>
      <c r="AE121" s="136"/>
      <c r="AF121" s="117"/>
      <c r="AG121" s="117"/>
      <c r="AH121" s="117"/>
      <c r="AI121" s="117"/>
      <c r="AJ121" s="131"/>
      <c r="AK121" s="61"/>
      <c r="AL121" s="61"/>
      <c r="AM121" s="151"/>
      <c r="AN121" s="151"/>
      <c r="AO121" s="188"/>
      <c r="AP121" s="152"/>
      <c r="AQ121" s="189"/>
      <c r="AR121" s="189"/>
      <c r="AS121" s="190"/>
      <c r="AT121" s="190"/>
      <c r="AU121" s="142"/>
      <c r="AV121" s="142"/>
      <c r="AW121" s="435"/>
    </row>
    <row r="122" spans="1:49" ht="33.75" x14ac:dyDescent="0.5">
      <c r="U122" s="15"/>
      <c r="V122" s="15"/>
      <c r="W122" s="15"/>
      <c r="X122" s="15"/>
      <c r="Y122" s="15"/>
      <c r="AE122" s="15"/>
      <c r="AO122" s="4"/>
      <c r="AP122" s="4"/>
      <c r="AS122" s="20">
        <v>0.78</v>
      </c>
      <c r="AT122" s="20">
        <v>0.59</v>
      </c>
    </row>
    <row r="123" spans="1:49" x14ac:dyDescent="0.25">
      <c r="T123" s="14"/>
      <c r="U123" s="14"/>
      <c r="V123" s="14"/>
      <c r="W123" s="14"/>
      <c r="X123" s="14"/>
      <c r="Y123" s="14"/>
      <c r="AO123" s="4"/>
      <c r="AP123" s="4"/>
    </row>
    <row r="124" spans="1:49" x14ac:dyDescent="0.25">
      <c r="AO124" s="4"/>
      <c r="AP124" s="4"/>
    </row>
    <row r="125" spans="1:49" ht="135" customHeight="1" x14ac:dyDescent="0.5">
      <c r="K125" s="451" t="s">
        <v>401</v>
      </c>
      <c r="L125" s="452"/>
      <c r="M125" s="452"/>
      <c r="N125" s="452"/>
      <c r="O125" s="452"/>
      <c r="P125" s="452"/>
      <c r="Q125" s="452"/>
      <c r="R125" s="453"/>
      <c r="S125" s="211">
        <f>+(S9+S34+S48+S54+S77+S80+S85+S88+S113+S120)/10</f>
        <v>0.72747023809523803</v>
      </c>
      <c r="T125" s="211">
        <f>+(T9+T34+T48+T54+T77+T80+T85+T88+T113+T120)/10</f>
        <v>0.72933333333333328</v>
      </c>
      <c r="U125" s="81"/>
      <c r="V125" s="26"/>
      <c r="W125" s="26"/>
      <c r="X125" s="26"/>
      <c r="Y125" s="26"/>
      <c r="Z125" s="21"/>
      <c r="AA125" s="21"/>
      <c r="AB125" s="21"/>
      <c r="AC125" s="21"/>
      <c r="AD125" s="80" t="s">
        <v>180</v>
      </c>
      <c r="AE125" s="81">
        <f>+AVERAGE(AE120,AE113,AE98,AE85,AE80,AE77,AE71,AE65,AE54,AE48,AE34,AE26,AE16,AE9,AE88)</f>
        <v>0.6962448971222468</v>
      </c>
      <c r="AF125" s="13"/>
      <c r="AG125" s="12"/>
      <c r="AH125" s="12"/>
      <c r="AI125" s="12"/>
      <c r="AJ125" s="12"/>
      <c r="AK125" s="12"/>
      <c r="AL125" s="12"/>
      <c r="AM125" s="12"/>
      <c r="AN125" s="12"/>
      <c r="AO125" s="12"/>
      <c r="AP125" s="4"/>
    </row>
    <row r="126" spans="1:49" x14ac:dyDescent="0.25">
      <c r="AO126" s="4"/>
      <c r="AP126" s="4"/>
    </row>
    <row r="127" spans="1:49" x14ac:dyDescent="0.25">
      <c r="AO127" s="4"/>
      <c r="AP127" s="4"/>
    </row>
    <row r="128" spans="1:49" x14ac:dyDescent="0.25">
      <c r="AO128" s="4"/>
      <c r="AP128" s="4"/>
    </row>
    <row r="129" spans="41:42" x14ac:dyDescent="0.25">
      <c r="AO129" s="4"/>
      <c r="AP129" s="4"/>
    </row>
    <row r="130" spans="41:42" x14ac:dyDescent="0.25">
      <c r="AO130" s="4"/>
      <c r="AP130" s="4"/>
    </row>
    <row r="131" spans="41:42" x14ac:dyDescent="0.25">
      <c r="AO131" s="4"/>
      <c r="AP131" s="4"/>
    </row>
    <row r="132" spans="41:42" x14ac:dyDescent="0.25">
      <c r="AO132" s="4"/>
      <c r="AP132" s="4"/>
    </row>
    <row r="133" spans="41:42" x14ac:dyDescent="0.25">
      <c r="AO133" s="4"/>
      <c r="AP133" s="4"/>
    </row>
    <row r="134" spans="41:42" x14ac:dyDescent="0.25">
      <c r="AO134" s="4"/>
      <c r="AP134" s="4"/>
    </row>
  </sheetData>
  <autoFilter ref="A3:AQ121"/>
  <mergeCells count="681">
    <mergeCell ref="AJ86:AJ87"/>
    <mergeCell ref="AK86:AK87"/>
    <mergeCell ref="Q91:Q92"/>
    <mergeCell ref="AD61:AD62"/>
    <mergeCell ref="AE61:AE62"/>
    <mergeCell ref="AC61:AC62"/>
    <mergeCell ref="Y63:Y64"/>
    <mergeCell ref="Z63:Z64"/>
    <mergeCell ref="AA63:AA64"/>
    <mergeCell ref="AB63:AB64"/>
    <mergeCell ref="AC63:AC64"/>
    <mergeCell ref="AD63:AD64"/>
    <mergeCell ref="S69:S71"/>
    <mergeCell ref="T69:T71"/>
    <mergeCell ref="AE83:AE84"/>
    <mergeCell ref="W78:W79"/>
    <mergeCell ref="Y83:Y84"/>
    <mergeCell ref="AJ82:AJ83"/>
    <mergeCell ref="Q97:Q98"/>
    <mergeCell ref="Q99:Q104"/>
    <mergeCell ref="AC108:AC110"/>
    <mergeCell ref="AC111:AC112"/>
    <mergeCell ref="Q56:Q57"/>
    <mergeCell ref="X61:X62"/>
    <mergeCell ref="X63:X64"/>
    <mergeCell ref="Y61:Y62"/>
    <mergeCell ref="Z61:Z62"/>
    <mergeCell ref="AA61:AA62"/>
    <mergeCell ref="AB61:AB62"/>
    <mergeCell ref="Q86:Q87"/>
    <mergeCell ref="U86:U87"/>
    <mergeCell ref="V86:V87"/>
    <mergeCell ref="W86:W87"/>
    <mergeCell ref="X86:X87"/>
    <mergeCell ref="Y86:Y87"/>
    <mergeCell ref="Z86:Z87"/>
    <mergeCell ref="AA86:AA87"/>
    <mergeCell ref="AB86:AB87"/>
    <mergeCell ref="AC86:AC87"/>
    <mergeCell ref="T86:T87"/>
    <mergeCell ref="S83:S84"/>
    <mergeCell ref="T83:T84"/>
    <mergeCell ref="H83:H84"/>
    <mergeCell ref="I83:I84"/>
    <mergeCell ref="K83:K84"/>
    <mergeCell ref="L83:L84"/>
    <mergeCell ref="M83:M84"/>
    <mergeCell ref="N83:N84"/>
    <mergeCell ref="O83:O84"/>
    <mergeCell ref="P83:P84"/>
    <mergeCell ref="R83:R84"/>
    <mergeCell ref="J83:J84"/>
    <mergeCell ref="J86:J87"/>
    <mergeCell ref="K86:K87"/>
    <mergeCell ref="L86:L87"/>
    <mergeCell ref="M86:M87"/>
    <mergeCell ref="N86:N87"/>
    <mergeCell ref="O86:O87"/>
    <mergeCell ref="P86:P87"/>
    <mergeCell ref="R86:R87"/>
    <mergeCell ref="S86:S87"/>
    <mergeCell ref="T97:T98"/>
    <mergeCell ref="M97:M98"/>
    <mergeCell ref="N97:N98"/>
    <mergeCell ref="O97:O98"/>
    <mergeCell ref="P97:P98"/>
    <mergeCell ref="R97:R98"/>
    <mergeCell ref="S97:S98"/>
    <mergeCell ref="G97:G98"/>
    <mergeCell ref="F90:F112"/>
    <mergeCell ref="H97:H98"/>
    <mergeCell ref="I97:I98"/>
    <mergeCell ref="J97:J98"/>
    <mergeCell ref="K97:K98"/>
    <mergeCell ref="L97:L98"/>
    <mergeCell ref="L105:L112"/>
    <mergeCell ref="M105:M112"/>
    <mergeCell ref="N105:N112"/>
    <mergeCell ref="O105:O112"/>
    <mergeCell ref="P105:P112"/>
    <mergeCell ref="P91:P92"/>
    <mergeCell ref="P99:P104"/>
    <mergeCell ref="L91:L92"/>
    <mergeCell ref="L99:L104"/>
    <mergeCell ref="M91:M92"/>
    <mergeCell ref="R105:R112"/>
    <mergeCell ref="S105:S112"/>
    <mergeCell ref="T105:T112"/>
    <mergeCell ref="AG111:AG112"/>
    <mergeCell ref="AH111:AH112"/>
    <mergeCell ref="AI111:AI112"/>
    <mergeCell ref="X108:X110"/>
    <mergeCell ref="X111:X112"/>
    <mergeCell ref="Y111:Y112"/>
    <mergeCell ref="Z111:Z112"/>
    <mergeCell ref="AA111:AA112"/>
    <mergeCell ref="AB111:AB112"/>
    <mergeCell ref="AD111:AD112"/>
    <mergeCell ref="AE111:AE112"/>
    <mergeCell ref="AF111:AF112"/>
    <mergeCell ref="AJ111:AJ112"/>
    <mergeCell ref="AK111:AK112"/>
    <mergeCell ref="F56:F76"/>
    <mergeCell ref="G72:G76"/>
    <mergeCell ref="I72:I76"/>
    <mergeCell ref="J72:J76"/>
    <mergeCell ref="K72:K76"/>
    <mergeCell ref="L72:L76"/>
    <mergeCell ref="M72:M76"/>
    <mergeCell ref="N72:N76"/>
    <mergeCell ref="O72:O76"/>
    <mergeCell ref="P72:P76"/>
    <mergeCell ref="R72:R76"/>
    <mergeCell ref="S72:S76"/>
    <mergeCell ref="T72:T76"/>
    <mergeCell ref="G105:G112"/>
    <mergeCell ref="I105:I112"/>
    <mergeCell ref="J105:J112"/>
    <mergeCell ref="K105:K112"/>
    <mergeCell ref="Y108:Y110"/>
    <mergeCell ref="Z108:Z110"/>
    <mergeCell ref="AA108:AA110"/>
    <mergeCell ref="AB108:AB110"/>
    <mergeCell ref="AF108:AF110"/>
    <mergeCell ref="AW90:AW97"/>
    <mergeCell ref="AO104:AO110"/>
    <mergeCell ref="AP104:AP110"/>
    <mergeCell ref="U56:U64"/>
    <mergeCell ref="V56:V64"/>
    <mergeCell ref="W56:W64"/>
    <mergeCell ref="AK55:AK64"/>
    <mergeCell ref="AM78:AM79"/>
    <mergeCell ref="U72:U76"/>
    <mergeCell ref="V72:V76"/>
    <mergeCell ref="W72:W76"/>
    <mergeCell ref="X74:X76"/>
    <mergeCell ref="Y74:Y76"/>
    <mergeCell ref="Z74:Z76"/>
    <mergeCell ref="AA74:AA76"/>
    <mergeCell ref="AB74:AB76"/>
    <mergeCell ref="U66:U70"/>
    <mergeCell ref="V66:V70"/>
    <mergeCell ref="W66:W70"/>
    <mergeCell ref="AQ99:AQ103"/>
    <mergeCell ref="AD86:AD87"/>
    <mergeCell ref="AE86:AE87"/>
    <mergeCell ref="AF86:AF87"/>
    <mergeCell ref="AG86:AG87"/>
    <mergeCell ref="AE7:AE8"/>
    <mergeCell ref="AF7:AF8"/>
    <mergeCell ref="AG7:AG8"/>
    <mergeCell ref="AH7:AH8"/>
    <mergeCell ref="AI7:AI8"/>
    <mergeCell ref="AJ7:AJ8"/>
    <mergeCell ref="AO4:AO8"/>
    <mergeCell ref="AP4:AP8"/>
    <mergeCell ref="AO11:AO15"/>
    <mergeCell ref="AP11:AP15"/>
    <mergeCell ref="AL4:AL5"/>
    <mergeCell ref="AM4:AM5"/>
    <mergeCell ref="AN4:AN5"/>
    <mergeCell ref="J18:J19"/>
    <mergeCell ref="X7:X8"/>
    <mergeCell ref="Y7:Y8"/>
    <mergeCell ref="Z7:Z8"/>
    <mergeCell ref="AA7:AA8"/>
    <mergeCell ref="AB7:AB8"/>
    <mergeCell ref="AD7:AD8"/>
    <mergeCell ref="U9:AD10"/>
    <mergeCell ref="U16:AD17"/>
    <mergeCell ref="AC7:AC8"/>
    <mergeCell ref="V4:V8"/>
    <mergeCell ref="W4:W8"/>
    <mergeCell ref="P12:P17"/>
    <mergeCell ref="L4:L8"/>
    <mergeCell ref="M4:M8"/>
    <mergeCell ref="N4:N8"/>
    <mergeCell ref="O4:O8"/>
    <mergeCell ref="P4:P8"/>
    <mergeCell ref="R4:R8"/>
    <mergeCell ref="S4:S8"/>
    <mergeCell ref="T4:T8"/>
    <mergeCell ref="U4:U8"/>
    <mergeCell ref="U18:U23"/>
    <mergeCell ref="V18:V23"/>
    <mergeCell ref="I69:I71"/>
    <mergeCell ref="H18:H19"/>
    <mergeCell ref="I18:I19"/>
    <mergeCell ref="F9:R9"/>
    <mergeCell ref="R12:R17"/>
    <mergeCell ref="G56:G57"/>
    <mergeCell ref="G21:G27"/>
    <mergeCell ref="G18:G19"/>
    <mergeCell ref="F48:R48"/>
    <mergeCell ref="R36:R47"/>
    <mergeCell ref="J69:J71"/>
    <mergeCell ref="K69:K71"/>
    <mergeCell ref="L69:L71"/>
    <mergeCell ref="M69:M71"/>
    <mergeCell ref="N69:N71"/>
    <mergeCell ref="O69:O71"/>
    <mergeCell ref="P18:P19"/>
    <mergeCell ref="P21:P27"/>
    <mergeCell ref="P28:P33"/>
    <mergeCell ref="P36:P47"/>
    <mergeCell ref="P49:P52"/>
    <mergeCell ref="Q21:Q27"/>
    <mergeCell ref="Q28:Q33"/>
    <mergeCell ref="O18:O19"/>
    <mergeCell ref="B4:B8"/>
    <mergeCell ref="C4:C8"/>
    <mergeCell ref="D4:D8"/>
    <mergeCell ref="E4:E8"/>
    <mergeCell ref="F4:F8"/>
    <mergeCell ref="G4:G8"/>
    <mergeCell ref="H4:H8"/>
    <mergeCell ref="I4:I8"/>
    <mergeCell ref="K4:K8"/>
    <mergeCell ref="AB21:AB23"/>
    <mergeCell ref="AE51:AE52"/>
    <mergeCell ref="AB51:AB52"/>
    <mergeCell ref="X42:X46"/>
    <mergeCell ref="Y42:Y46"/>
    <mergeCell ref="Z42:Z46"/>
    <mergeCell ref="AA42:AA46"/>
    <mergeCell ref="AB42:AB46"/>
    <mergeCell ref="AD42:AD46"/>
    <mergeCell ref="AE42:AE46"/>
    <mergeCell ref="AC51:AC52"/>
    <mergeCell ref="AE26:AE27"/>
    <mergeCell ref="W18:W23"/>
    <mergeCell ref="U85:AD85"/>
    <mergeCell ref="AR49:AR52"/>
    <mergeCell ref="AR66:AR69"/>
    <mergeCell ref="J12:J17"/>
    <mergeCell ref="K12:K17"/>
    <mergeCell ref="L12:L17"/>
    <mergeCell ref="M12:M17"/>
    <mergeCell ref="N12:N17"/>
    <mergeCell ref="J28:J33"/>
    <mergeCell ref="K18:K19"/>
    <mergeCell ref="L18:L19"/>
    <mergeCell ref="V28:V33"/>
    <mergeCell ref="N21:N27"/>
    <mergeCell ref="U26:AD27"/>
    <mergeCell ref="X21:X23"/>
    <mergeCell ref="Y21:Y23"/>
    <mergeCell ref="AA21:AA23"/>
    <mergeCell ref="T12:T17"/>
    <mergeCell ref="U11:U14"/>
    <mergeCell ref="V11:V14"/>
    <mergeCell ref="W11:W14"/>
    <mergeCell ref="O21:O27"/>
    <mergeCell ref="O12:O17"/>
    <mergeCell ref="AQ55:AQ61"/>
    <mergeCell ref="AS55:AS61"/>
    <mergeCell ref="AQ66:AQ69"/>
    <mergeCell ref="AS66:AS69"/>
    <mergeCell ref="AQ82:AQ83"/>
    <mergeCell ref="AS82:AS83"/>
    <mergeCell ref="AP66:AP70"/>
    <mergeCell ref="AN75:AN76"/>
    <mergeCell ref="AO72:AO76"/>
    <mergeCell ref="AP72:AP76"/>
    <mergeCell ref="AO86:AO87"/>
    <mergeCell ref="AP86:AP87"/>
    <mergeCell ref="AK73:AK76"/>
    <mergeCell ref="AK108:AK110"/>
    <mergeCell ref="AK90:AK93"/>
    <mergeCell ref="AL90:AL93"/>
    <mergeCell ref="AM90:AM93"/>
    <mergeCell ref="AN90:AN93"/>
    <mergeCell ref="AO90:AO93"/>
    <mergeCell ref="AP90:AP93"/>
    <mergeCell ref="AO82:AO83"/>
    <mergeCell ref="AP82:AP83"/>
    <mergeCell ref="AM99:AM103"/>
    <mergeCell ref="AN99:AN103"/>
    <mergeCell ref="AO99:AO103"/>
    <mergeCell ref="AP99:AP103"/>
    <mergeCell ref="AL82:AL83"/>
    <mergeCell ref="AM82:AM83"/>
    <mergeCell ref="AL99:AL103"/>
    <mergeCell ref="AL104:AL108"/>
    <mergeCell ref="AN94:AN95"/>
    <mergeCell ref="AO94:AO95"/>
    <mergeCell ref="AP94:AP95"/>
    <mergeCell ref="AN82:AN83"/>
    <mergeCell ref="AH21:AH23"/>
    <mergeCell ref="AI21:AI23"/>
    <mergeCell ref="AJ21:AJ23"/>
    <mergeCell ref="AP18:AP23"/>
    <mergeCell ref="AK21:AK23"/>
    <mergeCell ref="AL6:AL7"/>
    <mergeCell ref="AQ18:AQ23"/>
    <mergeCell ref="AO18:AO25"/>
    <mergeCell ref="AQ36:AQ39"/>
    <mergeCell ref="AM36:AM39"/>
    <mergeCell ref="AN36:AN39"/>
    <mergeCell ref="AQ6:AQ7"/>
    <mergeCell ref="AL28:AL33"/>
    <mergeCell ref="AM28:AM33"/>
    <mergeCell ref="AN28:AN33"/>
    <mergeCell ref="AO36:AO47"/>
    <mergeCell ref="AH42:AH46"/>
    <mergeCell ref="AI42:AI46"/>
    <mergeCell ref="AJ42:AJ46"/>
    <mergeCell ref="AK42:AK46"/>
    <mergeCell ref="AL18:AL23"/>
    <mergeCell ref="AQ28:AQ33"/>
    <mergeCell ref="AL66:AL69"/>
    <mergeCell ref="AE54:AE55"/>
    <mergeCell ref="AM66:AM69"/>
    <mergeCell ref="AN66:AN69"/>
    <mergeCell ref="AN78:AN79"/>
    <mergeCell ref="AK78:AK79"/>
    <mergeCell ref="AK49:AK52"/>
    <mergeCell ref="AO49:AO53"/>
    <mergeCell ref="AP49:AP53"/>
    <mergeCell ref="AO55:AO63"/>
    <mergeCell ref="AP55:AP63"/>
    <mergeCell ref="AL75:AL76"/>
    <mergeCell ref="AO66:AO70"/>
    <mergeCell ref="B10:R10"/>
    <mergeCell ref="R21:R27"/>
    <mergeCell ref="S21:S27"/>
    <mergeCell ref="S18:S19"/>
    <mergeCell ref="T18:T19"/>
    <mergeCell ref="M21:M27"/>
    <mergeCell ref="J21:J27"/>
    <mergeCell ref="J4:J8"/>
    <mergeCell ref="B11:B52"/>
    <mergeCell ref="D36:D52"/>
    <mergeCell ref="E36:E52"/>
    <mergeCell ref="C12:C34"/>
    <mergeCell ref="D12:D34"/>
    <mergeCell ref="E12:E34"/>
    <mergeCell ref="S36:S47"/>
    <mergeCell ref="T36:T47"/>
    <mergeCell ref="M36:M47"/>
    <mergeCell ref="L21:L27"/>
    <mergeCell ref="L28:L33"/>
    <mergeCell ref="M28:M33"/>
    <mergeCell ref="N28:N33"/>
    <mergeCell ref="O49:O52"/>
    <mergeCell ref="O28:O33"/>
    <mergeCell ref="S28:S33"/>
    <mergeCell ref="AO111:AO112"/>
    <mergeCell ref="AP111:AP112"/>
    <mergeCell ref="AD74:AD76"/>
    <mergeCell ref="AE74:AE76"/>
    <mergeCell ref="AF74:AF76"/>
    <mergeCell ref="AG74:AG76"/>
    <mergeCell ref="AH74:AH76"/>
    <mergeCell ref="AI74:AI76"/>
    <mergeCell ref="AJ74:AJ76"/>
    <mergeCell ref="AJ108:AJ110"/>
    <mergeCell ref="AH108:AH110"/>
    <mergeCell ref="AI108:AI110"/>
    <mergeCell ref="AG108:AG110"/>
    <mergeCell ref="AD108:AD110"/>
    <mergeCell ref="AE108:AE110"/>
    <mergeCell ref="AD83:AD84"/>
    <mergeCell ref="AJ78:AJ79"/>
    <mergeCell ref="AL78:AL79"/>
    <mergeCell ref="AO78:AO79"/>
    <mergeCell ref="AP78:AP79"/>
    <mergeCell ref="AM104:AM108"/>
    <mergeCell ref="AN104:AN108"/>
    <mergeCell ref="AL94:AL95"/>
    <mergeCell ref="AM94:AM95"/>
    <mergeCell ref="AE16:AE17"/>
    <mergeCell ref="K125:R125"/>
    <mergeCell ref="N49:N52"/>
    <mergeCell ref="R99:R104"/>
    <mergeCell ref="B121:R121"/>
    <mergeCell ref="F120:R120"/>
    <mergeCell ref="N36:N47"/>
    <mergeCell ref="R28:R33"/>
    <mergeCell ref="O36:O47"/>
    <mergeCell ref="K36:K47"/>
    <mergeCell ref="L36:L47"/>
    <mergeCell ref="M49:M52"/>
    <mergeCell ref="G49:G52"/>
    <mergeCell ref="I49:I52"/>
    <mergeCell ref="T21:T27"/>
    <mergeCell ref="R91:R92"/>
    <mergeCell ref="S91:S92"/>
    <mergeCell ref="T91:T92"/>
    <mergeCell ref="U71:AD71"/>
    <mergeCell ref="G69:G71"/>
    <mergeCell ref="H69:H71"/>
    <mergeCell ref="U88:AD89"/>
    <mergeCell ref="T115:T119"/>
    <mergeCell ref="AE34:AE35"/>
    <mergeCell ref="S12:S17"/>
    <mergeCell ref="P69:P71"/>
    <mergeCell ref="R69:R71"/>
    <mergeCell ref="F34:R35"/>
    <mergeCell ref="F11:F33"/>
    <mergeCell ref="F36:F47"/>
    <mergeCell ref="G36:G47"/>
    <mergeCell ref="H36:H47"/>
    <mergeCell ref="I36:I47"/>
    <mergeCell ref="J36:J47"/>
    <mergeCell ref="G12:G17"/>
    <mergeCell ref="H12:H17"/>
    <mergeCell ref="I12:I17"/>
    <mergeCell ref="M18:M19"/>
    <mergeCell ref="N18:N19"/>
    <mergeCell ref="R18:R19"/>
    <mergeCell ref="H21:H27"/>
    <mergeCell ref="I21:I27"/>
    <mergeCell ref="K21:K27"/>
    <mergeCell ref="G28:G33"/>
    <mergeCell ref="H28:H33"/>
    <mergeCell ref="I28:I33"/>
    <mergeCell ref="K28:K33"/>
    <mergeCell ref="Q18:Q19"/>
    <mergeCell ref="I66:I68"/>
    <mergeCell ref="G61:G65"/>
    <mergeCell ref="U114:U119"/>
    <mergeCell ref="V114:V119"/>
    <mergeCell ref="W114:W119"/>
    <mergeCell ref="S99:S104"/>
    <mergeCell ref="T99:T104"/>
    <mergeCell ref="F113:R113"/>
    <mergeCell ref="O115:O119"/>
    <mergeCell ref="G91:G92"/>
    <mergeCell ref="J99:J104"/>
    <mergeCell ref="I99:I104"/>
    <mergeCell ref="G99:G104"/>
    <mergeCell ref="M99:M104"/>
    <mergeCell ref="U113:AD113"/>
    <mergeCell ref="U98:AD98"/>
    <mergeCell ref="U90:U97"/>
    <mergeCell ref="V90:V97"/>
    <mergeCell ref="W90:W97"/>
    <mergeCell ref="O91:O92"/>
    <mergeCell ref="P115:P119"/>
    <mergeCell ref="U99:U112"/>
    <mergeCell ref="V99:V112"/>
    <mergeCell ref="W99:W112"/>
    <mergeCell ref="G83:G84"/>
    <mergeCell ref="F85:R85"/>
    <mergeCell ref="P61:P65"/>
    <mergeCell ref="P66:P68"/>
    <mergeCell ref="N91:N92"/>
    <mergeCell ref="F88:R88"/>
    <mergeCell ref="B89:R89"/>
    <mergeCell ref="J91:J92"/>
    <mergeCell ref="I91:I92"/>
    <mergeCell ref="C82:C86"/>
    <mergeCell ref="D82:D86"/>
    <mergeCell ref="E82:E86"/>
    <mergeCell ref="F82:F84"/>
    <mergeCell ref="K91:K92"/>
    <mergeCell ref="B82:B86"/>
    <mergeCell ref="F86:F87"/>
    <mergeCell ref="G86:G87"/>
    <mergeCell ref="H86:H87"/>
    <mergeCell ref="I86:I87"/>
    <mergeCell ref="J61:J65"/>
    <mergeCell ref="K61:K65"/>
    <mergeCell ref="L61:L65"/>
    <mergeCell ref="M61:M65"/>
    <mergeCell ref="N61:N65"/>
    <mergeCell ref="I115:I117"/>
    <mergeCell ref="A84:A86"/>
    <mergeCell ref="M66:M68"/>
    <mergeCell ref="AE80:AE81"/>
    <mergeCell ref="F78:F79"/>
    <mergeCell ref="A56:A79"/>
    <mergeCell ref="G59:G60"/>
    <mergeCell ref="J66:J68"/>
    <mergeCell ref="K59:K60"/>
    <mergeCell ref="J56:J57"/>
    <mergeCell ref="F77:R77"/>
    <mergeCell ref="F80:R80"/>
    <mergeCell ref="C56:C79"/>
    <mergeCell ref="D56:D79"/>
    <mergeCell ref="E56:E79"/>
    <mergeCell ref="S66:S68"/>
    <mergeCell ref="T66:T68"/>
    <mergeCell ref="B81:R81"/>
    <mergeCell ref="M56:M57"/>
    <mergeCell ref="M59:M60"/>
    <mergeCell ref="N66:N68"/>
    <mergeCell ref="L59:L60"/>
    <mergeCell ref="L66:L68"/>
    <mergeCell ref="K66:K68"/>
    <mergeCell ref="AW4:AW52"/>
    <mergeCell ref="AW56:AW61"/>
    <mergeCell ref="AW66:AW69"/>
    <mergeCell ref="AW72:AW74"/>
    <mergeCell ref="AW118:AW121"/>
    <mergeCell ref="AW78:AW86"/>
    <mergeCell ref="AQ49:AQ52"/>
    <mergeCell ref="AQ78:AQ79"/>
    <mergeCell ref="AS78:AS79"/>
    <mergeCell ref="AU115:AU116"/>
    <mergeCell ref="AU72:AU73"/>
    <mergeCell ref="AU36:AU40"/>
    <mergeCell ref="AQ90:AQ93"/>
    <mergeCell ref="AS90:AS93"/>
    <mergeCell ref="AU6:AU7"/>
    <mergeCell ref="AQ4:AQ5"/>
    <mergeCell ref="AS4:AS5"/>
    <mergeCell ref="AS28:AS33"/>
    <mergeCell ref="AS36:AS39"/>
    <mergeCell ref="AU58:AU60"/>
    <mergeCell ref="AS6:AS7"/>
    <mergeCell ref="AS18:AS23"/>
    <mergeCell ref="AS99:AS103"/>
    <mergeCell ref="AQ104:AQ108"/>
    <mergeCell ref="AU66:AU68"/>
    <mergeCell ref="A90:A121"/>
    <mergeCell ref="B90:B117"/>
    <mergeCell ref="C90:C117"/>
    <mergeCell ref="D90:D117"/>
    <mergeCell ref="E90:E117"/>
    <mergeCell ref="F114:F119"/>
    <mergeCell ref="G115:G119"/>
    <mergeCell ref="J115:J119"/>
    <mergeCell ref="K115:K119"/>
    <mergeCell ref="L115:L119"/>
    <mergeCell ref="M115:M119"/>
    <mergeCell ref="N115:N119"/>
    <mergeCell ref="R115:R119"/>
    <mergeCell ref="S115:S119"/>
    <mergeCell ref="N99:N104"/>
    <mergeCell ref="O99:O104"/>
    <mergeCell ref="U120:AD121"/>
    <mergeCell ref="K99:K104"/>
    <mergeCell ref="Q72:Q76"/>
    <mergeCell ref="Q83:Q84"/>
    <mergeCell ref="Q105:Q112"/>
    <mergeCell ref="Q115:Q119"/>
    <mergeCell ref="O66:O68"/>
    <mergeCell ref="A4:A55"/>
    <mergeCell ref="AF9:AJ10"/>
    <mergeCell ref="AG21:AG23"/>
    <mergeCell ref="AF21:AF23"/>
    <mergeCell ref="AM18:AM23"/>
    <mergeCell ref="AN18:AN23"/>
    <mergeCell ref="AN6:AN7"/>
    <mergeCell ref="AM6:AM7"/>
    <mergeCell ref="AN49:AN52"/>
    <mergeCell ref="Z21:Z23"/>
    <mergeCell ref="AE9:AE10"/>
    <mergeCell ref="AD21:AD23"/>
    <mergeCell ref="AE21:AE23"/>
    <mergeCell ref="R49:R52"/>
    <mergeCell ref="S49:S52"/>
    <mergeCell ref="T49:T52"/>
    <mergeCell ref="F49:F52"/>
    <mergeCell ref="J49:J52"/>
    <mergeCell ref="F54:R54"/>
    <mergeCell ref="Q4:Q8"/>
    <mergeCell ref="Q12:Q17"/>
    <mergeCell ref="C36:C52"/>
    <mergeCell ref="U49:U52"/>
    <mergeCell ref="V49:V52"/>
    <mergeCell ref="N56:N57"/>
    <mergeCell ref="R61:R65"/>
    <mergeCell ref="H61:H65"/>
    <mergeCell ref="I61:I65"/>
    <mergeCell ref="S61:S65"/>
    <mergeCell ref="T61:T65"/>
    <mergeCell ref="O59:O60"/>
    <mergeCell ref="O56:O57"/>
    <mergeCell ref="H56:H57"/>
    <mergeCell ref="H59:H60"/>
    <mergeCell ref="N59:N60"/>
    <mergeCell ref="K56:K57"/>
    <mergeCell ref="J59:J60"/>
    <mergeCell ref="S56:S57"/>
    <mergeCell ref="T56:T57"/>
    <mergeCell ref="S59:S60"/>
    <mergeCell ref="R59:R60"/>
    <mergeCell ref="I59:I60"/>
    <mergeCell ref="L56:L57"/>
    <mergeCell ref="O61:O65"/>
    <mergeCell ref="R56:R57"/>
    <mergeCell ref="P56:P57"/>
    <mergeCell ref="P59:P60"/>
    <mergeCell ref="Q36:Q47"/>
    <mergeCell ref="Q49:Q52"/>
    <mergeCell ref="Q59:Q60"/>
    <mergeCell ref="Q61:Q65"/>
    <mergeCell ref="Q66:Q68"/>
    <mergeCell ref="Q69:Q71"/>
    <mergeCell ref="T59:T60"/>
    <mergeCell ref="U65:AD65"/>
    <mergeCell ref="Z51:Z52"/>
    <mergeCell ref="AA51:AA52"/>
    <mergeCell ref="U36:U47"/>
    <mergeCell ref="V36:V47"/>
    <mergeCell ref="W36:W47"/>
    <mergeCell ref="R66:R68"/>
    <mergeCell ref="W49:W52"/>
    <mergeCell ref="U54:AD55"/>
    <mergeCell ref="X51:X52"/>
    <mergeCell ref="Y51:Y52"/>
    <mergeCell ref="AD51:AD52"/>
    <mergeCell ref="B55:R55"/>
    <mergeCell ref="K49:K52"/>
    <mergeCell ref="L49:L52"/>
    <mergeCell ref="B56:B79"/>
    <mergeCell ref="G66:G68"/>
    <mergeCell ref="AR4:AR5"/>
    <mergeCell ref="AT4:AT5"/>
    <mergeCell ref="AR6:AR7"/>
    <mergeCell ref="AT6:AT7"/>
    <mergeCell ref="AR18:AR23"/>
    <mergeCell ref="AT18:AT23"/>
    <mergeCell ref="AR28:AR33"/>
    <mergeCell ref="AT28:AT33"/>
    <mergeCell ref="AR36:AR39"/>
    <mergeCell ref="AT36:AT39"/>
    <mergeCell ref="AT49:AT52"/>
    <mergeCell ref="AR55:AR61"/>
    <mergeCell ref="AT55:AT61"/>
    <mergeCell ref="T28:T33"/>
    <mergeCell ref="U34:AD35"/>
    <mergeCell ref="S34:S35"/>
    <mergeCell ref="T34:T35"/>
    <mergeCell ref="U48:AD48"/>
    <mergeCell ref="U28:U33"/>
    <mergeCell ref="AF49:AF52"/>
    <mergeCell ref="AO28:AO33"/>
    <mergeCell ref="AP28:AP33"/>
    <mergeCell ref="AL49:AL52"/>
    <mergeCell ref="AM49:AM52"/>
    <mergeCell ref="AP36:AP47"/>
    <mergeCell ref="AL36:AL39"/>
    <mergeCell ref="AL55:AL61"/>
    <mergeCell ref="AM55:AM61"/>
    <mergeCell ref="AN55:AN61"/>
    <mergeCell ref="W28:W33"/>
    <mergeCell ref="AF42:AF46"/>
    <mergeCell ref="AG42:AG46"/>
    <mergeCell ref="AC42:AC46"/>
    <mergeCell ref="AS49:AS52"/>
    <mergeCell ref="AT66:AT69"/>
    <mergeCell ref="AR78:AR79"/>
    <mergeCell ref="AT78:AT79"/>
    <mergeCell ref="AR82:AR83"/>
    <mergeCell ref="AT82:AT83"/>
    <mergeCell ref="AR99:AR103"/>
    <mergeCell ref="AT99:AT103"/>
    <mergeCell ref="AR104:AR108"/>
    <mergeCell ref="AT104:AT108"/>
    <mergeCell ref="AR90:AR93"/>
    <mergeCell ref="AT90:AT93"/>
    <mergeCell ref="AS104:AS108"/>
    <mergeCell ref="AT96:AT97"/>
    <mergeCell ref="AQ94:AQ95"/>
    <mergeCell ref="AR94:AR95"/>
    <mergeCell ref="AS94:AS95"/>
    <mergeCell ref="AT94:AT95"/>
    <mergeCell ref="AC21:AC23"/>
    <mergeCell ref="AL96:AL97"/>
    <mergeCell ref="AM96:AM97"/>
    <mergeCell ref="AN96:AN97"/>
    <mergeCell ref="AO96:AO97"/>
    <mergeCell ref="AP96:AP97"/>
    <mergeCell ref="AQ96:AQ97"/>
    <mergeCell ref="AR96:AR97"/>
    <mergeCell ref="AS96:AS97"/>
    <mergeCell ref="U80:AD81"/>
    <mergeCell ref="U78:U79"/>
    <mergeCell ref="V78:V79"/>
    <mergeCell ref="V82:V84"/>
    <mergeCell ref="W82:W84"/>
    <mergeCell ref="X83:X84"/>
    <mergeCell ref="U77:AD77"/>
    <mergeCell ref="U82:U84"/>
    <mergeCell ref="Z83:Z84"/>
    <mergeCell ref="AC74:AC76"/>
    <mergeCell ref="AK82:AK83"/>
  </mergeCells>
  <phoneticPr fontId="11" type="noConversion"/>
  <hyperlinks>
    <hyperlink ref="AW56" r:id="rId1"/>
    <hyperlink ref="AW66" r:id="rId2"/>
    <hyperlink ref="AW99" r:id="rId3"/>
    <hyperlink ref="AW118" r:id="rId4"/>
    <hyperlink ref="AW78" r:id="rId5"/>
  </hyperlinks>
  <pageMargins left="0.7" right="0.7" top="0.75" bottom="0.75" header="0.3" footer="0.3"/>
  <pageSetup orientation="portrait"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70"/>
  <sheetViews>
    <sheetView tabSelected="1" topLeftCell="A4" zoomScale="70" zoomScaleNormal="70" workbookViewId="0">
      <pane xSplit="11" ySplit="5" topLeftCell="AO12" activePane="bottomRight" state="frozen"/>
      <selection activeCell="A4" sqref="A4"/>
      <selection pane="topRight" activeCell="L4" sqref="L4"/>
      <selection pane="bottomLeft" activeCell="A9" sqref="A9"/>
      <selection pane="bottomRight" activeCell="E14" sqref="E14:E16"/>
    </sheetView>
  </sheetViews>
  <sheetFormatPr baseColWidth="10" defaultRowHeight="15" x14ac:dyDescent="0.25"/>
  <cols>
    <col min="1" max="1" width="21.28515625" customWidth="1"/>
    <col min="2" max="2" width="16.85546875" customWidth="1"/>
    <col min="3" max="3" width="19.7109375" customWidth="1"/>
    <col min="4" max="4" width="18.28515625" customWidth="1"/>
    <col min="5" max="5" width="14.140625" customWidth="1"/>
    <col min="6" max="7" width="13.7109375" customWidth="1"/>
    <col min="8" max="8" width="18.85546875" customWidth="1"/>
    <col min="9" max="9" width="19.28515625" customWidth="1"/>
    <col min="10" max="10" width="22.5703125" style="266" customWidth="1"/>
    <col min="11" max="11" width="15.7109375" customWidth="1"/>
    <col min="12" max="12" width="34" customWidth="1"/>
    <col min="13" max="13" width="12.140625" style="263" customWidth="1"/>
    <col min="14" max="15" width="12.5703125" style="263" customWidth="1"/>
    <col min="16" max="16" width="15.28515625" style="263" customWidth="1"/>
    <col min="17" max="17" width="14.7109375" style="263" customWidth="1"/>
    <col min="18" max="18" width="22.7109375" style="263" customWidth="1"/>
    <col min="19" max="19" width="8.140625" customWidth="1"/>
    <col min="20" max="20" width="8" customWidth="1"/>
    <col min="21" max="21" width="17.85546875" customWidth="1"/>
    <col min="22" max="22" width="26.42578125" style="262" customWidth="1"/>
    <col min="23" max="23" width="25.140625" customWidth="1"/>
    <col min="24" max="24" width="17.28515625" customWidth="1"/>
    <col min="25" max="25" width="8.7109375" customWidth="1"/>
    <col min="26" max="26" width="7.85546875" customWidth="1"/>
    <col min="27" max="27" width="25.140625" customWidth="1"/>
    <col min="28" max="28" width="7.140625" customWidth="1"/>
    <col min="29" max="29" width="8" customWidth="1"/>
    <col min="30" max="30" width="16.7109375" customWidth="1"/>
    <col min="31" max="31" width="7.85546875" customWidth="1"/>
    <col min="32" max="32" width="9.7109375" customWidth="1"/>
    <col min="33" max="33" width="15.7109375" customWidth="1"/>
    <col min="34" max="34" width="10.5703125" customWidth="1"/>
    <col min="35" max="35" width="9.5703125" customWidth="1"/>
    <col min="36" max="36" width="17.5703125" customWidth="1"/>
    <col min="37" max="37" width="26" customWidth="1"/>
    <col min="38" max="38" width="26.42578125" customWidth="1"/>
    <col min="39" max="39" width="27.7109375" customWidth="1"/>
    <col min="40" max="40" width="20.140625" customWidth="1"/>
    <col min="41" max="41" width="23.85546875" customWidth="1"/>
    <col min="42" max="42" width="20.7109375" customWidth="1"/>
    <col min="43" max="43" width="22" customWidth="1"/>
    <col min="44" max="44" width="19.85546875" customWidth="1"/>
    <col min="45" max="45" width="22" customWidth="1"/>
    <col min="46" max="47" width="22.42578125" customWidth="1"/>
    <col min="48" max="48" width="20.85546875" customWidth="1"/>
    <col min="49" max="49" width="24.42578125" customWidth="1"/>
    <col min="50" max="50" width="20.140625" customWidth="1"/>
    <col min="51" max="51" width="20.5703125" customWidth="1"/>
    <col min="52" max="52" width="20.140625" customWidth="1"/>
    <col min="53" max="54" width="21.42578125" customWidth="1"/>
    <col min="55" max="55" width="21.28515625" customWidth="1"/>
    <col min="56" max="57" width="20.5703125" customWidth="1"/>
    <col min="58" max="58" width="22.42578125" customWidth="1"/>
    <col min="59" max="59" width="20.5703125" customWidth="1"/>
    <col min="60" max="60" width="27.85546875" customWidth="1"/>
    <col min="61" max="61" width="26.5703125" customWidth="1"/>
    <col min="62" max="62" width="27.28515625" customWidth="1"/>
    <col min="16382" max="16382" width="11.42578125" customWidth="1"/>
    <col min="16383" max="16383" width="11.42578125" hidden="1" customWidth="1"/>
    <col min="16384" max="16384" width="7.85546875" hidden="1" customWidth="1"/>
  </cols>
  <sheetData>
    <row r="1" spans="1:62 16383:16383" x14ac:dyDescent="0.25">
      <c r="A1" s="559"/>
      <c r="B1" s="562" t="s">
        <v>402</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4"/>
      <c r="BJ1" s="236" t="s">
        <v>403</v>
      </c>
    </row>
    <row r="2" spans="1:62 16383:16383" x14ac:dyDescent="0.25">
      <c r="A2" s="560"/>
      <c r="B2" s="562" t="s">
        <v>404</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4"/>
      <c r="BJ2" s="237" t="s">
        <v>405</v>
      </c>
    </row>
    <row r="3" spans="1:62 16383:16383" x14ac:dyDescent="0.25">
      <c r="A3" s="560"/>
      <c r="B3" s="565" t="s">
        <v>406</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7"/>
      <c r="BJ3" s="237" t="s">
        <v>407</v>
      </c>
    </row>
    <row r="4" spans="1:62 16383:16383" ht="15.75" thickBot="1" x14ac:dyDescent="0.3">
      <c r="A4" s="561"/>
      <c r="B4" s="568" t="s">
        <v>408</v>
      </c>
      <c r="C4" s="569"/>
      <c r="D4" s="569"/>
      <c r="E4" s="569"/>
      <c r="F4" s="569"/>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c r="AF4" s="569"/>
      <c r="AG4" s="569"/>
      <c r="AH4" s="569"/>
      <c r="AI4" s="569"/>
      <c r="AJ4" s="569"/>
      <c r="AK4" s="569"/>
      <c r="AL4" s="569"/>
      <c r="AM4" s="569"/>
      <c r="AN4" s="569"/>
      <c r="AO4" s="569"/>
      <c r="AP4" s="569"/>
      <c r="AQ4" s="569"/>
      <c r="AR4" s="569"/>
      <c r="AS4" s="569"/>
      <c r="AT4" s="569"/>
      <c r="AU4" s="569"/>
      <c r="AV4" s="569"/>
      <c r="AW4" s="569"/>
      <c r="AX4" s="569"/>
      <c r="AY4" s="569"/>
      <c r="AZ4" s="569"/>
      <c r="BA4" s="569"/>
      <c r="BB4" s="569"/>
      <c r="BC4" s="569"/>
      <c r="BD4" s="569"/>
      <c r="BE4" s="569"/>
      <c r="BF4" s="569"/>
      <c r="BG4" s="569"/>
      <c r="BH4" s="569"/>
      <c r="BI4" s="570"/>
      <c r="BJ4" s="238" t="s">
        <v>409</v>
      </c>
    </row>
    <row r="5" spans="1:62 16383:16383" ht="15.75" thickBot="1" x14ac:dyDescent="0.3">
      <c r="A5" s="571" t="s">
        <v>410</v>
      </c>
      <c r="B5" s="572"/>
      <c r="C5" s="572"/>
      <c r="D5" s="572"/>
      <c r="E5" s="572"/>
      <c r="F5" s="572"/>
      <c r="G5" s="572"/>
      <c r="H5" s="572"/>
      <c r="I5" s="572"/>
      <c r="J5" s="572"/>
      <c r="K5" s="572"/>
      <c r="L5" s="572"/>
      <c r="M5" s="572"/>
      <c r="N5" s="572"/>
      <c r="O5" s="573"/>
      <c r="P5" s="573"/>
      <c r="Q5" s="573"/>
      <c r="R5" s="574"/>
      <c r="S5" s="575" t="s">
        <v>411</v>
      </c>
      <c r="T5" s="576"/>
      <c r="U5" s="576"/>
      <c r="V5" s="576"/>
      <c r="W5" s="576"/>
      <c r="X5" s="576"/>
      <c r="Y5" s="576"/>
      <c r="Z5" s="576"/>
      <c r="AA5" s="576"/>
      <c r="AB5" s="576"/>
      <c r="AC5" s="576"/>
      <c r="AD5" s="576"/>
      <c r="AE5" s="576"/>
      <c r="AF5" s="576"/>
      <c r="AG5" s="576"/>
      <c r="AH5" s="576"/>
      <c r="AI5" s="576"/>
      <c r="AJ5" s="576"/>
      <c r="AK5" s="576"/>
      <c r="AL5" s="576"/>
      <c r="AM5" s="576"/>
      <c r="AN5" s="576"/>
      <c r="AO5" s="576"/>
      <c r="AP5" s="576"/>
      <c r="AQ5" s="576"/>
      <c r="AR5" s="576"/>
      <c r="AS5" s="576"/>
      <c r="AT5" s="576"/>
      <c r="AU5" s="576"/>
      <c r="AV5" s="576"/>
      <c r="AW5" s="576"/>
      <c r="AX5" s="576"/>
      <c r="AY5" s="576"/>
      <c r="AZ5" s="576"/>
      <c r="BA5" s="576"/>
      <c r="BB5" s="576"/>
      <c r="BC5" s="576"/>
      <c r="BD5" s="576"/>
      <c r="BE5" s="576"/>
      <c r="BF5" s="576"/>
      <c r="BG5" s="576"/>
      <c r="BH5" s="576"/>
      <c r="BI5" s="576"/>
      <c r="BJ5" s="577"/>
    </row>
    <row r="6" spans="1:62 16383:16383" s="240" customFormat="1" ht="10.5" customHeight="1" thickBot="1" x14ac:dyDescent="0.3">
      <c r="A6" s="616" t="s">
        <v>412</v>
      </c>
      <c r="B6" s="556" t="s">
        <v>413</v>
      </c>
      <c r="C6" s="556" t="s">
        <v>414</v>
      </c>
      <c r="D6" s="556" t="s">
        <v>415</v>
      </c>
      <c r="E6" s="556" t="s">
        <v>416</v>
      </c>
      <c r="F6" s="556" t="s">
        <v>417</v>
      </c>
      <c r="G6" s="556" t="s">
        <v>418</v>
      </c>
      <c r="H6" s="556" t="s">
        <v>419</v>
      </c>
      <c r="I6" s="556" t="s">
        <v>420</v>
      </c>
      <c r="J6" s="613" t="s">
        <v>421</v>
      </c>
      <c r="K6" s="556" t="s">
        <v>422</v>
      </c>
      <c r="L6" s="556" t="s">
        <v>423</v>
      </c>
      <c r="M6" s="556" t="s">
        <v>424</v>
      </c>
      <c r="N6" s="556" t="s">
        <v>425</v>
      </c>
      <c r="O6" s="556" t="s">
        <v>426</v>
      </c>
      <c r="P6" s="556" t="s">
        <v>427</v>
      </c>
      <c r="Q6" s="556" t="s">
        <v>428</v>
      </c>
      <c r="R6" s="610" t="s">
        <v>429</v>
      </c>
      <c r="S6" s="578" t="s">
        <v>430</v>
      </c>
      <c r="T6" s="579"/>
      <c r="U6" s="579"/>
      <c r="V6" s="579"/>
      <c r="W6" s="579"/>
      <c r="X6" s="579"/>
      <c r="Y6" s="579"/>
      <c r="Z6" s="579"/>
      <c r="AA6" s="579"/>
      <c r="AB6" s="579"/>
      <c r="AC6" s="579"/>
      <c r="AD6" s="579"/>
      <c r="AE6" s="579"/>
      <c r="AF6" s="579"/>
      <c r="AG6" s="579"/>
      <c r="AH6" s="579"/>
      <c r="AI6" s="579"/>
      <c r="AJ6" s="579"/>
      <c r="AK6" s="579"/>
      <c r="AL6" s="579"/>
      <c r="AM6" s="579"/>
      <c r="AN6" s="579"/>
      <c r="AO6" s="580" t="s">
        <v>431</v>
      </c>
      <c r="AP6" s="581"/>
      <c r="AQ6" s="581"/>
      <c r="AR6" s="582"/>
      <c r="AS6" s="583" t="s">
        <v>432</v>
      </c>
      <c r="AT6" s="583"/>
      <c r="AU6" s="584"/>
      <c r="AV6" s="585" t="s">
        <v>433</v>
      </c>
      <c r="AW6" s="586"/>
      <c r="AX6" s="586"/>
      <c r="AY6" s="586"/>
      <c r="AZ6" s="586"/>
      <c r="BA6" s="586"/>
      <c r="BB6" s="586"/>
      <c r="BC6" s="586"/>
      <c r="BD6" s="586"/>
      <c r="BE6" s="586"/>
      <c r="BF6" s="586"/>
      <c r="BG6" s="587"/>
      <c r="BH6" s="588" t="s">
        <v>434</v>
      </c>
      <c r="BI6" s="589"/>
      <c r="BJ6" s="592" t="s">
        <v>435</v>
      </c>
      <c r="XFC6" s="239" t="s">
        <v>436</v>
      </c>
    </row>
    <row r="7" spans="1:62 16383:16383" s="240" customFormat="1" ht="30.75" customHeight="1" x14ac:dyDescent="0.25">
      <c r="A7" s="617"/>
      <c r="B7" s="557"/>
      <c r="C7" s="557"/>
      <c r="D7" s="557"/>
      <c r="E7" s="557"/>
      <c r="F7" s="557"/>
      <c r="G7" s="557"/>
      <c r="H7" s="557"/>
      <c r="I7" s="557"/>
      <c r="J7" s="614"/>
      <c r="K7" s="557"/>
      <c r="L7" s="557"/>
      <c r="M7" s="557"/>
      <c r="N7" s="557"/>
      <c r="O7" s="557"/>
      <c r="P7" s="557"/>
      <c r="Q7" s="557"/>
      <c r="R7" s="611"/>
      <c r="S7" s="594" t="s">
        <v>437</v>
      </c>
      <c r="T7" s="595"/>
      <c r="U7" s="595"/>
      <c r="V7" s="596" t="s">
        <v>438</v>
      </c>
      <c r="W7" s="596"/>
      <c r="X7" s="596"/>
      <c r="Y7" s="596" t="s">
        <v>439</v>
      </c>
      <c r="Z7" s="596"/>
      <c r="AA7" s="596"/>
      <c r="AB7" s="597" t="s">
        <v>440</v>
      </c>
      <c r="AC7" s="598"/>
      <c r="AD7" s="599"/>
      <c r="AE7" s="597" t="s">
        <v>441</v>
      </c>
      <c r="AF7" s="598"/>
      <c r="AG7" s="599"/>
      <c r="AH7" s="597" t="s">
        <v>442</v>
      </c>
      <c r="AI7" s="598"/>
      <c r="AJ7" s="599"/>
      <c r="AK7" s="606" t="s">
        <v>443</v>
      </c>
      <c r="AL7" s="606" t="s">
        <v>444</v>
      </c>
      <c r="AM7" s="606" t="s">
        <v>445</v>
      </c>
      <c r="AN7" s="607" t="s">
        <v>446</v>
      </c>
      <c r="AO7" s="602" t="s">
        <v>447</v>
      </c>
      <c r="AP7" s="604" t="s">
        <v>101</v>
      </c>
      <c r="AQ7" s="604" t="s">
        <v>448</v>
      </c>
      <c r="AR7" s="604" t="s">
        <v>449</v>
      </c>
      <c r="AS7" s="604" t="s">
        <v>450</v>
      </c>
      <c r="AT7" s="604" t="s">
        <v>451</v>
      </c>
      <c r="AU7" s="600" t="s">
        <v>452</v>
      </c>
      <c r="AV7" s="590" t="s">
        <v>453</v>
      </c>
      <c r="AW7" s="601"/>
      <c r="AX7" s="601"/>
      <c r="AY7" s="600" t="s">
        <v>454</v>
      </c>
      <c r="AZ7" s="601"/>
      <c r="BA7" s="601"/>
      <c r="BB7" s="600" t="s">
        <v>455</v>
      </c>
      <c r="BC7" s="601"/>
      <c r="BD7" s="601"/>
      <c r="BE7" s="600" t="s">
        <v>456</v>
      </c>
      <c r="BF7" s="601"/>
      <c r="BG7" s="601"/>
      <c r="BH7" s="590"/>
      <c r="BI7" s="591"/>
      <c r="BJ7" s="593"/>
    </row>
    <row r="8" spans="1:62 16383:16383" s="250" customFormat="1" ht="76.5" x14ac:dyDescent="0.25">
      <c r="A8" s="618"/>
      <c r="B8" s="558"/>
      <c r="C8" s="558"/>
      <c r="D8" s="558"/>
      <c r="E8" s="558"/>
      <c r="F8" s="558"/>
      <c r="G8" s="558"/>
      <c r="H8" s="558"/>
      <c r="I8" s="558"/>
      <c r="J8" s="615"/>
      <c r="K8" s="558"/>
      <c r="L8" s="558"/>
      <c r="M8" s="558"/>
      <c r="N8" s="558"/>
      <c r="O8" s="558"/>
      <c r="P8" s="558"/>
      <c r="Q8" s="558"/>
      <c r="R8" s="612"/>
      <c r="S8" s="241" t="s">
        <v>457</v>
      </c>
      <c r="T8" s="242" t="s">
        <v>458</v>
      </c>
      <c r="U8" s="242" t="s">
        <v>459</v>
      </c>
      <c r="V8" s="243" t="s">
        <v>460</v>
      </c>
      <c r="W8" s="243" t="s">
        <v>461</v>
      </c>
      <c r="X8" s="243" t="s">
        <v>462</v>
      </c>
      <c r="Y8" s="244" t="s">
        <v>457</v>
      </c>
      <c r="Z8" s="242" t="s">
        <v>458</v>
      </c>
      <c r="AA8" s="242" t="s">
        <v>459</v>
      </c>
      <c r="AB8" s="242" t="s">
        <v>457</v>
      </c>
      <c r="AC8" s="242" t="s">
        <v>458</v>
      </c>
      <c r="AD8" s="242" t="s">
        <v>459</v>
      </c>
      <c r="AE8" s="245" t="s">
        <v>457</v>
      </c>
      <c r="AF8" s="245" t="s">
        <v>458</v>
      </c>
      <c r="AG8" s="242" t="s">
        <v>459</v>
      </c>
      <c r="AH8" s="242" t="s">
        <v>457</v>
      </c>
      <c r="AI8" s="242" t="s">
        <v>458</v>
      </c>
      <c r="AJ8" s="242" t="s">
        <v>459</v>
      </c>
      <c r="AK8" s="606"/>
      <c r="AL8" s="606"/>
      <c r="AM8" s="606"/>
      <c r="AN8" s="607"/>
      <c r="AO8" s="603"/>
      <c r="AP8" s="605"/>
      <c r="AQ8" s="605"/>
      <c r="AR8" s="605"/>
      <c r="AS8" s="605"/>
      <c r="AT8" s="605"/>
      <c r="AU8" s="609"/>
      <c r="AV8" s="246" t="s">
        <v>463</v>
      </c>
      <c r="AW8" s="247" t="s">
        <v>464</v>
      </c>
      <c r="AX8" s="247" t="s">
        <v>465</v>
      </c>
      <c r="AY8" s="247" t="s">
        <v>463</v>
      </c>
      <c r="AZ8" s="247" t="s">
        <v>464</v>
      </c>
      <c r="BA8" s="247" t="s">
        <v>465</v>
      </c>
      <c r="BB8" s="247" t="s">
        <v>463</v>
      </c>
      <c r="BC8" s="247" t="s">
        <v>464</v>
      </c>
      <c r="BD8" s="247" t="s">
        <v>465</v>
      </c>
      <c r="BE8" s="247" t="s">
        <v>463</v>
      </c>
      <c r="BF8" s="247" t="s">
        <v>464</v>
      </c>
      <c r="BG8" s="247" t="s">
        <v>465</v>
      </c>
      <c r="BH8" s="248" t="s">
        <v>466</v>
      </c>
      <c r="BI8" s="249" t="s">
        <v>467</v>
      </c>
      <c r="BJ8" s="593"/>
      <c r="XFC8" t="s">
        <v>468</v>
      </c>
    </row>
    <row r="9" spans="1:62 16383:16383" ht="60" customHeight="1" x14ac:dyDescent="0.25">
      <c r="A9" s="544" t="s">
        <v>9</v>
      </c>
      <c r="B9" s="544" t="s">
        <v>10</v>
      </c>
      <c r="C9" s="544" t="s">
        <v>14</v>
      </c>
      <c r="D9" s="544" t="s">
        <v>107</v>
      </c>
      <c r="E9" s="619">
        <v>2</v>
      </c>
      <c r="F9" s="539">
        <v>0.18</v>
      </c>
      <c r="G9" s="539">
        <v>0.09</v>
      </c>
      <c r="H9" s="539">
        <v>0.35</v>
      </c>
      <c r="I9" s="544" t="s">
        <v>469</v>
      </c>
      <c r="J9" s="608">
        <v>2021130010194</v>
      </c>
      <c r="K9" s="544" t="s">
        <v>187</v>
      </c>
      <c r="L9" s="284" t="s">
        <v>188</v>
      </c>
      <c r="M9" s="285">
        <v>44562</v>
      </c>
      <c r="N9" s="285">
        <v>44926</v>
      </c>
      <c r="O9" s="252">
        <f>(N9-M9)+1</f>
        <v>365</v>
      </c>
      <c r="P9" s="286">
        <v>1</v>
      </c>
      <c r="Q9" s="251">
        <v>0.3</v>
      </c>
      <c r="R9" s="48">
        <v>0.1</v>
      </c>
      <c r="S9" s="267" t="s">
        <v>436</v>
      </c>
      <c r="T9" s="287"/>
      <c r="U9" s="287"/>
      <c r="V9" s="279" t="s">
        <v>188</v>
      </c>
      <c r="W9" s="284" t="s">
        <v>188</v>
      </c>
      <c r="X9" s="267" t="s">
        <v>335</v>
      </c>
      <c r="Y9" s="267" t="s">
        <v>436</v>
      </c>
      <c r="Z9" s="267"/>
      <c r="AA9" s="288"/>
      <c r="AB9" s="288" t="s">
        <v>436</v>
      </c>
      <c r="AC9" s="288"/>
      <c r="AD9" s="288"/>
      <c r="AE9" s="288" t="s">
        <v>436</v>
      </c>
      <c r="AF9" s="267"/>
      <c r="AG9" s="279"/>
      <c r="AH9" s="267"/>
      <c r="AI9" s="267" t="s">
        <v>436</v>
      </c>
      <c r="AJ9" s="279"/>
      <c r="AK9" s="48">
        <v>0.1</v>
      </c>
      <c r="AL9" s="48">
        <v>0.1</v>
      </c>
      <c r="AM9" s="48">
        <v>0.1</v>
      </c>
      <c r="AN9" s="48">
        <v>0.1</v>
      </c>
      <c r="AO9" s="523" t="s">
        <v>284</v>
      </c>
      <c r="AP9" s="525" t="s">
        <v>119</v>
      </c>
      <c r="AQ9" s="518">
        <v>235400000</v>
      </c>
      <c r="AR9" s="527">
        <v>0.8</v>
      </c>
      <c r="AS9" s="512">
        <v>235400000.44</v>
      </c>
      <c r="AT9" s="511">
        <f>+AQ9</f>
        <v>235400000</v>
      </c>
      <c r="AU9" s="532">
        <f>+AT9-AS9</f>
        <v>-0.43999999761581421</v>
      </c>
      <c r="AV9" s="256">
        <v>0</v>
      </c>
      <c r="AW9" s="256">
        <v>0</v>
      </c>
      <c r="AX9" s="256">
        <v>0</v>
      </c>
      <c r="AY9" s="256">
        <v>0</v>
      </c>
      <c r="AZ9" s="255">
        <v>0</v>
      </c>
      <c r="BA9" s="255">
        <v>0</v>
      </c>
      <c r="BB9" s="257">
        <v>0</v>
      </c>
      <c r="BC9" s="255">
        <v>0</v>
      </c>
      <c r="BD9" s="255">
        <v>0</v>
      </c>
      <c r="BE9" s="518">
        <v>235400000</v>
      </c>
      <c r="BF9" s="518">
        <v>194200000</v>
      </c>
      <c r="BG9" s="518">
        <v>188400000</v>
      </c>
      <c r="BH9" s="273" t="s">
        <v>470</v>
      </c>
      <c r="BI9" s="253">
        <f>AL9-((BG9/BE9))</f>
        <v>-0.70033984706881902</v>
      </c>
      <c r="BJ9" s="279"/>
      <c r="XFC9" t="s">
        <v>471</v>
      </c>
    </row>
    <row r="10" spans="1:62 16383:16383" ht="105" x14ac:dyDescent="0.25">
      <c r="A10" s="544"/>
      <c r="B10" s="544"/>
      <c r="C10" s="544"/>
      <c r="D10" s="544"/>
      <c r="E10" s="619"/>
      <c r="F10" s="539"/>
      <c r="G10" s="539"/>
      <c r="H10" s="539"/>
      <c r="I10" s="544"/>
      <c r="J10" s="608"/>
      <c r="K10" s="544"/>
      <c r="L10" s="284" t="s">
        <v>189</v>
      </c>
      <c r="M10" s="285">
        <v>44562</v>
      </c>
      <c r="N10" s="285">
        <v>44926</v>
      </c>
      <c r="O10" s="252">
        <f t="shared" ref="O10:O26" si="0">(N10-M10)+1</f>
        <v>365</v>
      </c>
      <c r="P10" s="286">
        <v>1</v>
      </c>
      <c r="Q10" s="251">
        <v>0.3</v>
      </c>
      <c r="R10" s="48">
        <v>0.1</v>
      </c>
      <c r="S10" s="267" t="s">
        <v>436</v>
      </c>
      <c r="T10" s="287"/>
      <c r="U10" s="287"/>
      <c r="V10" s="279" t="s">
        <v>189</v>
      </c>
      <c r="W10" s="284" t="s">
        <v>189</v>
      </c>
      <c r="X10" s="267" t="s">
        <v>335</v>
      </c>
      <c r="Y10" s="267" t="s">
        <v>436</v>
      </c>
      <c r="Z10" s="267"/>
      <c r="AA10" s="288"/>
      <c r="AB10" s="288" t="s">
        <v>436</v>
      </c>
      <c r="AC10" s="288"/>
      <c r="AD10" s="288"/>
      <c r="AE10" s="288" t="s">
        <v>436</v>
      </c>
      <c r="AF10" s="267"/>
      <c r="AG10" s="279"/>
      <c r="AH10" s="267"/>
      <c r="AI10" s="267" t="s">
        <v>436</v>
      </c>
      <c r="AJ10" s="279"/>
      <c r="AK10" s="48">
        <v>0.1</v>
      </c>
      <c r="AL10" s="48">
        <v>0.1</v>
      </c>
      <c r="AM10" s="48">
        <v>0.1</v>
      </c>
      <c r="AN10" s="48">
        <v>0.1</v>
      </c>
      <c r="AO10" s="523"/>
      <c r="AP10" s="525"/>
      <c r="AQ10" s="518"/>
      <c r="AR10" s="527"/>
      <c r="AS10" s="512"/>
      <c r="AT10" s="511"/>
      <c r="AU10" s="532"/>
      <c r="AV10" s="256">
        <v>0</v>
      </c>
      <c r="AW10" s="256">
        <v>0</v>
      </c>
      <c r="AX10" s="256">
        <v>0</v>
      </c>
      <c r="AY10" s="256">
        <v>0</v>
      </c>
      <c r="AZ10" s="255">
        <v>0</v>
      </c>
      <c r="BA10" s="255">
        <v>0</v>
      </c>
      <c r="BB10" s="257">
        <v>0</v>
      </c>
      <c r="BC10" s="255">
        <v>0</v>
      </c>
      <c r="BD10" s="255">
        <v>0</v>
      </c>
      <c r="BE10" s="518"/>
      <c r="BF10" s="518"/>
      <c r="BG10" s="518"/>
      <c r="BH10" s="279"/>
      <c r="BI10" s="253" t="e">
        <f t="shared" ref="BI10:BI11" si="1">AL10-((BG10/BE10))</f>
        <v>#DIV/0!</v>
      </c>
      <c r="BJ10" s="279"/>
    </row>
    <row r="11" spans="1:62 16383:16383" ht="90" x14ac:dyDescent="0.25">
      <c r="A11" s="544"/>
      <c r="B11" s="544"/>
      <c r="C11" s="544"/>
      <c r="D11" s="544"/>
      <c r="E11" s="619"/>
      <c r="F11" s="539"/>
      <c r="G11" s="539"/>
      <c r="H11" s="539"/>
      <c r="I11" s="544"/>
      <c r="J11" s="608"/>
      <c r="K11" s="544"/>
      <c r="L11" s="284" t="s">
        <v>190</v>
      </c>
      <c r="M11" s="285">
        <v>44562</v>
      </c>
      <c r="N11" s="285">
        <v>44926</v>
      </c>
      <c r="O11" s="252">
        <f t="shared" si="0"/>
        <v>365</v>
      </c>
      <c r="P11" s="286">
        <v>1</v>
      </c>
      <c r="Q11" s="251">
        <v>0.2</v>
      </c>
      <c r="R11" s="48">
        <v>0.18999999999999997</v>
      </c>
      <c r="S11" s="267" t="s">
        <v>436</v>
      </c>
      <c r="T11" s="287"/>
      <c r="U11" s="287"/>
      <c r="V11" s="279" t="s">
        <v>472</v>
      </c>
      <c r="W11" s="284" t="s">
        <v>190</v>
      </c>
      <c r="X11" s="267" t="s">
        <v>335</v>
      </c>
      <c r="Y11" s="267" t="s">
        <v>436</v>
      </c>
      <c r="Z11" s="267"/>
      <c r="AA11" s="288"/>
      <c r="AB11" s="288" t="s">
        <v>436</v>
      </c>
      <c r="AC11" s="288"/>
      <c r="AD11" s="288"/>
      <c r="AE11" s="288" t="s">
        <v>436</v>
      </c>
      <c r="AF11" s="267"/>
      <c r="AG11" s="279"/>
      <c r="AH11" s="267"/>
      <c r="AI11" s="267" t="s">
        <v>436</v>
      </c>
      <c r="AJ11" s="279"/>
      <c r="AK11" s="48">
        <v>0.18999999999999997</v>
      </c>
      <c r="AL11" s="48">
        <v>0.18999999999999997</v>
      </c>
      <c r="AM11" s="48">
        <v>0.18999999999999997</v>
      </c>
      <c r="AN11" s="48">
        <v>0.18999999999999997</v>
      </c>
      <c r="AO11" s="523"/>
      <c r="AP11" s="267" t="s">
        <v>320</v>
      </c>
      <c r="AQ11" s="277">
        <v>5300000000</v>
      </c>
      <c r="AR11" s="253">
        <v>0</v>
      </c>
      <c r="AS11" s="255">
        <v>5300000000</v>
      </c>
      <c r="AT11" s="281">
        <f t="shared" ref="AT11" si="2">+AQ11</f>
        <v>5300000000</v>
      </c>
      <c r="AU11" s="283">
        <f>+AT11-AS11</f>
        <v>0</v>
      </c>
      <c r="AV11" s="256">
        <v>0</v>
      </c>
      <c r="AW11" s="256">
        <v>0</v>
      </c>
      <c r="AX11" s="256">
        <v>0</v>
      </c>
      <c r="AY11" s="256">
        <v>0</v>
      </c>
      <c r="AZ11" s="255">
        <v>0</v>
      </c>
      <c r="BA11" s="255">
        <v>0</v>
      </c>
      <c r="BB11" s="257">
        <v>0</v>
      </c>
      <c r="BC11" s="255">
        <v>0</v>
      </c>
      <c r="BD11" s="255">
        <v>0</v>
      </c>
      <c r="BE11" s="277">
        <v>5300000000</v>
      </c>
      <c r="BF11" s="277">
        <v>2000000000</v>
      </c>
      <c r="BG11" s="277">
        <v>0</v>
      </c>
      <c r="BH11" s="279"/>
      <c r="BI11" s="253">
        <f t="shared" si="1"/>
        <v>0.18999999999999997</v>
      </c>
      <c r="BJ11" s="279"/>
    </row>
    <row r="12" spans="1:62 16383:16383" ht="86.25" customHeight="1" x14ac:dyDescent="0.25">
      <c r="A12" s="544"/>
      <c r="B12" s="544"/>
      <c r="C12" s="544"/>
      <c r="D12" s="544"/>
      <c r="E12" s="619"/>
      <c r="F12" s="539"/>
      <c r="G12" s="539"/>
      <c r="H12" s="539"/>
      <c r="I12" s="544"/>
      <c r="J12" s="608"/>
      <c r="K12" s="544"/>
      <c r="L12" s="289" t="s">
        <v>191</v>
      </c>
      <c r="M12" s="285">
        <v>44562</v>
      </c>
      <c r="N12" s="285">
        <v>44926</v>
      </c>
      <c r="O12" s="252">
        <f t="shared" si="0"/>
        <v>365</v>
      </c>
      <c r="P12" s="267">
        <v>1</v>
      </c>
      <c r="Q12" s="267">
        <v>20</v>
      </c>
      <c r="R12" s="48">
        <v>0.18999999999999997</v>
      </c>
      <c r="S12" s="267" t="s">
        <v>436</v>
      </c>
      <c r="T12" s="273"/>
      <c r="U12" s="273"/>
      <c r="V12" s="279" t="s">
        <v>191</v>
      </c>
      <c r="W12" s="289" t="s">
        <v>191</v>
      </c>
      <c r="X12" s="267" t="s">
        <v>335</v>
      </c>
      <c r="Y12" s="267" t="s">
        <v>436</v>
      </c>
      <c r="Z12" s="273"/>
      <c r="AA12" s="290"/>
      <c r="AB12" s="288" t="s">
        <v>436</v>
      </c>
      <c r="AC12" s="290"/>
      <c r="AD12" s="290"/>
      <c r="AE12" s="288" t="s">
        <v>436</v>
      </c>
      <c r="AF12" s="273"/>
      <c r="AG12" s="273"/>
      <c r="AH12" s="273"/>
      <c r="AI12" s="267" t="s">
        <v>436</v>
      </c>
      <c r="AJ12" s="273"/>
      <c r="AK12" s="48">
        <v>0.18999999999999997</v>
      </c>
      <c r="AL12" s="48">
        <v>0.18999999999999997</v>
      </c>
      <c r="AM12" s="48">
        <v>0.18999999999999997</v>
      </c>
      <c r="AN12" s="48">
        <v>0.18999999999999997</v>
      </c>
      <c r="AO12" s="523"/>
      <c r="AP12" s="279" t="s">
        <v>339</v>
      </c>
      <c r="AQ12" s="255">
        <v>0.44</v>
      </c>
      <c r="AR12" s="272">
        <v>0</v>
      </c>
      <c r="AS12" s="255">
        <v>0</v>
      </c>
      <c r="AT12" s="281">
        <f t="shared" ref="AT12" si="3">+AQ12</f>
        <v>0.44</v>
      </c>
      <c r="AU12" s="283">
        <f>+AT12-AS12</f>
        <v>0.44</v>
      </c>
      <c r="AV12" s="256">
        <v>0</v>
      </c>
      <c r="AW12" s="256">
        <v>0</v>
      </c>
      <c r="AX12" s="256">
        <v>0</v>
      </c>
      <c r="AY12" s="256">
        <v>0</v>
      </c>
      <c r="AZ12" s="255">
        <v>0</v>
      </c>
      <c r="BA12" s="255">
        <v>0</v>
      </c>
      <c r="BB12" s="257">
        <v>0</v>
      </c>
      <c r="BC12" s="255">
        <v>0</v>
      </c>
      <c r="BD12" s="255">
        <v>0</v>
      </c>
      <c r="BE12" s="255">
        <v>0.44</v>
      </c>
      <c r="BF12" s="255">
        <v>0</v>
      </c>
      <c r="BG12" s="255">
        <v>0</v>
      </c>
      <c r="BH12" s="279"/>
      <c r="BI12" s="253">
        <f t="shared" ref="BI12" si="4">AL12-((BG12/BE12))</f>
        <v>0.18999999999999997</v>
      </c>
      <c r="BJ12" s="279"/>
    </row>
    <row r="13" spans="1:62 16383:16383" ht="128.25" customHeight="1" x14ac:dyDescent="0.25">
      <c r="A13" s="544" t="s">
        <v>9</v>
      </c>
      <c r="B13" s="544" t="s">
        <v>559</v>
      </c>
      <c r="C13" s="541" t="s">
        <v>108</v>
      </c>
      <c r="D13" s="268" t="s">
        <v>20</v>
      </c>
      <c r="E13" s="268">
        <v>1</v>
      </c>
      <c r="F13" s="269">
        <v>0.25</v>
      </c>
      <c r="G13" s="269">
        <v>0.75</v>
      </c>
      <c r="H13" s="269">
        <v>0.75</v>
      </c>
      <c r="I13" s="529" t="s">
        <v>192</v>
      </c>
      <c r="J13" s="547">
        <v>2021130010261</v>
      </c>
      <c r="K13" s="529" t="s">
        <v>554</v>
      </c>
      <c r="L13" s="291" t="s">
        <v>193</v>
      </c>
      <c r="M13" s="285">
        <v>44562</v>
      </c>
      <c r="N13" s="285">
        <v>44926</v>
      </c>
      <c r="O13" s="252">
        <f t="shared" si="0"/>
        <v>365</v>
      </c>
      <c r="P13" s="288">
        <v>10</v>
      </c>
      <c r="Q13" s="272">
        <v>0.25</v>
      </c>
      <c r="R13" s="292">
        <v>0.67500000000000004</v>
      </c>
      <c r="S13" s="267" t="s">
        <v>436</v>
      </c>
      <c r="T13" s="273"/>
      <c r="U13" s="273"/>
      <c r="V13" s="279" t="s">
        <v>556</v>
      </c>
      <c r="W13" s="291" t="s">
        <v>193</v>
      </c>
      <c r="X13" s="267" t="s">
        <v>567</v>
      </c>
      <c r="Y13" s="267" t="s">
        <v>436</v>
      </c>
      <c r="Z13" s="273"/>
      <c r="AA13" s="273"/>
      <c r="AB13" s="267" t="s">
        <v>436</v>
      </c>
      <c r="AC13" s="273"/>
      <c r="AD13" s="273"/>
      <c r="AE13" s="267" t="s">
        <v>436</v>
      </c>
      <c r="AF13" s="273"/>
      <c r="AG13" s="273"/>
      <c r="AH13" s="273"/>
      <c r="AI13" s="267" t="s">
        <v>436</v>
      </c>
      <c r="AJ13" s="273"/>
      <c r="AK13" s="292">
        <v>0.67500000000000004</v>
      </c>
      <c r="AL13" s="292">
        <v>0.67500000000000004</v>
      </c>
      <c r="AM13" s="292">
        <v>0.67500000000000004</v>
      </c>
      <c r="AN13" s="292">
        <v>0.67500000000000004</v>
      </c>
      <c r="AO13" s="523" t="s">
        <v>286</v>
      </c>
      <c r="AP13" s="273" t="s">
        <v>119</v>
      </c>
      <c r="AQ13" s="280">
        <v>6535253609</v>
      </c>
      <c r="AR13" s="293">
        <v>0.87</v>
      </c>
      <c r="AS13" s="280">
        <v>6535253609</v>
      </c>
      <c r="AT13" s="281">
        <f t="shared" ref="AT13:AT21" si="5">+AQ13</f>
        <v>6535253609</v>
      </c>
      <c r="AU13" s="283">
        <f>+AT13-AS13</f>
        <v>0</v>
      </c>
      <c r="AV13" s="256">
        <v>0</v>
      </c>
      <c r="AW13" s="256">
        <v>0</v>
      </c>
      <c r="AX13" s="256">
        <v>0</v>
      </c>
      <c r="AY13" s="256">
        <v>0</v>
      </c>
      <c r="AZ13" s="255">
        <v>0</v>
      </c>
      <c r="BA13" s="255">
        <v>0</v>
      </c>
      <c r="BB13" s="257">
        <v>0</v>
      </c>
      <c r="BC13" s="255">
        <v>0</v>
      </c>
      <c r="BD13" s="255">
        <v>0</v>
      </c>
      <c r="BE13" s="280">
        <v>6535253609</v>
      </c>
      <c r="BF13" s="280">
        <v>6345143214.7299995</v>
      </c>
      <c r="BG13" s="280">
        <v>5668919901.6700001</v>
      </c>
      <c r="BH13" s="279"/>
      <c r="BI13" s="253">
        <f t="shared" ref="BI13:BI15" si="6">AL13-((BG13/BE13))</f>
        <v>-0.19243686486214828</v>
      </c>
      <c r="BJ13" s="279"/>
    </row>
    <row r="14" spans="1:62 16383:16383" ht="135" x14ac:dyDescent="0.25">
      <c r="A14" s="544"/>
      <c r="B14" s="544"/>
      <c r="C14" s="541"/>
      <c r="D14" s="418" t="s">
        <v>31</v>
      </c>
      <c r="E14" s="620">
        <v>15</v>
      </c>
      <c r="F14" s="620">
        <v>19</v>
      </c>
      <c r="G14" s="418">
        <v>1</v>
      </c>
      <c r="H14" s="418">
        <v>0.76</v>
      </c>
      <c r="I14" s="529"/>
      <c r="J14" s="547"/>
      <c r="K14" s="529"/>
      <c r="L14" s="294" t="s">
        <v>194</v>
      </c>
      <c r="M14" s="285">
        <v>44562</v>
      </c>
      <c r="N14" s="285">
        <v>44926</v>
      </c>
      <c r="O14" s="252">
        <f t="shared" si="0"/>
        <v>365</v>
      </c>
      <c r="P14" s="288">
        <v>1</v>
      </c>
      <c r="Q14" s="272">
        <v>0.25</v>
      </c>
      <c r="R14" s="292">
        <v>0.1</v>
      </c>
      <c r="S14" s="267" t="s">
        <v>436</v>
      </c>
      <c r="T14" s="273"/>
      <c r="U14" s="273"/>
      <c r="V14" s="279" t="s">
        <v>557</v>
      </c>
      <c r="W14" s="294" t="s">
        <v>194</v>
      </c>
      <c r="X14" s="267" t="s">
        <v>567</v>
      </c>
      <c r="Y14" s="267" t="s">
        <v>436</v>
      </c>
      <c r="Z14" s="273"/>
      <c r="AA14" s="273"/>
      <c r="AB14" s="267" t="s">
        <v>436</v>
      </c>
      <c r="AC14" s="273"/>
      <c r="AD14" s="273"/>
      <c r="AE14" s="267" t="s">
        <v>436</v>
      </c>
      <c r="AF14" s="273"/>
      <c r="AG14" s="273"/>
      <c r="AH14" s="273"/>
      <c r="AI14" s="267" t="s">
        <v>436</v>
      </c>
      <c r="AJ14" s="273"/>
      <c r="AK14" s="292">
        <v>0.1</v>
      </c>
      <c r="AL14" s="292">
        <v>0.1</v>
      </c>
      <c r="AM14" s="292">
        <v>0.1</v>
      </c>
      <c r="AN14" s="292">
        <v>0.1</v>
      </c>
      <c r="AO14" s="523"/>
      <c r="AP14" s="270" t="s">
        <v>570</v>
      </c>
      <c r="AQ14" s="280">
        <v>322115593</v>
      </c>
      <c r="AR14" s="293">
        <v>0.87</v>
      </c>
      <c r="AS14" s="280">
        <v>322115593</v>
      </c>
      <c r="AT14" s="281">
        <f t="shared" si="5"/>
        <v>322115593</v>
      </c>
      <c r="AU14" s="283">
        <f>+AT14-AS14</f>
        <v>0</v>
      </c>
      <c r="AV14" s="256">
        <v>0</v>
      </c>
      <c r="AW14" s="256">
        <v>0</v>
      </c>
      <c r="AX14" s="256">
        <v>0</v>
      </c>
      <c r="AY14" s="256">
        <v>0</v>
      </c>
      <c r="AZ14" s="255">
        <v>0</v>
      </c>
      <c r="BA14" s="255">
        <v>0</v>
      </c>
      <c r="BB14" s="257">
        <v>0</v>
      </c>
      <c r="BC14" s="255">
        <v>0</v>
      </c>
      <c r="BD14" s="255">
        <v>0</v>
      </c>
      <c r="BE14" s="280">
        <v>322115593</v>
      </c>
      <c r="BF14" s="280">
        <v>313029999</v>
      </c>
      <c r="BG14" s="280">
        <v>278823332</v>
      </c>
      <c r="BH14" s="279"/>
      <c r="BI14" s="253">
        <f t="shared" si="6"/>
        <v>-0.76560023190184401</v>
      </c>
      <c r="BJ14" s="279"/>
    </row>
    <row r="15" spans="1:62 16383:16383" ht="120" x14ac:dyDescent="0.25">
      <c r="A15" s="544"/>
      <c r="B15" s="544"/>
      <c r="C15" s="541"/>
      <c r="D15" s="418"/>
      <c r="E15" s="620"/>
      <c r="F15" s="620"/>
      <c r="G15" s="418"/>
      <c r="H15" s="418"/>
      <c r="I15" s="529"/>
      <c r="J15" s="547"/>
      <c r="K15" s="529"/>
      <c r="L15" s="294" t="s">
        <v>195</v>
      </c>
      <c r="M15" s="285">
        <v>44562</v>
      </c>
      <c r="N15" s="285">
        <v>44926</v>
      </c>
      <c r="O15" s="252">
        <f t="shared" si="0"/>
        <v>365</v>
      </c>
      <c r="P15" s="288">
        <v>1</v>
      </c>
      <c r="Q15" s="272">
        <v>0.25</v>
      </c>
      <c r="R15" s="292">
        <v>1</v>
      </c>
      <c r="S15" s="267" t="s">
        <v>436</v>
      </c>
      <c r="T15" s="273"/>
      <c r="U15" s="273"/>
      <c r="V15" s="279" t="s">
        <v>558</v>
      </c>
      <c r="W15" s="294" t="s">
        <v>195</v>
      </c>
      <c r="X15" s="267" t="s">
        <v>567</v>
      </c>
      <c r="Y15" s="267" t="s">
        <v>436</v>
      </c>
      <c r="Z15" s="273"/>
      <c r="AA15" s="273"/>
      <c r="AB15" s="267" t="s">
        <v>436</v>
      </c>
      <c r="AC15" s="273"/>
      <c r="AD15" s="273"/>
      <c r="AE15" s="267" t="s">
        <v>436</v>
      </c>
      <c r="AF15" s="273"/>
      <c r="AG15" s="273"/>
      <c r="AH15" s="267" t="s">
        <v>436</v>
      </c>
      <c r="AI15" s="273"/>
      <c r="AJ15" s="273"/>
      <c r="AK15" s="292">
        <v>1</v>
      </c>
      <c r="AL15" s="292">
        <v>1</v>
      </c>
      <c r="AM15" s="292">
        <v>1</v>
      </c>
      <c r="AN15" s="292">
        <v>1</v>
      </c>
      <c r="AO15" s="523"/>
      <c r="AP15" s="270" t="s">
        <v>383</v>
      </c>
      <c r="AQ15" s="280">
        <v>460044813</v>
      </c>
      <c r="AR15" s="293">
        <v>0</v>
      </c>
      <c r="AS15" s="280">
        <v>460044813</v>
      </c>
      <c r="AT15" s="281">
        <f t="shared" si="5"/>
        <v>460044813</v>
      </c>
      <c r="AU15" s="283">
        <f>+AT15-AS15</f>
        <v>0</v>
      </c>
      <c r="AV15" s="256">
        <v>0</v>
      </c>
      <c r="AW15" s="256">
        <v>0</v>
      </c>
      <c r="AX15" s="256">
        <v>0</v>
      </c>
      <c r="AY15" s="256">
        <v>0</v>
      </c>
      <c r="AZ15" s="255">
        <v>0</v>
      </c>
      <c r="BA15" s="255">
        <v>0</v>
      </c>
      <c r="BB15" s="257">
        <v>0</v>
      </c>
      <c r="BC15" s="255">
        <v>0</v>
      </c>
      <c r="BD15" s="255">
        <v>0</v>
      </c>
      <c r="BE15" s="280">
        <v>460044813</v>
      </c>
      <c r="BF15" s="280">
        <v>460044813</v>
      </c>
      <c r="BG15" s="280">
        <v>0</v>
      </c>
      <c r="BH15" s="279"/>
      <c r="BI15" s="253">
        <f t="shared" si="6"/>
        <v>1</v>
      </c>
      <c r="BJ15" s="279"/>
    </row>
    <row r="16" spans="1:62 16383:16383" ht="90" x14ac:dyDescent="0.25">
      <c r="A16" s="544"/>
      <c r="B16" s="544"/>
      <c r="C16" s="541"/>
      <c r="D16" s="418"/>
      <c r="E16" s="620"/>
      <c r="F16" s="620"/>
      <c r="G16" s="418"/>
      <c r="H16" s="418"/>
      <c r="I16" s="529"/>
      <c r="J16" s="547"/>
      <c r="K16" s="529"/>
      <c r="L16" s="291" t="s">
        <v>196</v>
      </c>
      <c r="M16" s="285">
        <v>44562</v>
      </c>
      <c r="N16" s="285">
        <v>44926</v>
      </c>
      <c r="O16" s="252">
        <f t="shared" si="0"/>
        <v>365</v>
      </c>
      <c r="P16" s="288">
        <v>1</v>
      </c>
      <c r="Q16" s="272">
        <v>0.25</v>
      </c>
      <c r="R16" s="292">
        <v>0.67500000000000004</v>
      </c>
      <c r="S16" s="267" t="s">
        <v>436</v>
      </c>
      <c r="T16" s="273"/>
      <c r="U16" s="273"/>
      <c r="V16" s="279" t="s">
        <v>555</v>
      </c>
      <c r="W16" s="291" t="s">
        <v>196</v>
      </c>
      <c r="X16" s="267" t="s">
        <v>567</v>
      </c>
      <c r="Y16" s="267" t="s">
        <v>436</v>
      </c>
      <c r="Z16" s="273"/>
      <c r="AA16" s="273"/>
      <c r="AB16" s="267" t="s">
        <v>436</v>
      </c>
      <c r="AC16" s="273"/>
      <c r="AD16" s="273"/>
      <c r="AE16" s="267" t="s">
        <v>436</v>
      </c>
      <c r="AF16" s="273"/>
      <c r="AG16" s="273"/>
      <c r="AH16" s="273"/>
      <c r="AI16" s="267" t="s">
        <v>436</v>
      </c>
      <c r="AJ16" s="273"/>
      <c r="AK16" s="292">
        <v>0.67500000000000004</v>
      </c>
      <c r="AL16" s="292">
        <v>0.67500000000000004</v>
      </c>
      <c r="AM16" s="292">
        <v>0.67500000000000004</v>
      </c>
      <c r="AN16" s="292">
        <v>0.67500000000000004</v>
      </c>
      <c r="AO16" s="523"/>
      <c r="AP16" s="270" t="s">
        <v>379</v>
      </c>
      <c r="AQ16" s="280">
        <v>499753852</v>
      </c>
      <c r="AR16" s="293">
        <v>0</v>
      </c>
      <c r="AS16" s="280">
        <v>499753852</v>
      </c>
      <c r="AT16" s="281">
        <f t="shared" si="5"/>
        <v>499753852</v>
      </c>
      <c r="AU16" s="283">
        <f t="shared" ref="AU16:AU21" si="7">+AT16-AS16</f>
        <v>0</v>
      </c>
      <c r="AV16" s="273"/>
      <c r="AW16" s="273"/>
      <c r="AX16" s="273"/>
      <c r="AY16" s="273"/>
      <c r="AZ16" s="273"/>
      <c r="BA16" s="273"/>
      <c r="BB16" s="273"/>
      <c r="BC16" s="273"/>
      <c r="BD16" s="273"/>
      <c r="BE16" s="280">
        <v>499753852</v>
      </c>
      <c r="BF16" s="280">
        <v>458206135</v>
      </c>
      <c r="BG16" s="280">
        <v>0</v>
      </c>
      <c r="BH16" s="273"/>
      <c r="BI16" s="273"/>
      <c r="BJ16" s="273"/>
    </row>
    <row r="17" spans="1:62" ht="60" x14ac:dyDescent="0.25">
      <c r="A17" s="544"/>
      <c r="B17" s="544"/>
      <c r="C17" s="541"/>
      <c r="D17" s="555" t="s">
        <v>33</v>
      </c>
      <c r="E17" s="555">
        <v>0.8</v>
      </c>
      <c r="F17" s="621">
        <v>0.44999999999999996</v>
      </c>
      <c r="G17" s="418">
        <v>0.56249999999999989</v>
      </c>
      <c r="H17" s="418">
        <v>0.85</v>
      </c>
      <c r="I17" s="547" t="s">
        <v>197</v>
      </c>
      <c r="J17" s="547">
        <v>2021130010262</v>
      </c>
      <c r="K17" s="529" t="s">
        <v>198</v>
      </c>
      <c r="L17" s="291" t="s">
        <v>199</v>
      </c>
      <c r="M17" s="285">
        <v>44562</v>
      </c>
      <c r="N17" s="285">
        <v>44926</v>
      </c>
      <c r="O17" s="252">
        <f t="shared" si="0"/>
        <v>365</v>
      </c>
      <c r="P17" s="267">
        <v>1</v>
      </c>
      <c r="Q17" s="272">
        <v>0.25</v>
      </c>
      <c r="R17" s="48">
        <v>1</v>
      </c>
      <c r="S17" s="267" t="s">
        <v>436</v>
      </c>
      <c r="T17" s="273"/>
      <c r="U17" s="273"/>
      <c r="V17" s="291" t="s">
        <v>199</v>
      </c>
      <c r="W17" s="291" t="s">
        <v>199</v>
      </c>
      <c r="X17" s="267" t="s">
        <v>568</v>
      </c>
      <c r="Y17" s="267" t="s">
        <v>436</v>
      </c>
      <c r="Z17" s="273"/>
      <c r="AA17" s="273"/>
      <c r="AB17" s="267" t="s">
        <v>436</v>
      </c>
      <c r="AC17" s="273"/>
      <c r="AD17" s="273"/>
      <c r="AE17" s="267" t="s">
        <v>436</v>
      </c>
      <c r="AF17" s="273"/>
      <c r="AG17" s="273"/>
      <c r="AH17" s="267" t="s">
        <v>436</v>
      </c>
      <c r="AI17" s="273"/>
      <c r="AJ17" s="273"/>
      <c r="AK17" s="48">
        <v>1</v>
      </c>
      <c r="AL17" s="48">
        <v>1</v>
      </c>
      <c r="AM17" s="48">
        <v>1</v>
      </c>
      <c r="AN17" s="48">
        <v>1</v>
      </c>
      <c r="AO17" s="523" t="s">
        <v>288</v>
      </c>
      <c r="AP17" s="270" t="s">
        <v>379</v>
      </c>
      <c r="AQ17" s="280">
        <v>411000000</v>
      </c>
      <c r="AR17" s="272">
        <v>0.74</v>
      </c>
      <c r="AS17" s="280">
        <v>411000000</v>
      </c>
      <c r="AT17" s="273">
        <f t="shared" si="5"/>
        <v>411000000</v>
      </c>
      <c r="AU17" s="283">
        <f t="shared" si="7"/>
        <v>0</v>
      </c>
      <c r="AV17" s="273"/>
      <c r="AW17" s="273"/>
      <c r="AX17" s="273"/>
      <c r="AY17" s="273"/>
      <c r="AZ17" s="273"/>
      <c r="BA17" s="273"/>
      <c r="BB17" s="273"/>
      <c r="BC17" s="273"/>
      <c r="BD17" s="273"/>
      <c r="BE17" s="280">
        <v>411000000</v>
      </c>
      <c r="BF17" s="280">
        <v>336450000</v>
      </c>
      <c r="BG17" s="280">
        <v>303050000</v>
      </c>
      <c r="BH17" s="273"/>
      <c r="BI17" s="273"/>
      <c r="BJ17" s="273"/>
    </row>
    <row r="18" spans="1:62" ht="45" x14ac:dyDescent="0.25">
      <c r="A18" s="544"/>
      <c r="B18" s="544"/>
      <c r="C18" s="541"/>
      <c r="D18" s="555"/>
      <c r="E18" s="555"/>
      <c r="F18" s="555"/>
      <c r="G18" s="418"/>
      <c r="H18" s="418"/>
      <c r="I18" s="547"/>
      <c r="J18" s="547"/>
      <c r="K18" s="529"/>
      <c r="L18" s="291" t="s">
        <v>200</v>
      </c>
      <c r="M18" s="285">
        <v>44562</v>
      </c>
      <c r="N18" s="285">
        <v>44926</v>
      </c>
      <c r="O18" s="252">
        <f t="shared" si="0"/>
        <v>365</v>
      </c>
      <c r="P18" s="272">
        <v>1</v>
      </c>
      <c r="Q18" s="272">
        <v>0.25</v>
      </c>
      <c r="R18" s="48">
        <v>0.2</v>
      </c>
      <c r="S18" s="267" t="s">
        <v>436</v>
      </c>
      <c r="T18" s="273"/>
      <c r="U18" s="273"/>
      <c r="V18" s="291" t="s">
        <v>200</v>
      </c>
      <c r="W18" s="291" t="s">
        <v>200</v>
      </c>
      <c r="X18" s="267" t="s">
        <v>568</v>
      </c>
      <c r="Y18" s="267" t="s">
        <v>436</v>
      </c>
      <c r="Z18" s="273"/>
      <c r="AA18" s="273"/>
      <c r="AB18" s="267" t="s">
        <v>436</v>
      </c>
      <c r="AC18" s="273"/>
      <c r="AD18" s="273"/>
      <c r="AE18" s="267" t="s">
        <v>436</v>
      </c>
      <c r="AF18" s="273"/>
      <c r="AG18" s="273"/>
      <c r="AH18" s="273"/>
      <c r="AI18" s="267" t="s">
        <v>436</v>
      </c>
      <c r="AJ18" s="273"/>
      <c r="AK18" s="48">
        <v>0.2</v>
      </c>
      <c r="AL18" s="48">
        <v>0.2</v>
      </c>
      <c r="AM18" s="48">
        <v>0.2</v>
      </c>
      <c r="AN18" s="48">
        <v>0.2</v>
      </c>
      <c r="AO18" s="523"/>
      <c r="AP18" s="270" t="s">
        <v>570</v>
      </c>
      <c r="AQ18" s="280">
        <v>0.85</v>
      </c>
      <c r="AR18" s="272">
        <v>0</v>
      </c>
      <c r="AS18" s="280">
        <v>0.85</v>
      </c>
      <c r="AT18" s="273">
        <f t="shared" si="5"/>
        <v>0.85</v>
      </c>
      <c r="AU18" s="283">
        <f t="shared" si="7"/>
        <v>0</v>
      </c>
      <c r="AV18" s="273"/>
      <c r="AW18" s="273"/>
      <c r="AX18" s="273"/>
      <c r="AY18" s="273"/>
      <c r="AZ18" s="273"/>
      <c r="BA18" s="273"/>
      <c r="BB18" s="273"/>
      <c r="BC18" s="273"/>
      <c r="BD18" s="273"/>
      <c r="BE18" s="280">
        <v>0.85</v>
      </c>
      <c r="BF18" s="280">
        <v>0</v>
      </c>
      <c r="BG18" s="280">
        <v>0</v>
      </c>
      <c r="BH18" s="273"/>
      <c r="BI18" s="273"/>
      <c r="BJ18" s="273"/>
    </row>
    <row r="19" spans="1:62" ht="156.75" x14ac:dyDescent="0.25">
      <c r="A19" s="544"/>
      <c r="B19" s="544"/>
      <c r="C19" s="541"/>
      <c r="D19" s="268" t="s">
        <v>25</v>
      </c>
      <c r="E19" s="291">
        <v>1</v>
      </c>
      <c r="F19" s="52">
        <v>0.6</v>
      </c>
      <c r="G19" s="52">
        <v>0.6</v>
      </c>
      <c r="H19" s="269">
        <v>0.19999999999999998</v>
      </c>
      <c r="I19" s="547"/>
      <c r="J19" s="547"/>
      <c r="K19" s="529"/>
      <c r="L19" s="291" t="s">
        <v>201</v>
      </c>
      <c r="M19" s="285">
        <v>44562</v>
      </c>
      <c r="N19" s="285">
        <v>44926</v>
      </c>
      <c r="O19" s="252">
        <f t="shared" si="0"/>
        <v>365</v>
      </c>
      <c r="P19" s="272">
        <v>1</v>
      </c>
      <c r="Q19" s="272">
        <v>0.25</v>
      </c>
      <c r="R19" s="52">
        <v>0.2</v>
      </c>
      <c r="S19" s="267" t="s">
        <v>436</v>
      </c>
      <c r="T19" s="273"/>
      <c r="U19" s="273"/>
      <c r="V19" s="291" t="s">
        <v>201</v>
      </c>
      <c r="W19" s="291" t="s">
        <v>201</v>
      </c>
      <c r="X19" s="267" t="s">
        <v>568</v>
      </c>
      <c r="Y19" s="267" t="s">
        <v>436</v>
      </c>
      <c r="Z19" s="273"/>
      <c r="AA19" s="273"/>
      <c r="AB19" s="267" t="s">
        <v>436</v>
      </c>
      <c r="AC19" s="273"/>
      <c r="AD19" s="273"/>
      <c r="AE19" s="267" t="s">
        <v>436</v>
      </c>
      <c r="AF19" s="273"/>
      <c r="AG19" s="273"/>
      <c r="AH19" s="273"/>
      <c r="AI19" s="267" t="s">
        <v>436</v>
      </c>
      <c r="AJ19" s="273"/>
      <c r="AK19" s="52">
        <v>0.2</v>
      </c>
      <c r="AL19" s="52">
        <v>0.2</v>
      </c>
      <c r="AM19" s="52">
        <v>0.2</v>
      </c>
      <c r="AN19" s="52">
        <v>0.2</v>
      </c>
      <c r="AO19" s="523"/>
      <c r="AP19" s="524" t="s">
        <v>119</v>
      </c>
      <c r="AQ19" s="516">
        <v>2114200000</v>
      </c>
      <c r="AR19" s="528">
        <v>0.84</v>
      </c>
      <c r="AS19" s="516">
        <v>2114200000</v>
      </c>
      <c r="AT19" s="516">
        <f t="shared" si="5"/>
        <v>2114200000</v>
      </c>
      <c r="AU19" s="532">
        <f t="shared" si="7"/>
        <v>0</v>
      </c>
      <c r="AV19" s="273"/>
      <c r="AW19" s="273"/>
      <c r="AX19" s="273"/>
      <c r="AY19" s="273"/>
      <c r="AZ19" s="273"/>
      <c r="BA19" s="273"/>
      <c r="BB19" s="273"/>
      <c r="BC19" s="273"/>
      <c r="BD19" s="273"/>
      <c r="BE19" s="516">
        <v>2114200000</v>
      </c>
      <c r="BF19" s="516">
        <v>2011433916.5</v>
      </c>
      <c r="BG19" s="516">
        <v>1777416663</v>
      </c>
      <c r="BH19" s="273"/>
      <c r="BI19" s="273"/>
      <c r="BJ19" s="273"/>
    </row>
    <row r="20" spans="1:62" ht="15" customHeight="1" x14ac:dyDescent="0.25">
      <c r="A20" s="544"/>
      <c r="B20" s="544"/>
      <c r="C20" s="541"/>
      <c r="D20" s="295" t="s">
        <v>28</v>
      </c>
      <c r="E20" s="295">
        <v>1</v>
      </c>
      <c r="F20" s="18">
        <v>1</v>
      </c>
      <c r="G20" s="18">
        <v>1</v>
      </c>
      <c r="H20" s="18">
        <v>1</v>
      </c>
      <c r="I20" s="547"/>
      <c r="J20" s="547"/>
      <c r="K20" s="529"/>
      <c r="L20" s="289" t="s">
        <v>202</v>
      </c>
      <c r="M20" s="285">
        <v>44562</v>
      </c>
      <c r="N20" s="285">
        <v>44926</v>
      </c>
      <c r="O20" s="252">
        <f t="shared" si="0"/>
        <v>365</v>
      </c>
      <c r="P20" s="267">
        <v>1</v>
      </c>
      <c r="Q20" s="272">
        <v>0.25</v>
      </c>
      <c r="R20" s="52">
        <v>1</v>
      </c>
      <c r="S20" s="267" t="s">
        <v>436</v>
      </c>
      <c r="T20" s="273"/>
      <c r="U20" s="273"/>
      <c r="V20" s="289" t="s">
        <v>202</v>
      </c>
      <c r="W20" s="289" t="s">
        <v>202</v>
      </c>
      <c r="X20" s="267" t="s">
        <v>568</v>
      </c>
      <c r="Y20" s="267" t="s">
        <v>436</v>
      </c>
      <c r="Z20" s="273"/>
      <c r="AA20" s="273"/>
      <c r="AB20" s="267" t="s">
        <v>436</v>
      </c>
      <c r="AC20" s="273"/>
      <c r="AD20" s="273"/>
      <c r="AE20" s="267" t="s">
        <v>436</v>
      </c>
      <c r="AF20" s="273"/>
      <c r="AG20" s="273"/>
      <c r="AH20" s="267" t="s">
        <v>436</v>
      </c>
      <c r="AI20" s="273"/>
      <c r="AJ20" s="273"/>
      <c r="AK20" s="52">
        <v>1</v>
      </c>
      <c r="AL20" s="52">
        <v>1</v>
      </c>
      <c r="AM20" s="52">
        <v>1</v>
      </c>
      <c r="AN20" s="52">
        <v>1</v>
      </c>
      <c r="AO20" s="523"/>
      <c r="AP20" s="524"/>
      <c r="AQ20" s="516"/>
      <c r="AR20" s="528"/>
      <c r="AS20" s="516"/>
      <c r="AT20" s="516"/>
      <c r="AU20" s="532"/>
      <c r="AV20" s="273"/>
      <c r="AW20" s="273"/>
      <c r="AX20" s="273"/>
      <c r="AY20" s="273"/>
      <c r="AZ20" s="273"/>
      <c r="BA20" s="273"/>
      <c r="BB20" s="273"/>
      <c r="BC20" s="273"/>
      <c r="BD20" s="273"/>
      <c r="BE20" s="516"/>
      <c r="BF20" s="516"/>
      <c r="BG20" s="516"/>
      <c r="BH20" s="273"/>
      <c r="BI20" s="273"/>
      <c r="BJ20" s="273"/>
    </row>
    <row r="21" spans="1:62" ht="28.5" x14ac:dyDescent="0.25">
      <c r="A21" s="544"/>
      <c r="B21" s="544"/>
      <c r="C21" s="541"/>
      <c r="D21" s="555" t="s">
        <v>36</v>
      </c>
      <c r="E21" s="555">
        <v>1</v>
      </c>
      <c r="F21" s="418">
        <v>0.65999999999999992</v>
      </c>
      <c r="G21" s="418">
        <v>0.65999999999999992</v>
      </c>
      <c r="H21" s="418">
        <v>0.86999999999999988</v>
      </c>
      <c r="I21" s="529" t="s">
        <v>203</v>
      </c>
      <c r="J21" s="547">
        <v>2020130010300</v>
      </c>
      <c r="K21" s="529" t="s">
        <v>139</v>
      </c>
      <c r="L21" s="296" t="s">
        <v>140</v>
      </c>
      <c r="M21" s="285">
        <v>44562</v>
      </c>
      <c r="N21" s="285">
        <v>44926</v>
      </c>
      <c r="O21" s="252">
        <f t="shared" si="0"/>
        <v>365</v>
      </c>
      <c r="P21" s="267">
        <v>1</v>
      </c>
      <c r="Q21" s="272">
        <v>0.15</v>
      </c>
      <c r="R21" s="52">
        <v>1</v>
      </c>
      <c r="S21" s="267" t="s">
        <v>436</v>
      </c>
      <c r="T21" s="273"/>
      <c r="U21" s="273"/>
      <c r="V21" s="296" t="s">
        <v>140</v>
      </c>
      <c r="W21" s="296" t="s">
        <v>140</v>
      </c>
      <c r="X21" s="267" t="s">
        <v>568</v>
      </c>
      <c r="Y21" s="267" t="s">
        <v>436</v>
      </c>
      <c r="Z21" s="273"/>
      <c r="AA21" s="273"/>
      <c r="AB21" s="267" t="s">
        <v>436</v>
      </c>
      <c r="AC21" s="273"/>
      <c r="AD21" s="273"/>
      <c r="AE21" s="267" t="s">
        <v>436</v>
      </c>
      <c r="AF21" s="273"/>
      <c r="AG21" s="273"/>
      <c r="AH21" s="267" t="s">
        <v>436</v>
      </c>
      <c r="AI21" s="273"/>
      <c r="AJ21" s="273"/>
      <c r="AK21" s="52">
        <v>1</v>
      </c>
      <c r="AL21" s="52">
        <v>1</v>
      </c>
      <c r="AM21" s="52">
        <v>1</v>
      </c>
      <c r="AN21" s="52">
        <v>1</v>
      </c>
      <c r="AO21" s="523" t="s">
        <v>203</v>
      </c>
      <c r="AP21" s="525" t="s">
        <v>119</v>
      </c>
      <c r="AQ21" s="511">
        <v>308000000</v>
      </c>
      <c r="AR21" s="528">
        <v>0.82</v>
      </c>
      <c r="AS21" s="511">
        <v>308000000</v>
      </c>
      <c r="AT21" s="516">
        <f t="shared" si="5"/>
        <v>308000000</v>
      </c>
      <c r="AU21" s="532">
        <f t="shared" si="7"/>
        <v>0</v>
      </c>
      <c r="AV21" s="273"/>
      <c r="AW21" s="273"/>
      <c r="AX21" s="273"/>
      <c r="AY21" s="273"/>
      <c r="AZ21" s="273"/>
      <c r="BA21" s="273"/>
      <c r="BB21" s="273"/>
      <c r="BC21" s="273"/>
      <c r="BD21" s="273"/>
      <c r="BE21" s="511">
        <v>308000000</v>
      </c>
      <c r="BF21" s="511">
        <v>259600000</v>
      </c>
      <c r="BG21" s="511">
        <v>253600000</v>
      </c>
      <c r="BH21" s="273"/>
      <c r="BI21" s="273"/>
      <c r="BJ21" s="273"/>
    </row>
    <row r="22" spans="1:62" ht="85.5" x14ac:dyDescent="0.25">
      <c r="A22" s="544"/>
      <c r="B22" s="544"/>
      <c r="C22" s="541"/>
      <c r="D22" s="555"/>
      <c r="E22" s="555"/>
      <c r="F22" s="418"/>
      <c r="G22" s="418"/>
      <c r="H22" s="418"/>
      <c r="I22" s="529"/>
      <c r="J22" s="547"/>
      <c r="K22" s="529"/>
      <c r="L22" s="296" t="s">
        <v>204</v>
      </c>
      <c r="M22" s="285">
        <v>44562</v>
      </c>
      <c r="N22" s="285">
        <v>44926</v>
      </c>
      <c r="O22" s="252">
        <f t="shared" si="0"/>
        <v>365</v>
      </c>
      <c r="P22" s="267">
        <v>1</v>
      </c>
      <c r="Q22" s="272">
        <v>0.2</v>
      </c>
      <c r="R22" s="52">
        <v>1</v>
      </c>
      <c r="S22" s="267" t="s">
        <v>436</v>
      </c>
      <c r="T22" s="273"/>
      <c r="U22" s="273"/>
      <c r="V22" s="296" t="s">
        <v>204</v>
      </c>
      <c r="W22" s="296" t="s">
        <v>204</v>
      </c>
      <c r="X22" s="267" t="s">
        <v>568</v>
      </c>
      <c r="Y22" s="267" t="s">
        <v>436</v>
      </c>
      <c r="Z22" s="273"/>
      <c r="AA22" s="273"/>
      <c r="AB22" s="267" t="s">
        <v>436</v>
      </c>
      <c r="AC22" s="273"/>
      <c r="AD22" s="273"/>
      <c r="AE22" s="267" t="s">
        <v>436</v>
      </c>
      <c r="AF22" s="273"/>
      <c r="AG22" s="273"/>
      <c r="AH22" s="267" t="s">
        <v>436</v>
      </c>
      <c r="AI22" s="273"/>
      <c r="AJ22" s="273"/>
      <c r="AK22" s="52">
        <v>1</v>
      </c>
      <c r="AL22" s="52">
        <v>1</v>
      </c>
      <c r="AM22" s="52">
        <v>1</v>
      </c>
      <c r="AN22" s="52">
        <v>1</v>
      </c>
      <c r="AO22" s="523"/>
      <c r="AP22" s="525"/>
      <c r="AQ22" s="511"/>
      <c r="AR22" s="525"/>
      <c r="AS22" s="511"/>
      <c r="AT22" s="516"/>
      <c r="AU22" s="532"/>
      <c r="AV22" s="273"/>
      <c r="AW22" s="273"/>
      <c r="AX22" s="273"/>
      <c r="AY22" s="273"/>
      <c r="AZ22" s="273"/>
      <c r="BA22" s="273"/>
      <c r="BB22" s="273"/>
      <c r="BC22" s="273"/>
      <c r="BD22" s="273"/>
      <c r="BE22" s="511"/>
      <c r="BF22" s="511"/>
      <c r="BG22" s="511"/>
      <c r="BH22" s="273"/>
      <c r="BI22" s="273"/>
      <c r="BJ22" s="273"/>
    </row>
    <row r="23" spans="1:62" ht="71.25" x14ac:dyDescent="0.25">
      <c r="A23" s="544"/>
      <c r="B23" s="544"/>
      <c r="C23" s="541"/>
      <c r="D23" s="555"/>
      <c r="E23" s="555"/>
      <c r="F23" s="418"/>
      <c r="G23" s="418"/>
      <c r="H23" s="418"/>
      <c r="I23" s="529"/>
      <c r="J23" s="547"/>
      <c r="K23" s="529"/>
      <c r="L23" s="296" t="s">
        <v>205</v>
      </c>
      <c r="M23" s="285">
        <v>44562</v>
      </c>
      <c r="N23" s="285">
        <v>44926</v>
      </c>
      <c r="O23" s="252">
        <f t="shared" si="0"/>
        <v>365</v>
      </c>
      <c r="P23" s="267">
        <v>1</v>
      </c>
      <c r="Q23" s="272">
        <v>0.25</v>
      </c>
      <c r="R23" s="272">
        <v>1</v>
      </c>
      <c r="S23" s="267" t="s">
        <v>436</v>
      </c>
      <c r="T23" s="273"/>
      <c r="U23" s="273"/>
      <c r="V23" s="296" t="s">
        <v>205</v>
      </c>
      <c r="W23" s="296" t="s">
        <v>205</v>
      </c>
      <c r="X23" s="267" t="s">
        <v>568</v>
      </c>
      <c r="Y23" s="267" t="s">
        <v>436</v>
      </c>
      <c r="Z23" s="273"/>
      <c r="AA23" s="273"/>
      <c r="AB23" s="267" t="s">
        <v>436</v>
      </c>
      <c r="AC23" s="273"/>
      <c r="AD23" s="273"/>
      <c r="AE23" s="267" t="s">
        <v>436</v>
      </c>
      <c r="AF23" s="273"/>
      <c r="AG23" s="273"/>
      <c r="AH23" s="267" t="s">
        <v>436</v>
      </c>
      <c r="AI23" s="273"/>
      <c r="AJ23" s="273"/>
      <c r="AK23" s="272">
        <v>1</v>
      </c>
      <c r="AL23" s="272">
        <v>1</v>
      </c>
      <c r="AM23" s="272">
        <v>1</v>
      </c>
      <c r="AN23" s="272">
        <v>1</v>
      </c>
      <c r="AO23" s="523"/>
      <c r="AP23" s="525"/>
      <c r="AQ23" s="511"/>
      <c r="AR23" s="525"/>
      <c r="AS23" s="511"/>
      <c r="AT23" s="516"/>
      <c r="AU23" s="532"/>
      <c r="AV23" s="273"/>
      <c r="AW23" s="273"/>
      <c r="AX23" s="273"/>
      <c r="AY23" s="273"/>
      <c r="AZ23" s="273"/>
      <c r="BA23" s="273"/>
      <c r="BB23" s="273"/>
      <c r="BC23" s="273"/>
      <c r="BD23" s="273"/>
      <c r="BE23" s="511"/>
      <c r="BF23" s="511"/>
      <c r="BG23" s="511"/>
      <c r="BH23" s="273"/>
      <c r="BI23" s="273"/>
      <c r="BJ23" s="273"/>
    </row>
    <row r="24" spans="1:62" ht="30" x14ac:dyDescent="0.25">
      <c r="A24" s="544"/>
      <c r="B24" s="544"/>
      <c r="C24" s="541"/>
      <c r="D24" s="555"/>
      <c r="E24" s="555"/>
      <c r="F24" s="418"/>
      <c r="G24" s="418"/>
      <c r="H24" s="418"/>
      <c r="I24" s="529"/>
      <c r="J24" s="547"/>
      <c r="K24" s="529"/>
      <c r="L24" s="297" t="s">
        <v>206</v>
      </c>
      <c r="M24" s="285">
        <v>44562</v>
      </c>
      <c r="N24" s="285">
        <v>44926</v>
      </c>
      <c r="O24" s="252">
        <f t="shared" si="0"/>
        <v>365</v>
      </c>
      <c r="P24" s="267">
        <v>1</v>
      </c>
      <c r="Q24" s="272">
        <v>0.2</v>
      </c>
      <c r="R24" s="272">
        <v>0</v>
      </c>
      <c r="S24" s="267" t="s">
        <v>436</v>
      </c>
      <c r="T24" s="273"/>
      <c r="U24" s="273"/>
      <c r="V24" s="297" t="s">
        <v>206</v>
      </c>
      <c r="W24" s="297" t="s">
        <v>206</v>
      </c>
      <c r="X24" s="267" t="s">
        <v>568</v>
      </c>
      <c r="Y24" s="267" t="s">
        <v>436</v>
      </c>
      <c r="Z24" s="273"/>
      <c r="AA24" s="273"/>
      <c r="AB24" s="267" t="s">
        <v>436</v>
      </c>
      <c r="AC24" s="273"/>
      <c r="AD24" s="273"/>
      <c r="AE24" s="267" t="s">
        <v>436</v>
      </c>
      <c r="AF24" s="273"/>
      <c r="AG24" s="273"/>
      <c r="AH24" s="273"/>
      <c r="AI24" s="267" t="s">
        <v>436</v>
      </c>
      <c r="AJ24" s="273"/>
      <c r="AK24" s="272">
        <v>0</v>
      </c>
      <c r="AL24" s="272">
        <v>0</v>
      </c>
      <c r="AM24" s="272">
        <v>0</v>
      </c>
      <c r="AN24" s="272">
        <v>0</v>
      </c>
      <c r="AO24" s="523"/>
      <c r="AP24" s="525"/>
      <c r="AQ24" s="511"/>
      <c r="AR24" s="525"/>
      <c r="AS24" s="511"/>
      <c r="AT24" s="516"/>
      <c r="AU24" s="532"/>
      <c r="AV24" s="273"/>
      <c r="AW24" s="273"/>
      <c r="AX24" s="273"/>
      <c r="AY24" s="273"/>
      <c r="AZ24" s="273"/>
      <c r="BA24" s="273"/>
      <c r="BB24" s="273"/>
      <c r="BC24" s="273"/>
      <c r="BD24" s="273"/>
      <c r="BE24" s="511"/>
      <c r="BF24" s="511"/>
      <c r="BG24" s="511"/>
      <c r="BH24" s="273"/>
      <c r="BI24" s="273"/>
      <c r="BJ24" s="273"/>
    </row>
    <row r="25" spans="1:62" ht="45" x14ac:dyDescent="0.25">
      <c r="A25" s="544"/>
      <c r="B25" s="544"/>
      <c r="C25" s="541"/>
      <c r="D25" s="555"/>
      <c r="E25" s="555"/>
      <c r="F25" s="418"/>
      <c r="G25" s="418"/>
      <c r="H25" s="418"/>
      <c r="I25" s="529"/>
      <c r="J25" s="547"/>
      <c r="K25" s="529"/>
      <c r="L25" s="297" t="s">
        <v>207</v>
      </c>
      <c r="M25" s="285">
        <v>44562</v>
      </c>
      <c r="N25" s="285">
        <v>44926</v>
      </c>
      <c r="O25" s="252">
        <f t="shared" si="0"/>
        <v>365</v>
      </c>
      <c r="P25" s="267">
        <v>1</v>
      </c>
      <c r="Q25" s="272">
        <v>0.2</v>
      </c>
      <c r="R25" s="272">
        <v>0</v>
      </c>
      <c r="S25" s="267" t="s">
        <v>436</v>
      </c>
      <c r="T25" s="273"/>
      <c r="U25" s="273"/>
      <c r="V25" s="297" t="s">
        <v>207</v>
      </c>
      <c r="W25" s="297" t="s">
        <v>207</v>
      </c>
      <c r="X25" s="267" t="s">
        <v>568</v>
      </c>
      <c r="Y25" s="267" t="s">
        <v>436</v>
      </c>
      <c r="Z25" s="273"/>
      <c r="AA25" s="273"/>
      <c r="AB25" s="267" t="s">
        <v>436</v>
      </c>
      <c r="AC25" s="273"/>
      <c r="AD25" s="273"/>
      <c r="AE25" s="267" t="s">
        <v>436</v>
      </c>
      <c r="AF25" s="273"/>
      <c r="AG25" s="273"/>
      <c r="AH25" s="273"/>
      <c r="AI25" s="267" t="s">
        <v>436</v>
      </c>
      <c r="AJ25" s="273"/>
      <c r="AK25" s="272">
        <v>0</v>
      </c>
      <c r="AL25" s="272">
        <v>0</v>
      </c>
      <c r="AM25" s="272">
        <v>0</v>
      </c>
      <c r="AN25" s="272">
        <v>0</v>
      </c>
      <c r="AO25" s="523"/>
      <c r="AP25" s="525"/>
      <c r="AQ25" s="511"/>
      <c r="AR25" s="525"/>
      <c r="AS25" s="511"/>
      <c r="AT25" s="516"/>
      <c r="AU25" s="532"/>
      <c r="AV25" s="273"/>
      <c r="AW25" s="273"/>
      <c r="AX25" s="273"/>
      <c r="AY25" s="273"/>
      <c r="AZ25" s="273"/>
      <c r="BA25" s="273"/>
      <c r="BB25" s="273"/>
      <c r="BC25" s="273"/>
      <c r="BD25" s="273"/>
      <c r="BE25" s="511"/>
      <c r="BF25" s="511"/>
      <c r="BG25" s="511"/>
      <c r="BH25" s="273"/>
      <c r="BI25" s="273"/>
      <c r="BJ25" s="273"/>
    </row>
    <row r="26" spans="1:62" x14ac:dyDescent="0.25">
      <c r="A26" s="544"/>
      <c r="B26" s="544"/>
      <c r="C26" s="541"/>
      <c r="D26" s="555"/>
      <c r="E26" s="555"/>
      <c r="F26" s="418"/>
      <c r="G26" s="418"/>
      <c r="H26" s="418"/>
      <c r="I26" s="529"/>
      <c r="J26" s="547"/>
      <c r="K26" s="529"/>
      <c r="L26" s="297" t="s">
        <v>208</v>
      </c>
      <c r="M26" s="285">
        <v>44562</v>
      </c>
      <c r="N26" s="285">
        <v>44926</v>
      </c>
      <c r="O26" s="252">
        <f t="shared" si="0"/>
        <v>365</v>
      </c>
      <c r="P26" s="267">
        <v>1</v>
      </c>
      <c r="Q26" s="272">
        <v>0.1</v>
      </c>
      <c r="R26" s="272">
        <v>0</v>
      </c>
      <c r="S26" s="267" t="s">
        <v>436</v>
      </c>
      <c r="T26" s="273"/>
      <c r="U26" s="273"/>
      <c r="V26" s="297" t="s">
        <v>208</v>
      </c>
      <c r="W26" s="297" t="s">
        <v>208</v>
      </c>
      <c r="X26" s="267" t="s">
        <v>568</v>
      </c>
      <c r="Y26" s="267" t="s">
        <v>436</v>
      </c>
      <c r="Z26" s="273"/>
      <c r="AA26" s="273"/>
      <c r="AB26" s="267" t="s">
        <v>436</v>
      </c>
      <c r="AC26" s="273"/>
      <c r="AD26" s="273"/>
      <c r="AE26" s="267" t="s">
        <v>436</v>
      </c>
      <c r="AF26" s="273"/>
      <c r="AG26" s="273"/>
      <c r="AH26" s="273"/>
      <c r="AI26" s="267" t="s">
        <v>436</v>
      </c>
      <c r="AJ26" s="273"/>
      <c r="AK26" s="272">
        <v>0</v>
      </c>
      <c r="AL26" s="272">
        <v>0</v>
      </c>
      <c r="AM26" s="272">
        <v>0</v>
      </c>
      <c r="AN26" s="272">
        <v>0</v>
      </c>
      <c r="AO26" s="523"/>
      <c r="AP26" s="525"/>
      <c r="AQ26" s="511"/>
      <c r="AR26" s="525"/>
      <c r="AS26" s="511"/>
      <c r="AT26" s="516"/>
      <c r="AU26" s="532"/>
      <c r="AV26" s="273"/>
      <c r="AW26" s="273"/>
      <c r="AX26" s="273"/>
      <c r="AY26" s="273"/>
      <c r="AZ26" s="273"/>
      <c r="BA26" s="273"/>
      <c r="BB26" s="273"/>
      <c r="BC26" s="273"/>
      <c r="BD26" s="273"/>
      <c r="BE26" s="511"/>
      <c r="BF26" s="511"/>
      <c r="BG26" s="511"/>
      <c r="BH26" s="273"/>
      <c r="BI26" s="273"/>
      <c r="BJ26" s="273"/>
    </row>
    <row r="27" spans="1:62" ht="30" customHeight="1" x14ac:dyDescent="0.25">
      <c r="A27" s="525" t="s">
        <v>473</v>
      </c>
      <c r="B27" s="543" t="s">
        <v>553</v>
      </c>
      <c r="C27" s="640" t="s">
        <v>37</v>
      </c>
      <c r="D27" s="641" t="s">
        <v>474</v>
      </c>
      <c r="E27" s="626">
        <v>1</v>
      </c>
      <c r="F27" s="642">
        <v>0.97799999999999998</v>
      </c>
      <c r="G27" s="642">
        <v>0.97799999999999998</v>
      </c>
      <c r="H27" s="539">
        <v>0.88</v>
      </c>
      <c r="I27" s="638" t="s">
        <v>475</v>
      </c>
      <c r="J27" s="643">
        <v>2021130010271</v>
      </c>
      <c r="K27" s="644" t="s">
        <v>476</v>
      </c>
      <c r="L27" s="546" t="s">
        <v>477</v>
      </c>
      <c r="M27" s="537">
        <v>44562</v>
      </c>
      <c r="N27" s="537">
        <v>44926</v>
      </c>
      <c r="O27" s="538">
        <f>(N27-M27)+1</f>
        <v>365</v>
      </c>
      <c r="P27" s="622">
        <v>1600</v>
      </c>
      <c r="Q27" s="623">
        <v>0.12</v>
      </c>
      <c r="R27" s="533" t="s">
        <v>478</v>
      </c>
      <c r="S27" s="525" t="s">
        <v>436</v>
      </c>
      <c r="T27" s="525"/>
      <c r="U27" s="525"/>
      <c r="V27" s="546" t="s">
        <v>477</v>
      </c>
      <c r="W27" s="546" t="s">
        <v>477</v>
      </c>
      <c r="X27" s="525" t="s">
        <v>471</v>
      </c>
      <c r="Y27" s="525" t="s">
        <v>436</v>
      </c>
      <c r="Z27" s="525"/>
      <c r="AA27" s="525"/>
      <c r="AB27" s="525" t="s">
        <v>436</v>
      </c>
      <c r="AC27" s="525"/>
      <c r="AD27" s="525"/>
      <c r="AE27" s="525"/>
      <c r="AF27" s="525"/>
      <c r="AG27" s="525"/>
      <c r="AH27" s="525"/>
      <c r="AI27" s="525" t="s">
        <v>436</v>
      </c>
      <c r="AJ27" s="523" t="s">
        <v>479</v>
      </c>
      <c r="AK27" s="626">
        <v>0.82499999999999996</v>
      </c>
      <c r="AL27" s="627">
        <v>1320</v>
      </c>
      <c r="AM27" s="625">
        <v>0.82499999999999996</v>
      </c>
      <c r="AN27" s="528">
        <f>$F$9-AM27</f>
        <v>-0.64500000000000002</v>
      </c>
      <c r="AO27" s="523" t="s">
        <v>475</v>
      </c>
      <c r="AP27" s="523" t="s">
        <v>575</v>
      </c>
      <c r="AQ27" s="514">
        <v>63171482.390000001</v>
      </c>
      <c r="AR27" s="527">
        <v>0.99</v>
      </c>
      <c r="AS27" s="514">
        <v>63171482.390000001</v>
      </c>
      <c r="AT27" s="514">
        <v>63171482.390000001</v>
      </c>
      <c r="AU27" s="514">
        <f>+AT27-AS27</f>
        <v>0</v>
      </c>
      <c r="AV27" s="254">
        <v>0</v>
      </c>
      <c r="AW27" s="254">
        <v>0</v>
      </c>
      <c r="AX27" s="254">
        <v>0</v>
      </c>
      <c r="AY27" s="254">
        <v>0</v>
      </c>
      <c r="AZ27" s="257">
        <v>0</v>
      </c>
      <c r="BA27" s="257">
        <v>0</v>
      </c>
      <c r="BB27" s="257">
        <v>0</v>
      </c>
      <c r="BC27" s="257">
        <v>0</v>
      </c>
      <c r="BD27" s="257">
        <v>0</v>
      </c>
      <c r="BE27" s="514">
        <v>63171482.390000001</v>
      </c>
      <c r="BF27" s="514">
        <v>62700000</v>
      </c>
      <c r="BG27" s="514">
        <v>62700000</v>
      </c>
      <c r="BH27" s="298" t="s">
        <v>470</v>
      </c>
      <c r="BI27" s="253">
        <f>AL27-((BG27/BE27))</f>
        <v>1319.0074635321535</v>
      </c>
      <c r="BJ27" s="267"/>
    </row>
    <row r="28" spans="1:62" x14ac:dyDescent="0.25">
      <c r="A28" s="525"/>
      <c r="B28" s="543"/>
      <c r="C28" s="640"/>
      <c r="D28" s="641"/>
      <c r="E28" s="626"/>
      <c r="F28" s="642"/>
      <c r="G28" s="642"/>
      <c r="H28" s="539"/>
      <c r="I28" s="638"/>
      <c r="J28" s="643"/>
      <c r="K28" s="644"/>
      <c r="L28" s="546"/>
      <c r="M28" s="537"/>
      <c r="N28" s="537"/>
      <c r="O28" s="538"/>
      <c r="P28" s="622"/>
      <c r="Q28" s="623"/>
      <c r="R28" s="533"/>
      <c r="S28" s="525"/>
      <c r="T28" s="525"/>
      <c r="U28" s="525"/>
      <c r="V28" s="546"/>
      <c r="W28" s="546"/>
      <c r="X28" s="525"/>
      <c r="Y28" s="525"/>
      <c r="Z28" s="525"/>
      <c r="AA28" s="525"/>
      <c r="AB28" s="525"/>
      <c r="AC28" s="525"/>
      <c r="AD28" s="525"/>
      <c r="AE28" s="525"/>
      <c r="AF28" s="525"/>
      <c r="AG28" s="525"/>
      <c r="AH28" s="525"/>
      <c r="AI28" s="525"/>
      <c r="AJ28" s="523"/>
      <c r="AK28" s="626"/>
      <c r="AL28" s="627"/>
      <c r="AM28" s="625"/>
      <c r="AN28" s="528"/>
      <c r="AO28" s="523"/>
      <c r="AP28" s="523"/>
      <c r="AQ28" s="514"/>
      <c r="AR28" s="527"/>
      <c r="AS28" s="514"/>
      <c r="AT28" s="514"/>
      <c r="AU28" s="514"/>
      <c r="AV28" s="254"/>
      <c r="AW28" s="254"/>
      <c r="AX28" s="254"/>
      <c r="AY28" s="254"/>
      <c r="AZ28" s="257"/>
      <c r="BA28" s="257"/>
      <c r="BB28" s="257"/>
      <c r="BC28" s="257"/>
      <c r="BD28" s="257"/>
      <c r="BE28" s="514"/>
      <c r="BF28" s="514"/>
      <c r="BG28" s="514"/>
      <c r="BH28" s="298"/>
      <c r="BI28" s="253"/>
      <c r="BJ28" s="267"/>
    </row>
    <row r="29" spans="1:62" x14ac:dyDescent="0.25">
      <c r="A29" s="525"/>
      <c r="B29" s="543"/>
      <c r="C29" s="640"/>
      <c r="D29" s="641"/>
      <c r="E29" s="626"/>
      <c r="F29" s="642"/>
      <c r="G29" s="642"/>
      <c r="H29" s="539"/>
      <c r="I29" s="638"/>
      <c r="J29" s="643"/>
      <c r="K29" s="644"/>
      <c r="L29" s="546"/>
      <c r="M29" s="537"/>
      <c r="N29" s="537"/>
      <c r="O29" s="538"/>
      <c r="P29" s="622"/>
      <c r="Q29" s="623"/>
      <c r="R29" s="533"/>
      <c r="S29" s="525"/>
      <c r="T29" s="525"/>
      <c r="U29" s="525"/>
      <c r="V29" s="546"/>
      <c r="W29" s="546"/>
      <c r="X29" s="525"/>
      <c r="Y29" s="525"/>
      <c r="Z29" s="525"/>
      <c r="AA29" s="525"/>
      <c r="AB29" s="525"/>
      <c r="AC29" s="525"/>
      <c r="AD29" s="525"/>
      <c r="AE29" s="525"/>
      <c r="AF29" s="525"/>
      <c r="AG29" s="525"/>
      <c r="AH29" s="525"/>
      <c r="AI29" s="525"/>
      <c r="AJ29" s="523"/>
      <c r="AK29" s="626"/>
      <c r="AL29" s="627"/>
      <c r="AM29" s="625"/>
      <c r="AN29" s="528"/>
      <c r="AO29" s="523"/>
      <c r="AP29" s="523"/>
      <c r="AQ29" s="514"/>
      <c r="AR29" s="527"/>
      <c r="AS29" s="514"/>
      <c r="AT29" s="514"/>
      <c r="AU29" s="514"/>
      <c r="AV29" s="254"/>
      <c r="AW29" s="254"/>
      <c r="AX29" s="254"/>
      <c r="AY29" s="254"/>
      <c r="AZ29" s="257"/>
      <c r="BA29" s="257"/>
      <c r="BB29" s="257"/>
      <c r="BC29" s="257"/>
      <c r="BD29" s="257"/>
      <c r="BE29" s="514"/>
      <c r="BF29" s="514"/>
      <c r="BG29" s="514"/>
      <c r="BH29" s="298"/>
      <c r="BI29" s="253"/>
      <c r="BJ29" s="267"/>
    </row>
    <row r="30" spans="1:62" x14ac:dyDescent="0.25">
      <c r="A30" s="525"/>
      <c r="B30" s="543"/>
      <c r="C30" s="640"/>
      <c r="D30" s="641"/>
      <c r="E30" s="626"/>
      <c r="F30" s="642"/>
      <c r="G30" s="642"/>
      <c r="H30" s="539"/>
      <c r="I30" s="638"/>
      <c r="J30" s="643"/>
      <c r="K30" s="644"/>
      <c r="L30" s="546"/>
      <c r="M30" s="537"/>
      <c r="N30" s="537"/>
      <c r="O30" s="538"/>
      <c r="P30" s="622"/>
      <c r="Q30" s="623"/>
      <c r="R30" s="533"/>
      <c r="S30" s="525"/>
      <c r="T30" s="525"/>
      <c r="U30" s="525"/>
      <c r="V30" s="546"/>
      <c r="W30" s="546"/>
      <c r="X30" s="525"/>
      <c r="Y30" s="525"/>
      <c r="Z30" s="525"/>
      <c r="AA30" s="525"/>
      <c r="AB30" s="525"/>
      <c r="AC30" s="525"/>
      <c r="AD30" s="525"/>
      <c r="AE30" s="525"/>
      <c r="AF30" s="525"/>
      <c r="AG30" s="525"/>
      <c r="AH30" s="525"/>
      <c r="AI30" s="525"/>
      <c r="AJ30" s="523"/>
      <c r="AK30" s="626"/>
      <c r="AL30" s="627"/>
      <c r="AM30" s="625"/>
      <c r="AN30" s="528"/>
      <c r="AO30" s="523"/>
      <c r="AP30" s="523"/>
      <c r="AQ30" s="514"/>
      <c r="AR30" s="527"/>
      <c r="AS30" s="514"/>
      <c r="AT30" s="514"/>
      <c r="AU30" s="514"/>
      <c r="AV30" s="254"/>
      <c r="AW30" s="254"/>
      <c r="AX30" s="254"/>
      <c r="AY30" s="254"/>
      <c r="AZ30" s="257"/>
      <c r="BA30" s="257"/>
      <c r="BB30" s="257"/>
      <c r="BC30" s="257"/>
      <c r="BD30" s="257"/>
      <c r="BE30" s="514"/>
      <c r="BF30" s="514"/>
      <c r="BG30" s="514"/>
      <c r="BH30" s="298"/>
      <c r="BI30" s="253"/>
      <c r="BJ30" s="267"/>
    </row>
    <row r="31" spans="1:62" x14ac:dyDescent="0.25">
      <c r="A31" s="525"/>
      <c r="B31" s="543"/>
      <c r="C31" s="640"/>
      <c r="D31" s="641"/>
      <c r="E31" s="626"/>
      <c r="F31" s="642"/>
      <c r="G31" s="642"/>
      <c r="H31" s="539"/>
      <c r="I31" s="638"/>
      <c r="J31" s="643"/>
      <c r="K31" s="644"/>
      <c r="L31" s="546"/>
      <c r="M31" s="537"/>
      <c r="N31" s="537"/>
      <c r="O31" s="538"/>
      <c r="P31" s="622"/>
      <c r="Q31" s="623"/>
      <c r="R31" s="533"/>
      <c r="S31" s="525"/>
      <c r="T31" s="525"/>
      <c r="U31" s="525"/>
      <c r="V31" s="546"/>
      <c r="W31" s="546"/>
      <c r="X31" s="525"/>
      <c r="Y31" s="525"/>
      <c r="Z31" s="525"/>
      <c r="AA31" s="525"/>
      <c r="AB31" s="525"/>
      <c r="AC31" s="525"/>
      <c r="AD31" s="525"/>
      <c r="AE31" s="525"/>
      <c r="AF31" s="525"/>
      <c r="AG31" s="525"/>
      <c r="AH31" s="525"/>
      <c r="AI31" s="525"/>
      <c r="AJ31" s="523"/>
      <c r="AK31" s="626"/>
      <c r="AL31" s="627"/>
      <c r="AM31" s="625"/>
      <c r="AN31" s="528"/>
      <c r="AO31" s="523"/>
      <c r="AP31" s="523"/>
      <c r="AQ31" s="514"/>
      <c r="AR31" s="527"/>
      <c r="AS31" s="514"/>
      <c r="AT31" s="514"/>
      <c r="AU31" s="514"/>
      <c r="AV31" s="254"/>
      <c r="AW31" s="254"/>
      <c r="AX31" s="254"/>
      <c r="AY31" s="254"/>
      <c r="AZ31" s="257"/>
      <c r="BA31" s="257"/>
      <c r="BB31" s="257"/>
      <c r="BC31" s="257"/>
      <c r="BD31" s="257"/>
      <c r="BE31" s="514"/>
      <c r="BF31" s="514"/>
      <c r="BG31" s="514"/>
      <c r="BH31" s="298"/>
      <c r="BI31" s="253"/>
      <c r="BJ31" s="267"/>
    </row>
    <row r="32" spans="1:62" ht="45" customHeight="1" x14ac:dyDescent="0.25">
      <c r="A32" s="525"/>
      <c r="B32" s="543"/>
      <c r="C32" s="640"/>
      <c r="D32" s="641"/>
      <c r="E32" s="626"/>
      <c r="F32" s="642"/>
      <c r="G32" s="642"/>
      <c r="H32" s="539"/>
      <c r="I32" s="638"/>
      <c r="J32" s="643"/>
      <c r="K32" s="644"/>
      <c r="L32" s="546"/>
      <c r="M32" s="537"/>
      <c r="N32" s="537"/>
      <c r="O32" s="538"/>
      <c r="P32" s="622"/>
      <c r="Q32" s="623"/>
      <c r="R32" s="533"/>
      <c r="S32" s="525"/>
      <c r="T32" s="525"/>
      <c r="U32" s="525"/>
      <c r="V32" s="546"/>
      <c r="W32" s="546"/>
      <c r="X32" s="525"/>
      <c r="Y32" s="525"/>
      <c r="Z32" s="525"/>
      <c r="AA32" s="525"/>
      <c r="AB32" s="525"/>
      <c r="AC32" s="525"/>
      <c r="AD32" s="525"/>
      <c r="AE32" s="525"/>
      <c r="AF32" s="525"/>
      <c r="AG32" s="525"/>
      <c r="AH32" s="525"/>
      <c r="AI32" s="525"/>
      <c r="AJ32" s="523"/>
      <c r="AK32" s="626"/>
      <c r="AL32" s="627"/>
      <c r="AM32" s="625"/>
      <c r="AN32" s="528"/>
      <c r="AO32" s="523"/>
      <c r="AP32" s="523" t="s">
        <v>379</v>
      </c>
      <c r="AQ32" s="514">
        <v>105389633</v>
      </c>
      <c r="AR32" s="527">
        <v>0.72</v>
      </c>
      <c r="AS32" s="514">
        <v>105389633</v>
      </c>
      <c r="AT32" s="514">
        <v>105389633</v>
      </c>
      <c r="AU32" s="514">
        <f>+AT32-AS32</f>
        <v>0</v>
      </c>
      <c r="AV32" s="254"/>
      <c r="AW32" s="254"/>
      <c r="AX32" s="254"/>
      <c r="AY32" s="254"/>
      <c r="AZ32" s="257"/>
      <c r="BA32" s="257"/>
      <c r="BB32" s="257"/>
      <c r="BC32" s="257"/>
      <c r="BD32" s="257"/>
      <c r="BE32" s="514">
        <v>105389633</v>
      </c>
      <c r="BF32" s="514">
        <v>95000000</v>
      </c>
      <c r="BG32" s="514">
        <v>76000000</v>
      </c>
      <c r="BH32" s="298"/>
      <c r="BI32" s="253"/>
      <c r="BJ32" s="267"/>
    </row>
    <row r="33" spans="1:62" x14ac:dyDescent="0.25">
      <c r="A33" s="525"/>
      <c r="B33" s="543"/>
      <c r="C33" s="640"/>
      <c r="D33" s="641"/>
      <c r="E33" s="626"/>
      <c r="F33" s="642"/>
      <c r="G33" s="642"/>
      <c r="H33" s="539"/>
      <c r="I33" s="638"/>
      <c r="J33" s="643"/>
      <c r="K33" s="644"/>
      <c r="L33" s="546" t="s">
        <v>480</v>
      </c>
      <c r="M33" s="537">
        <v>44562</v>
      </c>
      <c r="N33" s="537">
        <v>44926</v>
      </c>
      <c r="O33" s="538">
        <f t="shared" ref="O33:O37" si="8">(N33-M33)+1</f>
        <v>365</v>
      </c>
      <c r="P33" s="622">
        <v>16</v>
      </c>
      <c r="Q33" s="623">
        <v>0.12</v>
      </c>
      <c r="R33" s="533">
        <v>1</v>
      </c>
      <c r="S33" s="525" t="s">
        <v>436</v>
      </c>
      <c r="T33" s="525"/>
      <c r="U33" s="525"/>
      <c r="V33" s="546" t="s">
        <v>480</v>
      </c>
      <c r="W33" s="546" t="s">
        <v>480</v>
      </c>
      <c r="X33" s="525" t="s">
        <v>471</v>
      </c>
      <c r="Y33" s="525" t="s">
        <v>436</v>
      </c>
      <c r="Z33" s="525"/>
      <c r="AA33" s="525"/>
      <c r="AB33" s="525" t="s">
        <v>436</v>
      </c>
      <c r="AC33" s="525"/>
      <c r="AD33" s="525"/>
      <c r="AE33" s="525" t="s">
        <v>436</v>
      </c>
      <c r="AF33" s="525"/>
      <c r="AG33" s="525"/>
      <c r="AH33" s="525" t="s">
        <v>436</v>
      </c>
      <c r="AI33" s="525"/>
      <c r="AJ33" s="525"/>
      <c r="AK33" s="627">
        <v>18</v>
      </c>
      <c r="AL33" s="627">
        <v>18</v>
      </c>
      <c r="AM33" s="625">
        <v>1.125</v>
      </c>
      <c r="AN33" s="528">
        <f>$F$9-AM33</f>
        <v>-0.94500000000000006</v>
      </c>
      <c r="AO33" s="523"/>
      <c r="AP33" s="523"/>
      <c r="AQ33" s="514"/>
      <c r="AR33" s="527"/>
      <c r="AS33" s="514"/>
      <c r="AT33" s="514"/>
      <c r="AU33" s="514"/>
      <c r="AV33" s="254">
        <v>0</v>
      </c>
      <c r="AW33" s="254">
        <v>0</v>
      </c>
      <c r="AX33" s="254">
        <v>0</v>
      </c>
      <c r="AY33" s="254">
        <v>0</v>
      </c>
      <c r="AZ33" s="257">
        <v>0</v>
      </c>
      <c r="BA33" s="257">
        <v>0</v>
      </c>
      <c r="BB33" s="257">
        <v>0</v>
      </c>
      <c r="BC33" s="257">
        <v>0</v>
      </c>
      <c r="BD33" s="257">
        <v>0</v>
      </c>
      <c r="BE33" s="514"/>
      <c r="BF33" s="514"/>
      <c r="BG33" s="514"/>
      <c r="BH33" s="267"/>
      <c r="BI33" s="253" t="e">
        <f t="shared" ref="BI33:BI37" si="9">AL33-((BG33/BE33))</f>
        <v>#DIV/0!</v>
      </c>
      <c r="BJ33" s="267"/>
    </row>
    <row r="34" spans="1:62" x14ac:dyDescent="0.25">
      <c r="A34" s="525"/>
      <c r="B34" s="543"/>
      <c r="C34" s="640"/>
      <c r="D34" s="641"/>
      <c r="E34" s="626"/>
      <c r="F34" s="642"/>
      <c r="G34" s="642"/>
      <c r="H34" s="539"/>
      <c r="I34" s="638"/>
      <c r="J34" s="643"/>
      <c r="K34" s="644"/>
      <c r="L34" s="546"/>
      <c r="M34" s="537"/>
      <c r="N34" s="537"/>
      <c r="O34" s="538"/>
      <c r="P34" s="622"/>
      <c r="Q34" s="623"/>
      <c r="R34" s="533"/>
      <c r="S34" s="525"/>
      <c r="T34" s="525"/>
      <c r="U34" s="525"/>
      <c r="V34" s="546"/>
      <c r="W34" s="546"/>
      <c r="X34" s="525"/>
      <c r="Y34" s="525"/>
      <c r="Z34" s="525"/>
      <c r="AA34" s="525"/>
      <c r="AB34" s="525"/>
      <c r="AC34" s="525"/>
      <c r="AD34" s="525"/>
      <c r="AE34" s="525"/>
      <c r="AF34" s="525"/>
      <c r="AG34" s="525"/>
      <c r="AH34" s="525"/>
      <c r="AI34" s="525"/>
      <c r="AJ34" s="525"/>
      <c r="AK34" s="627"/>
      <c r="AL34" s="627"/>
      <c r="AM34" s="625"/>
      <c r="AN34" s="528"/>
      <c r="AO34" s="523"/>
      <c r="AP34" s="523"/>
      <c r="AQ34" s="514"/>
      <c r="AR34" s="527"/>
      <c r="AS34" s="514"/>
      <c r="AT34" s="514"/>
      <c r="AU34" s="514"/>
      <c r="AV34" s="254"/>
      <c r="AW34" s="254"/>
      <c r="AX34" s="254"/>
      <c r="AY34" s="254"/>
      <c r="AZ34" s="257"/>
      <c r="BA34" s="257"/>
      <c r="BB34" s="257"/>
      <c r="BC34" s="257"/>
      <c r="BD34" s="257"/>
      <c r="BE34" s="514"/>
      <c r="BF34" s="514"/>
      <c r="BG34" s="514"/>
      <c r="BH34" s="267"/>
      <c r="BI34" s="253"/>
      <c r="BJ34" s="267"/>
    </row>
    <row r="35" spans="1:62" x14ac:dyDescent="0.25">
      <c r="A35" s="525"/>
      <c r="B35" s="543"/>
      <c r="C35" s="640"/>
      <c r="D35" s="641"/>
      <c r="E35" s="626"/>
      <c r="F35" s="642"/>
      <c r="G35" s="642"/>
      <c r="H35" s="539"/>
      <c r="I35" s="638"/>
      <c r="J35" s="643"/>
      <c r="K35" s="644"/>
      <c r="L35" s="546"/>
      <c r="M35" s="537"/>
      <c r="N35" s="537"/>
      <c r="O35" s="538"/>
      <c r="P35" s="622"/>
      <c r="Q35" s="623"/>
      <c r="R35" s="533"/>
      <c r="S35" s="525"/>
      <c r="T35" s="525"/>
      <c r="U35" s="525"/>
      <c r="V35" s="546"/>
      <c r="W35" s="546"/>
      <c r="X35" s="525"/>
      <c r="Y35" s="525"/>
      <c r="Z35" s="525"/>
      <c r="AA35" s="525"/>
      <c r="AB35" s="525"/>
      <c r="AC35" s="525"/>
      <c r="AD35" s="525"/>
      <c r="AE35" s="525"/>
      <c r="AF35" s="525"/>
      <c r="AG35" s="525"/>
      <c r="AH35" s="525"/>
      <c r="AI35" s="525"/>
      <c r="AJ35" s="525"/>
      <c r="AK35" s="627"/>
      <c r="AL35" s="627"/>
      <c r="AM35" s="625"/>
      <c r="AN35" s="528"/>
      <c r="AO35" s="523"/>
      <c r="AP35" s="523"/>
      <c r="AQ35" s="514"/>
      <c r="AR35" s="527"/>
      <c r="AS35" s="514"/>
      <c r="AT35" s="514"/>
      <c r="AU35" s="514"/>
      <c r="AV35" s="254"/>
      <c r="AW35" s="254"/>
      <c r="AX35" s="254"/>
      <c r="AY35" s="254"/>
      <c r="AZ35" s="257"/>
      <c r="BA35" s="257"/>
      <c r="BB35" s="257"/>
      <c r="BC35" s="257"/>
      <c r="BD35" s="257"/>
      <c r="BE35" s="514"/>
      <c r="BF35" s="514"/>
      <c r="BG35" s="514"/>
      <c r="BH35" s="267"/>
      <c r="BI35" s="253"/>
      <c r="BJ35" s="267"/>
    </row>
    <row r="36" spans="1:62" x14ac:dyDescent="0.25">
      <c r="A36" s="525"/>
      <c r="B36" s="543"/>
      <c r="C36" s="640"/>
      <c r="D36" s="641"/>
      <c r="E36" s="626"/>
      <c r="F36" s="642"/>
      <c r="G36" s="642"/>
      <c r="H36" s="539"/>
      <c r="I36" s="638"/>
      <c r="J36" s="643"/>
      <c r="K36" s="644"/>
      <c r="L36" s="546"/>
      <c r="M36" s="537"/>
      <c r="N36" s="537"/>
      <c r="O36" s="538"/>
      <c r="P36" s="622"/>
      <c r="Q36" s="623"/>
      <c r="R36" s="533"/>
      <c r="S36" s="525"/>
      <c r="T36" s="525"/>
      <c r="U36" s="525"/>
      <c r="V36" s="546"/>
      <c r="W36" s="546"/>
      <c r="X36" s="525"/>
      <c r="Y36" s="525"/>
      <c r="Z36" s="525"/>
      <c r="AA36" s="525"/>
      <c r="AB36" s="525"/>
      <c r="AC36" s="525"/>
      <c r="AD36" s="525"/>
      <c r="AE36" s="525"/>
      <c r="AF36" s="525"/>
      <c r="AG36" s="525"/>
      <c r="AH36" s="525"/>
      <c r="AI36" s="525"/>
      <c r="AJ36" s="525"/>
      <c r="AK36" s="627"/>
      <c r="AL36" s="627"/>
      <c r="AM36" s="625"/>
      <c r="AN36" s="528"/>
      <c r="AO36" s="523"/>
      <c r="AP36" s="523"/>
      <c r="AQ36" s="514"/>
      <c r="AR36" s="527"/>
      <c r="AS36" s="514"/>
      <c r="AT36" s="514"/>
      <c r="AU36" s="514"/>
      <c r="AV36" s="254"/>
      <c r="AW36" s="254"/>
      <c r="AX36" s="254"/>
      <c r="AY36" s="254"/>
      <c r="AZ36" s="257"/>
      <c r="BA36" s="257"/>
      <c r="BB36" s="257"/>
      <c r="BC36" s="257"/>
      <c r="BD36" s="257"/>
      <c r="BE36" s="514"/>
      <c r="BF36" s="514"/>
      <c r="BG36" s="514"/>
      <c r="BH36" s="267"/>
      <c r="BI36" s="253"/>
      <c r="BJ36" s="267"/>
    </row>
    <row r="37" spans="1:62" ht="45" customHeight="1" x14ac:dyDescent="0.25">
      <c r="A37" s="525"/>
      <c r="B37" s="543"/>
      <c r="C37" s="640"/>
      <c r="D37" s="641"/>
      <c r="E37" s="626"/>
      <c r="F37" s="642"/>
      <c r="G37" s="642"/>
      <c r="H37" s="539"/>
      <c r="I37" s="638"/>
      <c r="J37" s="643"/>
      <c r="K37" s="644"/>
      <c r="L37" s="546" t="s">
        <v>481</v>
      </c>
      <c r="M37" s="537">
        <v>44562</v>
      </c>
      <c r="N37" s="537">
        <v>44926</v>
      </c>
      <c r="O37" s="538">
        <f t="shared" si="8"/>
        <v>365</v>
      </c>
      <c r="P37" s="624">
        <v>1</v>
      </c>
      <c r="Q37" s="623">
        <v>0.12</v>
      </c>
      <c r="R37" s="533">
        <v>1</v>
      </c>
      <c r="S37" s="525" t="s">
        <v>436</v>
      </c>
      <c r="T37" s="525"/>
      <c r="U37" s="525"/>
      <c r="V37" s="546" t="s">
        <v>481</v>
      </c>
      <c r="W37" s="546" t="s">
        <v>481</v>
      </c>
      <c r="X37" s="525" t="s">
        <v>471</v>
      </c>
      <c r="Y37" s="525" t="s">
        <v>436</v>
      </c>
      <c r="Z37" s="525"/>
      <c r="AA37" s="525"/>
      <c r="AB37" s="525" t="s">
        <v>436</v>
      </c>
      <c r="AC37" s="525"/>
      <c r="AD37" s="525"/>
      <c r="AE37" s="525" t="s">
        <v>436</v>
      </c>
      <c r="AF37" s="525"/>
      <c r="AG37" s="525"/>
      <c r="AH37" s="525" t="s">
        <v>436</v>
      </c>
      <c r="AI37" s="525"/>
      <c r="AJ37" s="525"/>
      <c r="AK37" s="624">
        <v>1</v>
      </c>
      <c r="AL37" s="624">
        <v>1</v>
      </c>
      <c r="AM37" s="624">
        <v>1</v>
      </c>
      <c r="AN37" s="528">
        <f>$F$9-AM37</f>
        <v>-0.82000000000000006</v>
      </c>
      <c r="AO37" s="523"/>
      <c r="AP37" s="523" t="s">
        <v>576</v>
      </c>
      <c r="AQ37" s="514">
        <v>1.34</v>
      </c>
      <c r="AR37" s="527">
        <v>0</v>
      </c>
      <c r="AS37" s="514">
        <v>1.34</v>
      </c>
      <c r="AT37" s="514">
        <v>1.34</v>
      </c>
      <c r="AU37" s="514">
        <f>+AT37-AS37</f>
        <v>0</v>
      </c>
      <c r="AV37" s="254">
        <v>0</v>
      </c>
      <c r="AW37" s="254">
        <v>0</v>
      </c>
      <c r="AX37" s="254">
        <v>0</v>
      </c>
      <c r="AY37" s="254">
        <v>0</v>
      </c>
      <c r="AZ37" s="257">
        <v>0</v>
      </c>
      <c r="BA37" s="257">
        <v>0</v>
      </c>
      <c r="BB37" s="257">
        <v>0</v>
      </c>
      <c r="BC37" s="257">
        <v>0</v>
      </c>
      <c r="BD37" s="257">
        <v>0</v>
      </c>
      <c r="BE37" s="514">
        <v>1.34</v>
      </c>
      <c r="BF37" s="514">
        <v>0</v>
      </c>
      <c r="BG37" s="514">
        <v>0</v>
      </c>
      <c r="BH37" s="267"/>
      <c r="BI37" s="253">
        <f t="shared" si="9"/>
        <v>1</v>
      </c>
      <c r="BJ37" s="267"/>
    </row>
    <row r="38" spans="1:62" x14ac:dyDescent="0.25">
      <c r="A38" s="525"/>
      <c r="B38" s="543"/>
      <c r="C38" s="640"/>
      <c r="D38" s="641"/>
      <c r="E38" s="626"/>
      <c r="F38" s="642"/>
      <c r="G38" s="642"/>
      <c r="H38" s="539"/>
      <c r="I38" s="638"/>
      <c r="J38" s="643"/>
      <c r="K38" s="644"/>
      <c r="L38" s="546"/>
      <c r="M38" s="537"/>
      <c r="N38" s="537"/>
      <c r="O38" s="538"/>
      <c r="P38" s="624"/>
      <c r="Q38" s="623"/>
      <c r="R38" s="533"/>
      <c r="S38" s="525"/>
      <c r="T38" s="525"/>
      <c r="U38" s="525"/>
      <c r="V38" s="546"/>
      <c r="W38" s="546"/>
      <c r="X38" s="525"/>
      <c r="Y38" s="525"/>
      <c r="Z38" s="525"/>
      <c r="AA38" s="525"/>
      <c r="AB38" s="525"/>
      <c r="AC38" s="525"/>
      <c r="AD38" s="525"/>
      <c r="AE38" s="525"/>
      <c r="AF38" s="525"/>
      <c r="AG38" s="525"/>
      <c r="AH38" s="525"/>
      <c r="AI38" s="525"/>
      <c r="AJ38" s="525"/>
      <c r="AK38" s="624"/>
      <c r="AL38" s="624"/>
      <c r="AM38" s="624"/>
      <c r="AN38" s="528"/>
      <c r="AO38" s="523"/>
      <c r="AP38" s="523"/>
      <c r="AQ38" s="514"/>
      <c r="AR38" s="527"/>
      <c r="AS38" s="514"/>
      <c r="AT38" s="514"/>
      <c r="AU38" s="514"/>
      <c r="AV38" s="254"/>
      <c r="AW38" s="254"/>
      <c r="AX38" s="254"/>
      <c r="AY38" s="254"/>
      <c r="AZ38" s="257"/>
      <c r="BA38" s="257"/>
      <c r="BB38" s="257"/>
      <c r="BC38" s="257"/>
      <c r="BD38" s="257"/>
      <c r="BE38" s="514"/>
      <c r="BF38" s="514"/>
      <c r="BG38" s="514"/>
      <c r="BH38" s="267"/>
      <c r="BI38" s="253"/>
      <c r="BJ38" s="267"/>
    </row>
    <row r="39" spans="1:62" x14ac:dyDescent="0.25">
      <c r="A39" s="525"/>
      <c r="B39" s="543"/>
      <c r="C39" s="640"/>
      <c r="D39" s="641"/>
      <c r="E39" s="626"/>
      <c r="F39" s="642"/>
      <c r="G39" s="642"/>
      <c r="H39" s="539"/>
      <c r="I39" s="638"/>
      <c r="J39" s="643"/>
      <c r="K39" s="644"/>
      <c r="L39" s="546"/>
      <c r="M39" s="537"/>
      <c r="N39" s="537"/>
      <c r="O39" s="538"/>
      <c r="P39" s="624"/>
      <c r="Q39" s="623"/>
      <c r="R39" s="533"/>
      <c r="S39" s="525"/>
      <c r="T39" s="525"/>
      <c r="U39" s="525"/>
      <c r="V39" s="546"/>
      <c r="W39" s="546"/>
      <c r="X39" s="525"/>
      <c r="Y39" s="525"/>
      <c r="Z39" s="525"/>
      <c r="AA39" s="525"/>
      <c r="AB39" s="525"/>
      <c r="AC39" s="525"/>
      <c r="AD39" s="525"/>
      <c r="AE39" s="525"/>
      <c r="AF39" s="525"/>
      <c r="AG39" s="525"/>
      <c r="AH39" s="525"/>
      <c r="AI39" s="525"/>
      <c r="AJ39" s="525"/>
      <c r="AK39" s="624"/>
      <c r="AL39" s="624"/>
      <c r="AM39" s="624"/>
      <c r="AN39" s="528"/>
      <c r="AO39" s="523"/>
      <c r="AP39" s="523"/>
      <c r="AQ39" s="514"/>
      <c r="AR39" s="527"/>
      <c r="AS39" s="514"/>
      <c r="AT39" s="514"/>
      <c r="AU39" s="514"/>
      <c r="AV39" s="254"/>
      <c r="AW39" s="254"/>
      <c r="AX39" s="254"/>
      <c r="AY39" s="254"/>
      <c r="AZ39" s="257"/>
      <c r="BA39" s="257"/>
      <c r="BB39" s="257"/>
      <c r="BC39" s="257"/>
      <c r="BD39" s="257"/>
      <c r="BE39" s="514"/>
      <c r="BF39" s="514"/>
      <c r="BG39" s="514"/>
      <c r="BH39" s="267"/>
      <c r="BI39" s="253"/>
      <c r="BJ39" s="267"/>
    </row>
    <row r="40" spans="1:62" x14ac:dyDescent="0.25">
      <c r="A40" s="525"/>
      <c r="B40" s="543"/>
      <c r="C40" s="640"/>
      <c r="D40" s="641"/>
      <c r="E40" s="626"/>
      <c r="F40" s="642"/>
      <c r="G40" s="642"/>
      <c r="H40" s="539"/>
      <c r="I40" s="638"/>
      <c r="J40" s="643"/>
      <c r="K40" s="644"/>
      <c r="L40" s="546"/>
      <c r="M40" s="537"/>
      <c r="N40" s="537"/>
      <c r="O40" s="538"/>
      <c r="P40" s="624"/>
      <c r="Q40" s="623"/>
      <c r="R40" s="533"/>
      <c r="S40" s="525"/>
      <c r="T40" s="525"/>
      <c r="U40" s="525"/>
      <c r="V40" s="546"/>
      <c r="W40" s="546"/>
      <c r="X40" s="525"/>
      <c r="Y40" s="525"/>
      <c r="Z40" s="525"/>
      <c r="AA40" s="525"/>
      <c r="AB40" s="525"/>
      <c r="AC40" s="525"/>
      <c r="AD40" s="525"/>
      <c r="AE40" s="525"/>
      <c r="AF40" s="525"/>
      <c r="AG40" s="525"/>
      <c r="AH40" s="525"/>
      <c r="AI40" s="525"/>
      <c r="AJ40" s="525"/>
      <c r="AK40" s="624"/>
      <c r="AL40" s="624"/>
      <c r="AM40" s="624"/>
      <c r="AN40" s="528"/>
      <c r="AO40" s="523"/>
      <c r="AP40" s="523"/>
      <c r="AQ40" s="514"/>
      <c r="AR40" s="527"/>
      <c r="AS40" s="514"/>
      <c r="AT40" s="514"/>
      <c r="AU40" s="514"/>
      <c r="AV40" s="254"/>
      <c r="AW40" s="254"/>
      <c r="AX40" s="254"/>
      <c r="AY40" s="254"/>
      <c r="AZ40" s="257"/>
      <c r="BA40" s="257"/>
      <c r="BB40" s="257"/>
      <c r="BC40" s="257"/>
      <c r="BD40" s="257"/>
      <c r="BE40" s="514"/>
      <c r="BF40" s="514"/>
      <c r="BG40" s="514"/>
      <c r="BH40" s="267"/>
      <c r="BI40" s="253"/>
      <c r="BJ40" s="267"/>
    </row>
    <row r="41" spans="1:62" x14ac:dyDescent="0.25">
      <c r="A41" s="525"/>
      <c r="B41" s="543"/>
      <c r="C41" s="640"/>
      <c r="D41" s="641"/>
      <c r="E41" s="626"/>
      <c r="F41" s="642"/>
      <c r="G41" s="642"/>
      <c r="H41" s="539"/>
      <c r="I41" s="638"/>
      <c r="J41" s="643"/>
      <c r="K41" s="644"/>
      <c r="L41" s="546" t="s">
        <v>482</v>
      </c>
      <c r="M41" s="537">
        <v>44562</v>
      </c>
      <c r="N41" s="537"/>
      <c r="O41" s="538">
        <f>(N46-M41)+1</f>
        <v>365</v>
      </c>
      <c r="P41" s="624">
        <v>1</v>
      </c>
      <c r="Q41" s="623">
        <v>0.12</v>
      </c>
      <c r="R41" s="533">
        <v>1</v>
      </c>
      <c r="S41" s="525" t="s">
        <v>436</v>
      </c>
      <c r="T41" s="525"/>
      <c r="U41" s="525"/>
      <c r="V41" s="546" t="s">
        <v>482</v>
      </c>
      <c r="W41" s="546" t="s">
        <v>482</v>
      </c>
      <c r="X41" s="525" t="s">
        <v>471</v>
      </c>
      <c r="Y41" s="525" t="s">
        <v>436</v>
      </c>
      <c r="Z41" s="525"/>
      <c r="AA41" s="525"/>
      <c r="AB41" s="525" t="s">
        <v>436</v>
      </c>
      <c r="AC41" s="525"/>
      <c r="AD41" s="525"/>
      <c r="AE41" s="525" t="s">
        <v>436</v>
      </c>
      <c r="AF41" s="525"/>
      <c r="AG41" s="525"/>
      <c r="AH41" s="525" t="s">
        <v>436</v>
      </c>
      <c r="AI41" s="525"/>
      <c r="AJ41" s="525"/>
      <c r="AK41" s="624">
        <v>1</v>
      </c>
      <c r="AL41" s="624">
        <v>1</v>
      </c>
      <c r="AM41" s="624">
        <v>1</v>
      </c>
      <c r="AN41" s="528">
        <f>$F$9-AM41</f>
        <v>-0.82000000000000006</v>
      </c>
      <c r="AO41" s="523"/>
      <c r="AP41" s="523"/>
      <c r="AQ41" s="514"/>
      <c r="AR41" s="527"/>
      <c r="AS41" s="514"/>
      <c r="AT41" s="514"/>
      <c r="AU41" s="514"/>
      <c r="AV41" s="254">
        <v>0</v>
      </c>
      <c r="AW41" s="254">
        <v>0</v>
      </c>
      <c r="AX41" s="254">
        <v>0</v>
      </c>
      <c r="AY41" s="254">
        <v>0</v>
      </c>
      <c r="AZ41" s="257">
        <v>0</v>
      </c>
      <c r="BA41" s="257">
        <v>0</v>
      </c>
      <c r="BB41" s="257">
        <v>0</v>
      </c>
      <c r="BC41" s="257">
        <v>0</v>
      </c>
      <c r="BD41" s="257">
        <v>0</v>
      </c>
      <c r="BE41" s="514"/>
      <c r="BF41" s="514"/>
      <c r="BG41" s="514"/>
      <c r="BH41" s="267"/>
      <c r="BI41" s="253" t="e">
        <f t="shared" ref="BI41:BI56" si="10">AL41-((BG41/BE41))</f>
        <v>#DIV/0!</v>
      </c>
      <c r="BJ41" s="267"/>
    </row>
    <row r="42" spans="1:62" x14ac:dyDescent="0.25">
      <c r="A42" s="525"/>
      <c r="B42" s="543"/>
      <c r="C42" s="640"/>
      <c r="D42" s="641"/>
      <c r="E42" s="626"/>
      <c r="F42" s="642"/>
      <c r="G42" s="642"/>
      <c r="H42" s="539"/>
      <c r="I42" s="638"/>
      <c r="J42" s="643"/>
      <c r="K42" s="644"/>
      <c r="L42" s="546"/>
      <c r="M42" s="537"/>
      <c r="N42" s="537"/>
      <c r="O42" s="538"/>
      <c r="P42" s="624"/>
      <c r="Q42" s="623"/>
      <c r="R42" s="533"/>
      <c r="S42" s="525"/>
      <c r="T42" s="525"/>
      <c r="U42" s="525"/>
      <c r="V42" s="546"/>
      <c r="W42" s="546"/>
      <c r="X42" s="525"/>
      <c r="Y42" s="525"/>
      <c r="Z42" s="525"/>
      <c r="AA42" s="525"/>
      <c r="AB42" s="525"/>
      <c r="AC42" s="525"/>
      <c r="AD42" s="525"/>
      <c r="AE42" s="525"/>
      <c r="AF42" s="525"/>
      <c r="AG42" s="525"/>
      <c r="AH42" s="525"/>
      <c r="AI42" s="525"/>
      <c r="AJ42" s="525"/>
      <c r="AK42" s="624"/>
      <c r="AL42" s="624"/>
      <c r="AM42" s="624"/>
      <c r="AN42" s="528"/>
      <c r="AO42" s="523"/>
      <c r="AP42" s="523"/>
      <c r="AQ42" s="514"/>
      <c r="AR42" s="527"/>
      <c r="AS42" s="514"/>
      <c r="AT42" s="514"/>
      <c r="AU42" s="514"/>
      <c r="AV42" s="254"/>
      <c r="AW42" s="254"/>
      <c r="AX42" s="254"/>
      <c r="AY42" s="254"/>
      <c r="AZ42" s="257"/>
      <c r="BA42" s="257"/>
      <c r="BB42" s="257"/>
      <c r="BC42" s="257"/>
      <c r="BD42" s="257"/>
      <c r="BE42" s="514"/>
      <c r="BF42" s="514"/>
      <c r="BG42" s="514"/>
      <c r="BH42" s="267"/>
      <c r="BI42" s="253"/>
      <c r="BJ42" s="267"/>
    </row>
    <row r="43" spans="1:62" x14ac:dyDescent="0.25">
      <c r="A43" s="525"/>
      <c r="B43" s="543"/>
      <c r="C43" s="640"/>
      <c r="D43" s="641"/>
      <c r="E43" s="626"/>
      <c r="F43" s="642"/>
      <c r="G43" s="642"/>
      <c r="H43" s="539"/>
      <c r="I43" s="638"/>
      <c r="J43" s="643"/>
      <c r="K43" s="644"/>
      <c r="L43" s="546"/>
      <c r="M43" s="537"/>
      <c r="N43" s="537"/>
      <c r="O43" s="538"/>
      <c r="P43" s="624"/>
      <c r="Q43" s="623"/>
      <c r="R43" s="533"/>
      <c r="S43" s="525"/>
      <c r="T43" s="525"/>
      <c r="U43" s="525"/>
      <c r="V43" s="546"/>
      <c r="W43" s="546"/>
      <c r="X43" s="525"/>
      <c r="Y43" s="525"/>
      <c r="Z43" s="525"/>
      <c r="AA43" s="525"/>
      <c r="AB43" s="525"/>
      <c r="AC43" s="525"/>
      <c r="AD43" s="525"/>
      <c r="AE43" s="525"/>
      <c r="AF43" s="525"/>
      <c r="AG43" s="525"/>
      <c r="AH43" s="525"/>
      <c r="AI43" s="525"/>
      <c r="AJ43" s="525"/>
      <c r="AK43" s="624"/>
      <c r="AL43" s="624"/>
      <c r="AM43" s="624"/>
      <c r="AN43" s="528"/>
      <c r="AO43" s="523"/>
      <c r="AP43" s="523"/>
      <c r="AQ43" s="514"/>
      <c r="AR43" s="527"/>
      <c r="AS43" s="514"/>
      <c r="AT43" s="514"/>
      <c r="AU43" s="514"/>
      <c r="AV43" s="254"/>
      <c r="AW43" s="254"/>
      <c r="AX43" s="254"/>
      <c r="AY43" s="254"/>
      <c r="AZ43" s="257"/>
      <c r="BA43" s="257"/>
      <c r="BB43" s="257"/>
      <c r="BC43" s="257"/>
      <c r="BD43" s="257"/>
      <c r="BE43" s="514"/>
      <c r="BF43" s="514"/>
      <c r="BG43" s="514"/>
      <c r="BH43" s="267"/>
      <c r="BI43" s="253"/>
      <c r="BJ43" s="267"/>
    </row>
    <row r="44" spans="1:62" ht="30" customHeight="1" x14ac:dyDescent="0.25">
      <c r="A44" s="525"/>
      <c r="B44" s="543"/>
      <c r="C44" s="640"/>
      <c r="D44" s="641"/>
      <c r="E44" s="626"/>
      <c r="F44" s="642"/>
      <c r="G44" s="642"/>
      <c r="H44" s="539"/>
      <c r="I44" s="638"/>
      <c r="J44" s="643"/>
      <c r="K44" s="644"/>
      <c r="L44" s="546"/>
      <c r="M44" s="537"/>
      <c r="N44" s="537"/>
      <c r="O44" s="538"/>
      <c r="P44" s="624"/>
      <c r="Q44" s="623"/>
      <c r="R44" s="533"/>
      <c r="S44" s="525"/>
      <c r="T44" s="525"/>
      <c r="U44" s="525"/>
      <c r="V44" s="546"/>
      <c r="W44" s="546"/>
      <c r="X44" s="525"/>
      <c r="Y44" s="525"/>
      <c r="Z44" s="525"/>
      <c r="AA44" s="525"/>
      <c r="AB44" s="525"/>
      <c r="AC44" s="525"/>
      <c r="AD44" s="525"/>
      <c r="AE44" s="525"/>
      <c r="AF44" s="525"/>
      <c r="AG44" s="525"/>
      <c r="AH44" s="525"/>
      <c r="AI44" s="525"/>
      <c r="AJ44" s="525"/>
      <c r="AK44" s="624"/>
      <c r="AL44" s="624"/>
      <c r="AM44" s="624"/>
      <c r="AN44" s="528"/>
      <c r="AO44" s="523"/>
      <c r="AP44" s="523" t="s">
        <v>570</v>
      </c>
      <c r="AQ44" s="514">
        <v>73146669.819999993</v>
      </c>
      <c r="AR44" s="527">
        <v>0</v>
      </c>
      <c r="AS44" s="514">
        <v>73146669.819999993</v>
      </c>
      <c r="AT44" s="514">
        <v>73146669.819999993</v>
      </c>
      <c r="AU44" s="514">
        <f>+AT44-AS44</f>
        <v>0</v>
      </c>
      <c r="AV44" s="254"/>
      <c r="AW44" s="254"/>
      <c r="AX44" s="254"/>
      <c r="AY44" s="254"/>
      <c r="AZ44" s="257"/>
      <c r="BA44" s="257"/>
      <c r="BB44" s="257"/>
      <c r="BC44" s="257"/>
      <c r="BD44" s="257"/>
      <c r="BE44" s="514">
        <v>73146669.819999993</v>
      </c>
      <c r="BF44" s="514">
        <v>0</v>
      </c>
      <c r="BG44" s="514">
        <v>0</v>
      </c>
      <c r="BH44" s="267"/>
      <c r="BI44" s="253"/>
      <c r="BJ44" s="267"/>
    </row>
    <row r="45" spans="1:62" x14ac:dyDescent="0.25">
      <c r="A45" s="525"/>
      <c r="B45" s="543"/>
      <c r="C45" s="640"/>
      <c r="D45" s="641"/>
      <c r="E45" s="626"/>
      <c r="F45" s="642"/>
      <c r="G45" s="642"/>
      <c r="H45" s="539"/>
      <c r="I45" s="638"/>
      <c r="J45" s="643"/>
      <c r="K45" s="644"/>
      <c r="L45" s="546"/>
      <c r="M45" s="537"/>
      <c r="N45" s="537"/>
      <c r="O45" s="538"/>
      <c r="P45" s="624"/>
      <c r="Q45" s="623"/>
      <c r="R45" s="533"/>
      <c r="S45" s="525"/>
      <c r="T45" s="525"/>
      <c r="U45" s="525"/>
      <c r="V45" s="546"/>
      <c r="W45" s="546"/>
      <c r="X45" s="525"/>
      <c r="Y45" s="525"/>
      <c r="Z45" s="525"/>
      <c r="AA45" s="525"/>
      <c r="AB45" s="525"/>
      <c r="AC45" s="525"/>
      <c r="AD45" s="525"/>
      <c r="AE45" s="525"/>
      <c r="AF45" s="525"/>
      <c r="AG45" s="525"/>
      <c r="AH45" s="525"/>
      <c r="AI45" s="525"/>
      <c r="AJ45" s="525"/>
      <c r="AK45" s="624"/>
      <c r="AL45" s="624"/>
      <c r="AM45" s="624"/>
      <c r="AN45" s="528"/>
      <c r="AO45" s="523"/>
      <c r="AP45" s="523"/>
      <c r="AQ45" s="514"/>
      <c r="AR45" s="527"/>
      <c r="AS45" s="514"/>
      <c r="AT45" s="514"/>
      <c r="AU45" s="514"/>
      <c r="AV45" s="254"/>
      <c r="AW45" s="254"/>
      <c r="AX45" s="254"/>
      <c r="AY45" s="254"/>
      <c r="AZ45" s="257"/>
      <c r="BA45" s="257"/>
      <c r="BB45" s="257"/>
      <c r="BC45" s="257"/>
      <c r="BD45" s="257"/>
      <c r="BE45" s="514"/>
      <c r="BF45" s="514"/>
      <c r="BG45" s="514"/>
      <c r="BH45" s="267"/>
      <c r="BI45" s="253"/>
      <c r="BJ45" s="267"/>
    </row>
    <row r="46" spans="1:62" x14ac:dyDescent="0.25">
      <c r="A46" s="525"/>
      <c r="B46" s="543"/>
      <c r="C46" s="640"/>
      <c r="D46" s="641"/>
      <c r="E46" s="626"/>
      <c r="F46" s="642"/>
      <c r="G46" s="642"/>
      <c r="H46" s="539"/>
      <c r="I46" s="638"/>
      <c r="J46" s="643"/>
      <c r="K46" s="644"/>
      <c r="L46" s="546" t="s">
        <v>483</v>
      </c>
      <c r="M46" s="537">
        <v>44562</v>
      </c>
      <c r="N46" s="537">
        <v>44926</v>
      </c>
      <c r="O46" s="538">
        <f>(N51-M46)+1</f>
        <v>365</v>
      </c>
      <c r="P46" s="624">
        <v>1</v>
      </c>
      <c r="Q46" s="623">
        <v>0.12</v>
      </c>
      <c r="R46" s="533">
        <v>1</v>
      </c>
      <c r="S46" s="525" t="s">
        <v>436</v>
      </c>
      <c r="T46" s="525"/>
      <c r="U46" s="525"/>
      <c r="V46" s="546" t="s">
        <v>484</v>
      </c>
      <c r="W46" s="546" t="s">
        <v>484</v>
      </c>
      <c r="X46" s="525" t="s">
        <v>471</v>
      </c>
      <c r="Y46" s="525" t="s">
        <v>436</v>
      </c>
      <c r="Z46" s="525"/>
      <c r="AA46" s="525"/>
      <c r="AB46" s="525" t="s">
        <v>436</v>
      </c>
      <c r="AC46" s="525"/>
      <c r="AD46" s="525"/>
      <c r="AE46" s="525" t="s">
        <v>436</v>
      </c>
      <c r="AF46" s="525"/>
      <c r="AG46" s="525"/>
      <c r="AH46" s="525" t="s">
        <v>436</v>
      </c>
      <c r="AI46" s="525"/>
      <c r="AJ46" s="525"/>
      <c r="AK46" s="624">
        <v>1</v>
      </c>
      <c r="AL46" s="624">
        <v>1</v>
      </c>
      <c r="AM46" s="624">
        <v>1</v>
      </c>
      <c r="AN46" s="528">
        <f>$F$9-AM46</f>
        <v>-0.82000000000000006</v>
      </c>
      <c r="AO46" s="523"/>
      <c r="AP46" s="523"/>
      <c r="AQ46" s="514"/>
      <c r="AR46" s="527"/>
      <c r="AS46" s="514"/>
      <c r="AT46" s="514"/>
      <c r="AU46" s="514"/>
      <c r="AV46" s="254">
        <v>0</v>
      </c>
      <c r="AW46" s="254">
        <v>0</v>
      </c>
      <c r="AX46" s="254">
        <v>0</v>
      </c>
      <c r="AY46" s="254">
        <v>0</v>
      </c>
      <c r="AZ46" s="257">
        <v>0</v>
      </c>
      <c r="BA46" s="257">
        <v>0</v>
      </c>
      <c r="BB46" s="257">
        <v>0</v>
      </c>
      <c r="BC46" s="257">
        <v>0</v>
      </c>
      <c r="BD46" s="257">
        <v>0</v>
      </c>
      <c r="BE46" s="514"/>
      <c r="BF46" s="514"/>
      <c r="BG46" s="514"/>
      <c r="BH46" s="267"/>
      <c r="BI46" s="253" t="e">
        <f t="shared" si="10"/>
        <v>#DIV/0!</v>
      </c>
      <c r="BJ46" s="267"/>
    </row>
    <row r="47" spans="1:62" x14ac:dyDescent="0.25">
      <c r="A47" s="525"/>
      <c r="B47" s="543"/>
      <c r="C47" s="640"/>
      <c r="D47" s="641"/>
      <c r="E47" s="626"/>
      <c r="F47" s="642"/>
      <c r="G47" s="642"/>
      <c r="H47" s="539"/>
      <c r="I47" s="638"/>
      <c r="J47" s="643"/>
      <c r="K47" s="644"/>
      <c r="L47" s="546"/>
      <c r="M47" s="537"/>
      <c r="N47" s="537"/>
      <c r="O47" s="538"/>
      <c r="P47" s="624"/>
      <c r="Q47" s="623"/>
      <c r="R47" s="533"/>
      <c r="S47" s="525"/>
      <c r="T47" s="525"/>
      <c r="U47" s="525"/>
      <c r="V47" s="546"/>
      <c r="W47" s="546"/>
      <c r="X47" s="525"/>
      <c r="Y47" s="525"/>
      <c r="Z47" s="525"/>
      <c r="AA47" s="525"/>
      <c r="AB47" s="525"/>
      <c r="AC47" s="525"/>
      <c r="AD47" s="525"/>
      <c r="AE47" s="525"/>
      <c r="AF47" s="525"/>
      <c r="AG47" s="525"/>
      <c r="AH47" s="525"/>
      <c r="AI47" s="525"/>
      <c r="AJ47" s="525"/>
      <c r="AK47" s="624"/>
      <c r="AL47" s="624"/>
      <c r="AM47" s="624"/>
      <c r="AN47" s="528"/>
      <c r="AO47" s="523"/>
      <c r="AP47" s="523"/>
      <c r="AQ47" s="514"/>
      <c r="AR47" s="527"/>
      <c r="AS47" s="514"/>
      <c r="AT47" s="514"/>
      <c r="AU47" s="514"/>
      <c r="AV47" s="254"/>
      <c r="AW47" s="254"/>
      <c r="AX47" s="254"/>
      <c r="AY47" s="254"/>
      <c r="AZ47" s="257"/>
      <c r="BA47" s="257"/>
      <c r="BB47" s="257"/>
      <c r="BC47" s="257"/>
      <c r="BD47" s="257"/>
      <c r="BE47" s="514"/>
      <c r="BF47" s="514"/>
      <c r="BG47" s="514"/>
      <c r="BH47" s="267"/>
      <c r="BI47" s="253"/>
      <c r="BJ47" s="267"/>
    </row>
    <row r="48" spans="1:62" x14ac:dyDescent="0.25">
      <c r="A48" s="525"/>
      <c r="B48" s="543"/>
      <c r="C48" s="640"/>
      <c r="D48" s="641"/>
      <c r="E48" s="626"/>
      <c r="F48" s="642"/>
      <c r="G48" s="642"/>
      <c r="H48" s="539"/>
      <c r="I48" s="638"/>
      <c r="J48" s="643"/>
      <c r="K48" s="644"/>
      <c r="L48" s="546"/>
      <c r="M48" s="537"/>
      <c r="N48" s="537"/>
      <c r="O48" s="538"/>
      <c r="P48" s="624"/>
      <c r="Q48" s="623"/>
      <c r="R48" s="533"/>
      <c r="S48" s="525"/>
      <c r="T48" s="525"/>
      <c r="U48" s="525"/>
      <c r="V48" s="546"/>
      <c r="W48" s="546"/>
      <c r="X48" s="525"/>
      <c r="Y48" s="525"/>
      <c r="Z48" s="525"/>
      <c r="AA48" s="525"/>
      <c r="AB48" s="525"/>
      <c r="AC48" s="525"/>
      <c r="AD48" s="525"/>
      <c r="AE48" s="525"/>
      <c r="AF48" s="525"/>
      <c r="AG48" s="525"/>
      <c r="AH48" s="525"/>
      <c r="AI48" s="525"/>
      <c r="AJ48" s="525"/>
      <c r="AK48" s="624"/>
      <c r="AL48" s="624"/>
      <c r="AM48" s="624"/>
      <c r="AN48" s="528"/>
      <c r="AO48" s="523"/>
      <c r="AP48" s="523"/>
      <c r="AQ48" s="514"/>
      <c r="AR48" s="527"/>
      <c r="AS48" s="514"/>
      <c r="AT48" s="514"/>
      <c r="AU48" s="514"/>
      <c r="AV48" s="254"/>
      <c r="AW48" s="254"/>
      <c r="AX48" s="254"/>
      <c r="AY48" s="254"/>
      <c r="AZ48" s="257"/>
      <c r="BA48" s="257"/>
      <c r="BB48" s="257"/>
      <c r="BC48" s="257"/>
      <c r="BD48" s="257"/>
      <c r="BE48" s="514"/>
      <c r="BF48" s="514"/>
      <c r="BG48" s="514"/>
      <c r="BH48" s="267"/>
      <c r="BI48" s="253"/>
      <c r="BJ48" s="267"/>
    </row>
    <row r="49" spans="1:62" x14ac:dyDescent="0.25">
      <c r="A49" s="525"/>
      <c r="B49" s="543"/>
      <c r="C49" s="640"/>
      <c r="D49" s="641"/>
      <c r="E49" s="626"/>
      <c r="F49" s="642"/>
      <c r="G49" s="642"/>
      <c r="H49" s="539"/>
      <c r="I49" s="638"/>
      <c r="J49" s="643"/>
      <c r="K49" s="644"/>
      <c r="L49" s="546"/>
      <c r="M49" s="537"/>
      <c r="N49" s="537"/>
      <c r="O49" s="538"/>
      <c r="P49" s="624"/>
      <c r="Q49" s="623"/>
      <c r="R49" s="533"/>
      <c r="S49" s="525"/>
      <c r="T49" s="525"/>
      <c r="U49" s="525"/>
      <c r="V49" s="546"/>
      <c r="W49" s="546"/>
      <c r="X49" s="525"/>
      <c r="Y49" s="525"/>
      <c r="Z49" s="525"/>
      <c r="AA49" s="525"/>
      <c r="AB49" s="525"/>
      <c r="AC49" s="525"/>
      <c r="AD49" s="525"/>
      <c r="AE49" s="525"/>
      <c r="AF49" s="525"/>
      <c r="AG49" s="525"/>
      <c r="AH49" s="525"/>
      <c r="AI49" s="525"/>
      <c r="AJ49" s="525"/>
      <c r="AK49" s="624"/>
      <c r="AL49" s="624"/>
      <c r="AM49" s="624"/>
      <c r="AN49" s="528"/>
      <c r="AO49" s="523"/>
      <c r="AP49" s="523"/>
      <c r="AQ49" s="514"/>
      <c r="AR49" s="527"/>
      <c r="AS49" s="514"/>
      <c r="AT49" s="514"/>
      <c r="AU49" s="514"/>
      <c r="AV49" s="254"/>
      <c r="AW49" s="254"/>
      <c r="AX49" s="254"/>
      <c r="AY49" s="254"/>
      <c r="AZ49" s="257"/>
      <c r="BA49" s="257"/>
      <c r="BB49" s="257"/>
      <c r="BC49" s="257"/>
      <c r="BD49" s="257"/>
      <c r="BE49" s="514"/>
      <c r="BF49" s="514"/>
      <c r="BG49" s="514"/>
      <c r="BH49" s="267"/>
      <c r="BI49" s="253"/>
      <c r="BJ49" s="267"/>
    </row>
    <row r="50" spans="1:62" x14ac:dyDescent="0.25">
      <c r="A50" s="525"/>
      <c r="B50" s="543"/>
      <c r="C50" s="640"/>
      <c r="D50" s="641"/>
      <c r="E50" s="626"/>
      <c r="F50" s="642"/>
      <c r="G50" s="642"/>
      <c r="H50" s="539"/>
      <c r="I50" s="638"/>
      <c r="J50" s="643"/>
      <c r="K50" s="644"/>
      <c r="L50" s="546"/>
      <c r="M50" s="537"/>
      <c r="N50" s="537"/>
      <c r="O50" s="538"/>
      <c r="P50" s="624"/>
      <c r="Q50" s="623"/>
      <c r="R50" s="533"/>
      <c r="S50" s="525"/>
      <c r="T50" s="525"/>
      <c r="U50" s="525"/>
      <c r="V50" s="546"/>
      <c r="W50" s="546"/>
      <c r="X50" s="525"/>
      <c r="Y50" s="525"/>
      <c r="Z50" s="525"/>
      <c r="AA50" s="525"/>
      <c r="AB50" s="525"/>
      <c r="AC50" s="525"/>
      <c r="AD50" s="525"/>
      <c r="AE50" s="525"/>
      <c r="AF50" s="525"/>
      <c r="AG50" s="525"/>
      <c r="AH50" s="525"/>
      <c r="AI50" s="525"/>
      <c r="AJ50" s="525"/>
      <c r="AK50" s="624"/>
      <c r="AL50" s="624"/>
      <c r="AM50" s="624"/>
      <c r="AN50" s="528"/>
      <c r="AO50" s="523"/>
      <c r="AP50" s="523"/>
      <c r="AQ50" s="514"/>
      <c r="AR50" s="527"/>
      <c r="AS50" s="514"/>
      <c r="AT50" s="514"/>
      <c r="AU50" s="514"/>
      <c r="AV50" s="254"/>
      <c r="AW50" s="254"/>
      <c r="AX50" s="254"/>
      <c r="AY50" s="254"/>
      <c r="AZ50" s="257"/>
      <c r="BA50" s="257"/>
      <c r="BB50" s="257"/>
      <c r="BC50" s="257"/>
      <c r="BD50" s="257"/>
      <c r="BE50" s="514"/>
      <c r="BF50" s="514"/>
      <c r="BG50" s="514"/>
      <c r="BH50" s="267"/>
      <c r="BI50" s="253"/>
      <c r="BJ50" s="267"/>
    </row>
    <row r="51" spans="1:62" x14ac:dyDescent="0.25">
      <c r="A51" s="525"/>
      <c r="B51" s="543"/>
      <c r="C51" s="640"/>
      <c r="D51" s="641"/>
      <c r="E51" s="626"/>
      <c r="F51" s="642"/>
      <c r="G51" s="642"/>
      <c r="H51" s="539"/>
      <c r="I51" s="638"/>
      <c r="J51" s="643"/>
      <c r="K51" s="644"/>
      <c r="L51" s="546" t="s">
        <v>485</v>
      </c>
      <c r="M51" s="537">
        <v>44562</v>
      </c>
      <c r="N51" s="537">
        <v>44926</v>
      </c>
      <c r="O51" s="538">
        <f>(N55-M51)+1</f>
        <v>365</v>
      </c>
      <c r="P51" s="624">
        <v>1</v>
      </c>
      <c r="Q51" s="623">
        <v>0.12</v>
      </c>
      <c r="R51" s="533">
        <v>1</v>
      </c>
      <c r="S51" s="525" t="s">
        <v>436</v>
      </c>
      <c r="T51" s="525"/>
      <c r="U51" s="525"/>
      <c r="V51" s="546" t="s">
        <v>485</v>
      </c>
      <c r="W51" s="546" t="s">
        <v>485</v>
      </c>
      <c r="X51" s="525" t="s">
        <v>471</v>
      </c>
      <c r="Y51" s="525" t="s">
        <v>436</v>
      </c>
      <c r="Z51" s="525"/>
      <c r="AA51" s="525"/>
      <c r="AB51" s="525" t="s">
        <v>436</v>
      </c>
      <c r="AC51" s="525"/>
      <c r="AD51" s="525"/>
      <c r="AE51" s="525" t="s">
        <v>436</v>
      </c>
      <c r="AF51" s="525"/>
      <c r="AG51" s="525"/>
      <c r="AH51" s="525" t="s">
        <v>436</v>
      </c>
      <c r="AI51" s="525"/>
      <c r="AJ51" s="525"/>
      <c r="AK51" s="624">
        <v>1</v>
      </c>
      <c r="AL51" s="624">
        <v>1</v>
      </c>
      <c r="AM51" s="624">
        <v>1</v>
      </c>
      <c r="AN51" s="528">
        <f>$F$9-AM51</f>
        <v>-0.82000000000000006</v>
      </c>
      <c r="AO51" s="523"/>
      <c r="AP51" s="523"/>
      <c r="AQ51" s="514"/>
      <c r="AR51" s="527"/>
      <c r="AS51" s="514"/>
      <c r="AT51" s="514"/>
      <c r="AU51" s="514"/>
      <c r="AV51" s="254">
        <v>0</v>
      </c>
      <c r="AW51" s="254">
        <v>0</v>
      </c>
      <c r="AX51" s="254">
        <v>0</v>
      </c>
      <c r="AY51" s="254">
        <v>0</v>
      </c>
      <c r="AZ51" s="257">
        <v>0</v>
      </c>
      <c r="BA51" s="257">
        <v>0</v>
      </c>
      <c r="BB51" s="257">
        <v>0</v>
      </c>
      <c r="BC51" s="257">
        <v>0</v>
      </c>
      <c r="BD51" s="257">
        <v>0</v>
      </c>
      <c r="BE51" s="514"/>
      <c r="BF51" s="514"/>
      <c r="BG51" s="514"/>
      <c r="BH51" s="267"/>
      <c r="BI51" s="253" t="e">
        <f t="shared" si="10"/>
        <v>#DIV/0!</v>
      </c>
      <c r="BJ51" s="267"/>
    </row>
    <row r="52" spans="1:62" x14ac:dyDescent="0.25">
      <c r="A52" s="525"/>
      <c r="B52" s="543"/>
      <c r="C52" s="640"/>
      <c r="D52" s="641"/>
      <c r="E52" s="626"/>
      <c r="F52" s="642"/>
      <c r="G52" s="642"/>
      <c r="H52" s="539"/>
      <c r="I52" s="638"/>
      <c r="J52" s="643"/>
      <c r="K52" s="644"/>
      <c r="L52" s="546"/>
      <c r="M52" s="537"/>
      <c r="N52" s="537"/>
      <c r="O52" s="538"/>
      <c r="P52" s="624"/>
      <c r="Q52" s="623"/>
      <c r="R52" s="533"/>
      <c r="S52" s="525"/>
      <c r="T52" s="525"/>
      <c r="U52" s="525"/>
      <c r="V52" s="546"/>
      <c r="W52" s="546"/>
      <c r="X52" s="525"/>
      <c r="Y52" s="525"/>
      <c r="Z52" s="525"/>
      <c r="AA52" s="525"/>
      <c r="AB52" s="525"/>
      <c r="AC52" s="525"/>
      <c r="AD52" s="525"/>
      <c r="AE52" s="525"/>
      <c r="AF52" s="525"/>
      <c r="AG52" s="525"/>
      <c r="AH52" s="525"/>
      <c r="AI52" s="525"/>
      <c r="AJ52" s="525"/>
      <c r="AK52" s="624"/>
      <c r="AL52" s="624"/>
      <c r="AM52" s="624"/>
      <c r="AN52" s="528"/>
      <c r="AO52" s="523"/>
      <c r="AP52" s="523"/>
      <c r="AQ52" s="514"/>
      <c r="AR52" s="527"/>
      <c r="AS52" s="514"/>
      <c r="AT52" s="514"/>
      <c r="AU52" s="514"/>
      <c r="AV52" s="254"/>
      <c r="AW52" s="254"/>
      <c r="AX52" s="254"/>
      <c r="AY52" s="254"/>
      <c r="AZ52" s="257"/>
      <c r="BA52" s="257"/>
      <c r="BB52" s="257"/>
      <c r="BC52" s="257"/>
      <c r="BD52" s="257"/>
      <c r="BE52" s="514"/>
      <c r="BF52" s="514"/>
      <c r="BG52" s="514"/>
      <c r="BH52" s="267"/>
      <c r="BI52" s="253"/>
      <c r="BJ52" s="267"/>
    </row>
    <row r="53" spans="1:62" x14ac:dyDescent="0.25">
      <c r="A53" s="525"/>
      <c r="B53" s="543"/>
      <c r="C53" s="640"/>
      <c r="D53" s="641"/>
      <c r="E53" s="626"/>
      <c r="F53" s="642"/>
      <c r="G53" s="642"/>
      <c r="H53" s="539"/>
      <c r="I53" s="638"/>
      <c r="J53" s="643"/>
      <c r="K53" s="644"/>
      <c r="L53" s="546"/>
      <c r="M53" s="537"/>
      <c r="N53" s="537"/>
      <c r="O53" s="538"/>
      <c r="P53" s="624"/>
      <c r="Q53" s="623"/>
      <c r="R53" s="533"/>
      <c r="S53" s="525"/>
      <c r="T53" s="525"/>
      <c r="U53" s="525"/>
      <c r="V53" s="546"/>
      <c r="W53" s="546"/>
      <c r="X53" s="525"/>
      <c r="Y53" s="525"/>
      <c r="Z53" s="525"/>
      <c r="AA53" s="525"/>
      <c r="AB53" s="525"/>
      <c r="AC53" s="525"/>
      <c r="AD53" s="525"/>
      <c r="AE53" s="525"/>
      <c r="AF53" s="525"/>
      <c r="AG53" s="525"/>
      <c r="AH53" s="525"/>
      <c r="AI53" s="525"/>
      <c r="AJ53" s="525"/>
      <c r="AK53" s="624"/>
      <c r="AL53" s="624"/>
      <c r="AM53" s="624"/>
      <c r="AN53" s="528"/>
      <c r="AO53" s="523"/>
      <c r="AP53" s="523"/>
      <c r="AQ53" s="514"/>
      <c r="AR53" s="527"/>
      <c r="AS53" s="514"/>
      <c r="AT53" s="514"/>
      <c r="AU53" s="514"/>
      <c r="AV53" s="254"/>
      <c r="AW53" s="254"/>
      <c r="AX53" s="254"/>
      <c r="AY53" s="254"/>
      <c r="AZ53" s="257"/>
      <c r="BA53" s="257"/>
      <c r="BB53" s="257"/>
      <c r="BC53" s="257"/>
      <c r="BD53" s="257"/>
      <c r="BE53" s="514"/>
      <c r="BF53" s="514"/>
      <c r="BG53" s="514"/>
      <c r="BH53" s="267"/>
      <c r="BI53" s="253"/>
      <c r="BJ53" s="267"/>
    </row>
    <row r="54" spans="1:62" x14ac:dyDescent="0.25">
      <c r="A54" s="525"/>
      <c r="B54" s="543"/>
      <c r="C54" s="640"/>
      <c r="D54" s="641"/>
      <c r="E54" s="626"/>
      <c r="F54" s="642"/>
      <c r="G54" s="642"/>
      <c r="H54" s="539"/>
      <c r="I54" s="638"/>
      <c r="J54" s="643"/>
      <c r="K54" s="644"/>
      <c r="L54" s="546"/>
      <c r="M54" s="537"/>
      <c r="N54" s="537"/>
      <c r="O54" s="538"/>
      <c r="P54" s="624"/>
      <c r="Q54" s="623"/>
      <c r="R54" s="533"/>
      <c r="S54" s="525"/>
      <c r="T54" s="525"/>
      <c r="U54" s="525"/>
      <c r="V54" s="546"/>
      <c r="W54" s="546"/>
      <c r="X54" s="525"/>
      <c r="Y54" s="525"/>
      <c r="Z54" s="525"/>
      <c r="AA54" s="525"/>
      <c r="AB54" s="525"/>
      <c r="AC54" s="525"/>
      <c r="AD54" s="525"/>
      <c r="AE54" s="525"/>
      <c r="AF54" s="525"/>
      <c r="AG54" s="525"/>
      <c r="AH54" s="525"/>
      <c r="AI54" s="525"/>
      <c r="AJ54" s="525"/>
      <c r="AK54" s="624"/>
      <c r="AL54" s="624"/>
      <c r="AM54" s="624"/>
      <c r="AN54" s="528"/>
      <c r="AO54" s="523"/>
      <c r="AP54" s="523"/>
      <c r="AQ54" s="514"/>
      <c r="AR54" s="527"/>
      <c r="AS54" s="514"/>
      <c r="AT54" s="514"/>
      <c r="AU54" s="514"/>
      <c r="AV54" s="254"/>
      <c r="AW54" s="254"/>
      <c r="AX54" s="254"/>
      <c r="AY54" s="254"/>
      <c r="AZ54" s="257"/>
      <c r="BA54" s="257"/>
      <c r="BB54" s="257"/>
      <c r="BC54" s="257"/>
      <c r="BD54" s="257"/>
      <c r="BE54" s="514"/>
      <c r="BF54" s="514"/>
      <c r="BG54" s="514"/>
      <c r="BH54" s="267"/>
      <c r="BI54" s="253"/>
      <c r="BJ54" s="267"/>
    </row>
    <row r="55" spans="1:62" ht="127.5" x14ac:dyDescent="0.25">
      <c r="A55" s="525"/>
      <c r="B55" s="543"/>
      <c r="C55" s="640"/>
      <c r="D55" s="641"/>
      <c r="E55" s="626"/>
      <c r="F55" s="642"/>
      <c r="G55" s="642"/>
      <c r="H55" s="539"/>
      <c r="I55" s="638"/>
      <c r="J55" s="643"/>
      <c r="K55" s="644"/>
      <c r="L55" s="299" t="s">
        <v>486</v>
      </c>
      <c r="M55" s="285">
        <v>44562</v>
      </c>
      <c r="N55" s="285">
        <v>44926</v>
      </c>
      <c r="O55" s="252">
        <f>(N56-M55)+1</f>
        <v>365</v>
      </c>
      <c r="P55" s="300">
        <v>1</v>
      </c>
      <c r="Q55" s="258">
        <v>0.12</v>
      </c>
      <c r="R55" s="301">
        <v>1</v>
      </c>
      <c r="S55" s="267" t="s">
        <v>436</v>
      </c>
      <c r="T55" s="267"/>
      <c r="U55" s="267"/>
      <c r="V55" s="299" t="s">
        <v>487</v>
      </c>
      <c r="W55" s="299" t="s">
        <v>487</v>
      </c>
      <c r="X55" s="267" t="s">
        <v>471</v>
      </c>
      <c r="Y55" s="267" t="s">
        <v>436</v>
      </c>
      <c r="Z55" s="267"/>
      <c r="AA55" s="267"/>
      <c r="AB55" s="267" t="s">
        <v>436</v>
      </c>
      <c r="AC55" s="267"/>
      <c r="AD55" s="267"/>
      <c r="AE55" s="267" t="s">
        <v>436</v>
      </c>
      <c r="AF55" s="267"/>
      <c r="AG55" s="267"/>
      <c r="AH55" s="267" t="s">
        <v>436</v>
      </c>
      <c r="AI55" s="267"/>
      <c r="AJ55" s="267"/>
      <c r="AK55" s="300">
        <v>1</v>
      </c>
      <c r="AL55" s="300">
        <v>1</v>
      </c>
      <c r="AM55" s="300">
        <v>1</v>
      </c>
      <c r="AN55" s="272">
        <f>$F$9-AM55</f>
        <v>-0.82000000000000006</v>
      </c>
      <c r="AO55" s="523"/>
      <c r="AP55" s="523" t="s">
        <v>119</v>
      </c>
      <c r="AQ55" s="514">
        <v>689200641.92999995</v>
      </c>
      <c r="AR55" s="527">
        <v>0.84</v>
      </c>
      <c r="AS55" s="514">
        <v>689200641.92999995</v>
      </c>
      <c r="AT55" s="514">
        <v>689200641.92999995</v>
      </c>
      <c r="AU55" s="514">
        <f>+AT55-AS55</f>
        <v>0</v>
      </c>
      <c r="AV55" s="254">
        <v>0</v>
      </c>
      <c r="AW55" s="254">
        <v>0</v>
      </c>
      <c r="AX55" s="254">
        <v>0</v>
      </c>
      <c r="AY55" s="254">
        <v>0</v>
      </c>
      <c r="AZ55" s="257">
        <v>0</v>
      </c>
      <c r="BA55" s="257">
        <v>0</v>
      </c>
      <c r="BB55" s="257">
        <v>0</v>
      </c>
      <c r="BC55" s="257">
        <v>0</v>
      </c>
      <c r="BD55" s="257">
        <v>0</v>
      </c>
      <c r="BE55" s="514">
        <v>689200641.92999995</v>
      </c>
      <c r="BF55" s="514">
        <v>637999999</v>
      </c>
      <c r="BG55" s="514">
        <v>619599999</v>
      </c>
      <c r="BH55" s="267"/>
      <c r="BI55" s="253">
        <f t="shared" si="10"/>
        <v>0.10098748999289109</v>
      </c>
      <c r="BJ55" s="267"/>
    </row>
    <row r="56" spans="1:62" x14ac:dyDescent="0.25">
      <c r="A56" s="525"/>
      <c r="B56" s="543"/>
      <c r="C56" s="640"/>
      <c r="D56" s="641"/>
      <c r="E56" s="626"/>
      <c r="F56" s="642"/>
      <c r="G56" s="642"/>
      <c r="H56" s="539"/>
      <c r="I56" s="638"/>
      <c r="J56" s="643"/>
      <c r="K56" s="644"/>
      <c r="L56" s="628" t="s">
        <v>488</v>
      </c>
      <c r="M56" s="537">
        <v>44562</v>
      </c>
      <c r="N56" s="537">
        <v>44926</v>
      </c>
      <c r="O56" s="538">
        <f>(N61-M56)+1</f>
        <v>365</v>
      </c>
      <c r="P56" s="624">
        <v>1</v>
      </c>
      <c r="Q56" s="623">
        <v>0.12</v>
      </c>
      <c r="R56" s="533">
        <v>1</v>
      </c>
      <c r="S56" s="525" t="s">
        <v>436</v>
      </c>
      <c r="T56" s="525"/>
      <c r="U56" s="525"/>
      <c r="V56" s="628" t="s">
        <v>489</v>
      </c>
      <c r="W56" s="628" t="s">
        <v>489</v>
      </c>
      <c r="X56" s="525" t="s">
        <v>471</v>
      </c>
      <c r="Y56" s="525" t="s">
        <v>436</v>
      </c>
      <c r="Z56" s="525"/>
      <c r="AA56" s="525"/>
      <c r="AB56" s="525" t="s">
        <v>436</v>
      </c>
      <c r="AC56" s="525"/>
      <c r="AD56" s="525"/>
      <c r="AE56" s="525" t="s">
        <v>436</v>
      </c>
      <c r="AF56" s="525"/>
      <c r="AG56" s="525"/>
      <c r="AH56" s="525" t="s">
        <v>436</v>
      </c>
      <c r="AI56" s="525"/>
      <c r="AJ56" s="525"/>
      <c r="AK56" s="624">
        <v>1</v>
      </c>
      <c r="AL56" s="624">
        <v>1</v>
      </c>
      <c r="AM56" s="624">
        <v>1</v>
      </c>
      <c r="AN56" s="528">
        <f>$F$9-AM56</f>
        <v>-0.82000000000000006</v>
      </c>
      <c r="AO56" s="523"/>
      <c r="AP56" s="523"/>
      <c r="AQ56" s="514"/>
      <c r="AR56" s="527"/>
      <c r="AS56" s="514"/>
      <c r="AT56" s="514"/>
      <c r="AU56" s="514"/>
      <c r="AV56" s="254">
        <v>0</v>
      </c>
      <c r="AW56" s="254">
        <v>0</v>
      </c>
      <c r="AX56" s="254">
        <v>0</v>
      </c>
      <c r="AY56" s="254">
        <v>0</v>
      </c>
      <c r="AZ56" s="257">
        <v>0</v>
      </c>
      <c r="BA56" s="257">
        <v>0</v>
      </c>
      <c r="BB56" s="257">
        <v>0</v>
      </c>
      <c r="BC56" s="257">
        <v>0</v>
      </c>
      <c r="BD56" s="257">
        <v>0</v>
      </c>
      <c r="BE56" s="514"/>
      <c r="BF56" s="514"/>
      <c r="BG56" s="514"/>
      <c r="BH56" s="267"/>
      <c r="BI56" s="253" t="e">
        <f t="shared" si="10"/>
        <v>#DIV/0!</v>
      </c>
      <c r="BJ56" s="267"/>
    </row>
    <row r="57" spans="1:62" x14ac:dyDescent="0.25">
      <c r="A57" s="525"/>
      <c r="B57" s="543"/>
      <c r="C57" s="640"/>
      <c r="D57" s="641"/>
      <c r="E57" s="626"/>
      <c r="F57" s="642"/>
      <c r="G57" s="642"/>
      <c r="H57" s="539"/>
      <c r="I57" s="638"/>
      <c r="J57" s="643"/>
      <c r="K57" s="644"/>
      <c r="L57" s="628"/>
      <c r="M57" s="537"/>
      <c r="N57" s="537"/>
      <c r="O57" s="538"/>
      <c r="P57" s="624"/>
      <c r="Q57" s="623"/>
      <c r="R57" s="533"/>
      <c r="S57" s="525"/>
      <c r="T57" s="525"/>
      <c r="U57" s="525"/>
      <c r="V57" s="628"/>
      <c r="W57" s="628"/>
      <c r="X57" s="525"/>
      <c r="Y57" s="525"/>
      <c r="Z57" s="525"/>
      <c r="AA57" s="525"/>
      <c r="AB57" s="525"/>
      <c r="AC57" s="525"/>
      <c r="AD57" s="525"/>
      <c r="AE57" s="525"/>
      <c r="AF57" s="525"/>
      <c r="AG57" s="525"/>
      <c r="AH57" s="525"/>
      <c r="AI57" s="525"/>
      <c r="AJ57" s="525"/>
      <c r="AK57" s="624"/>
      <c r="AL57" s="624"/>
      <c r="AM57" s="624"/>
      <c r="AN57" s="528"/>
      <c r="AO57" s="523"/>
      <c r="AP57" s="523"/>
      <c r="AQ57" s="514"/>
      <c r="AR57" s="527"/>
      <c r="AS57" s="514"/>
      <c r="AT57" s="514"/>
      <c r="AU57" s="514"/>
      <c r="AV57" s="254"/>
      <c r="AW57" s="254"/>
      <c r="AX57" s="254"/>
      <c r="AY57" s="254"/>
      <c r="AZ57" s="257"/>
      <c r="BA57" s="257"/>
      <c r="BB57" s="257"/>
      <c r="BC57" s="257"/>
      <c r="BD57" s="257"/>
      <c r="BE57" s="514"/>
      <c r="BF57" s="514"/>
      <c r="BG57" s="514"/>
      <c r="BH57" s="267"/>
      <c r="BI57" s="253"/>
      <c r="BJ57" s="267"/>
    </row>
    <row r="58" spans="1:62" x14ac:dyDescent="0.25">
      <c r="A58" s="525"/>
      <c r="B58" s="543"/>
      <c r="C58" s="640"/>
      <c r="D58" s="641"/>
      <c r="E58" s="626"/>
      <c r="F58" s="642"/>
      <c r="G58" s="642"/>
      <c r="H58" s="539"/>
      <c r="I58" s="638"/>
      <c r="J58" s="643"/>
      <c r="K58" s="644"/>
      <c r="L58" s="628"/>
      <c r="M58" s="537"/>
      <c r="N58" s="537"/>
      <c r="O58" s="538"/>
      <c r="P58" s="624"/>
      <c r="Q58" s="623"/>
      <c r="R58" s="533"/>
      <c r="S58" s="525"/>
      <c r="T58" s="525"/>
      <c r="U58" s="525"/>
      <c r="V58" s="628"/>
      <c r="W58" s="628"/>
      <c r="X58" s="525"/>
      <c r="Y58" s="525"/>
      <c r="Z58" s="525"/>
      <c r="AA58" s="525"/>
      <c r="AB58" s="525"/>
      <c r="AC58" s="525"/>
      <c r="AD58" s="525"/>
      <c r="AE58" s="525"/>
      <c r="AF58" s="525"/>
      <c r="AG58" s="525"/>
      <c r="AH58" s="525"/>
      <c r="AI58" s="525"/>
      <c r="AJ58" s="525"/>
      <c r="AK58" s="624"/>
      <c r="AL58" s="624"/>
      <c r="AM58" s="624"/>
      <c r="AN58" s="528"/>
      <c r="AO58" s="523"/>
      <c r="AP58" s="523"/>
      <c r="AQ58" s="514"/>
      <c r="AR58" s="527"/>
      <c r="AS58" s="514"/>
      <c r="AT58" s="514"/>
      <c r="AU58" s="514"/>
      <c r="AV58" s="254"/>
      <c r="AW58" s="254"/>
      <c r="AX58" s="254"/>
      <c r="AY58" s="254"/>
      <c r="AZ58" s="257"/>
      <c r="BA58" s="257"/>
      <c r="BB58" s="257"/>
      <c r="BC58" s="257"/>
      <c r="BD58" s="257"/>
      <c r="BE58" s="514"/>
      <c r="BF58" s="514"/>
      <c r="BG58" s="514"/>
      <c r="BH58" s="267"/>
      <c r="BI58" s="253"/>
      <c r="BJ58" s="267"/>
    </row>
    <row r="59" spans="1:62" x14ac:dyDescent="0.25">
      <c r="A59" s="525"/>
      <c r="B59" s="543"/>
      <c r="C59" s="640"/>
      <c r="D59" s="641"/>
      <c r="E59" s="626"/>
      <c r="F59" s="642"/>
      <c r="G59" s="642"/>
      <c r="H59" s="539"/>
      <c r="I59" s="638"/>
      <c r="J59" s="643"/>
      <c r="K59" s="644"/>
      <c r="L59" s="628"/>
      <c r="M59" s="537"/>
      <c r="N59" s="537"/>
      <c r="O59" s="538"/>
      <c r="P59" s="624"/>
      <c r="Q59" s="623"/>
      <c r="R59" s="533"/>
      <c r="S59" s="525"/>
      <c r="T59" s="525"/>
      <c r="U59" s="525"/>
      <c r="V59" s="628"/>
      <c r="W59" s="628"/>
      <c r="X59" s="525"/>
      <c r="Y59" s="525"/>
      <c r="Z59" s="525"/>
      <c r="AA59" s="525"/>
      <c r="AB59" s="525"/>
      <c r="AC59" s="525"/>
      <c r="AD59" s="525"/>
      <c r="AE59" s="525"/>
      <c r="AF59" s="525"/>
      <c r="AG59" s="525"/>
      <c r="AH59" s="525"/>
      <c r="AI59" s="525"/>
      <c r="AJ59" s="525"/>
      <c r="AK59" s="624"/>
      <c r="AL59" s="624"/>
      <c r="AM59" s="624"/>
      <c r="AN59" s="528"/>
      <c r="AO59" s="523"/>
      <c r="AP59" s="523"/>
      <c r="AQ59" s="514"/>
      <c r="AR59" s="527"/>
      <c r="AS59" s="514"/>
      <c r="AT59" s="514"/>
      <c r="AU59" s="514"/>
      <c r="AV59" s="254"/>
      <c r="AW59" s="254"/>
      <c r="AX59" s="254"/>
      <c r="AY59" s="254"/>
      <c r="AZ59" s="257"/>
      <c r="BA59" s="257"/>
      <c r="BB59" s="257"/>
      <c r="BC59" s="257"/>
      <c r="BD59" s="257"/>
      <c r="BE59" s="514"/>
      <c r="BF59" s="514"/>
      <c r="BG59" s="514"/>
      <c r="BH59" s="267"/>
      <c r="BI59" s="253"/>
      <c r="BJ59" s="267"/>
    </row>
    <row r="60" spans="1:62" x14ac:dyDescent="0.25">
      <c r="A60" s="525"/>
      <c r="B60" s="543"/>
      <c r="C60" s="640"/>
      <c r="D60" s="641"/>
      <c r="E60" s="626"/>
      <c r="F60" s="642"/>
      <c r="G60" s="642"/>
      <c r="H60" s="539"/>
      <c r="I60" s="638"/>
      <c r="J60" s="643"/>
      <c r="K60" s="644"/>
      <c r="L60" s="628"/>
      <c r="M60" s="537"/>
      <c r="N60" s="537"/>
      <c r="O60" s="538"/>
      <c r="P60" s="624"/>
      <c r="Q60" s="623"/>
      <c r="R60" s="533"/>
      <c r="S60" s="525"/>
      <c r="T60" s="525"/>
      <c r="U60" s="525"/>
      <c r="V60" s="628"/>
      <c r="W60" s="628"/>
      <c r="X60" s="525"/>
      <c r="Y60" s="525"/>
      <c r="Z60" s="525"/>
      <c r="AA60" s="525"/>
      <c r="AB60" s="525"/>
      <c r="AC60" s="525"/>
      <c r="AD60" s="525"/>
      <c r="AE60" s="525"/>
      <c r="AF60" s="525"/>
      <c r="AG60" s="525"/>
      <c r="AH60" s="525"/>
      <c r="AI60" s="525"/>
      <c r="AJ60" s="525"/>
      <c r="AK60" s="624"/>
      <c r="AL60" s="624"/>
      <c r="AM60" s="624"/>
      <c r="AN60" s="528"/>
      <c r="AO60" s="523"/>
      <c r="AP60" s="523"/>
      <c r="AQ60" s="514"/>
      <c r="AR60" s="527"/>
      <c r="AS60" s="514"/>
      <c r="AT60" s="514"/>
      <c r="AU60" s="514"/>
      <c r="AV60" s="254"/>
      <c r="AW60" s="254"/>
      <c r="AX60" s="254"/>
      <c r="AY60" s="254"/>
      <c r="AZ60" s="257"/>
      <c r="BA60" s="257"/>
      <c r="BB60" s="257"/>
      <c r="BC60" s="257"/>
      <c r="BD60" s="257"/>
      <c r="BE60" s="514"/>
      <c r="BF60" s="514"/>
      <c r="BG60" s="514"/>
      <c r="BH60" s="267"/>
      <c r="BI60" s="253"/>
      <c r="BJ60" s="267"/>
    </row>
    <row r="61" spans="1:62" x14ac:dyDescent="0.25">
      <c r="A61" s="525"/>
      <c r="B61" s="543"/>
      <c r="C61" s="640"/>
      <c r="D61" s="641"/>
      <c r="E61" s="626"/>
      <c r="F61" s="642"/>
      <c r="G61" s="642"/>
      <c r="H61" s="539"/>
      <c r="I61" s="638"/>
      <c r="J61" s="643"/>
      <c r="K61" s="644"/>
      <c r="L61" s="628" t="s">
        <v>490</v>
      </c>
      <c r="M61" s="537">
        <v>44768</v>
      </c>
      <c r="N61" s="537">
        <v>44926</v>
      </c>
      <c r="O61" s="538">
        <f>(N66-M61)+1</f>
        <v>159</v>
      </c>
      <c r="P61" s="624">
        <v>1</v>
      </c>
      <c r="Q61" s="623">
        <v>0.02</v>
      </c>
      <c r="R61" s="533">
        <v>0</v>
      </c>
      <c r="S61" s="525" t="s">
        <v>436</v>
      </c>
      <c r="T61" s="525"/>
      <c r="U61" s="525"/>
      <c r="V61" s="628" t="s">
        <v>490</v>
      </c>
      <c r="W61" s="628" t="s">
        <v>490</v>
      </c>
      <c r="X61" s="525" t="s">
        <v>471</v>
      </c>
      <c r="Y61" s="525" t="s">
        <v>436</v>
      </c>
      <c r="Z61" s="525"/>
      <c r="AA61" s="525"/>
      <c r="AB61" s="525"/>
      <c r="AC61" s="525" t="s">
        <v>436</v>
      </c>
      <c r="AD61" s="525"/>
      <c r="AE61" s="525"/>
      <c r="AF61" s="525" t="s">
        <v>436</v>
      </c>
      <c r="AG61" s="525"/>
      <c r="AH61" s="525"/>
      <c r="AI61" s="525" t="s">
        <v>436</v>
      </c>
      <c r="AJ61" s="525"/>
      <c r="AK61" s="624">
        <v>0</v>
      </c>
      <c r="AL61" s="624">
        <v>0</v>
      </c>
      <c r="AM61" s="624">
        <v>0</v>
      </c>
      <c r="AN61" s="528">
        <f>$F$9-AM61</f>
        <v>0.18</v>
      </c>
      <c r="AO61" s="523"/>
      <c r="AP61" s="523"/>
      <c r="AQ61" s="514"/>
      <c r="AR61" s="527"/>
      <c r="AS61" s="514"/>
      <c r="AT61" s="514"/>
      <c r="AU61" s="514"/>
      <c r="AV61" s="254"/>
      <c r="AW61" s="254"/>
      <c r="AX61" s="254"/>
      <c r="AY61" s="254"/>
      <c r="AZ61" s="257"/>
      <c r="BA61" s="257"/>
      <c r="BB61" s="257"/>
      <c r="BC61" s="257"/>
      <c r="BD61" s="257"/>
      <c r="BE61" s="514"/>
      <c r="BF61" s="514"/>
      <c r="BG61" s="514"/>
      <c r="BH61" s="267"/>
      <c r="BI61" s="253"/>
      <c r="BJ61" s="267"/>
    </row>
    <row r="62" spans="1:62" x14ac:dyDescent="0.25">
      <c r="A62" s="525"/>
      <c r="B62" s="543"/>
      <c r="C62" s="640"/>
      <c r="D62" s="641"/>
      <c r="E62" s="626"/>
      <c r="F62" s="642"/>
      <c r="G62" s="642"/>
      <c r="H62" s="539"/>
      <c r="I62" s="638"/>
      <c r="J62" s="643"/>
      <c r="K62" s="644"/>
      <c r="L62" s="628"/>
      <c r="M62" s="537"/>
      <c r="N62" s="537"/>
      <c r="O62" s="538"/>
      <c r="P62" s="624"/>
      <c r="Q62" s="623"/>
      <c r="R62" s="533"/>
      <c r="S62" s="525"/>
      <c r="T62" s="525"/>
      <c r="U62" s="525"/>
      <c r="V62" s="628"/>
      <c r="W62" s="628"/>
      <c r="X62" s="525"/>
      <c r="Y62" s="525"/>
      <c r="Z62" s="525"/>
      <c r="AA62" s="525"/>
      <c r="AB62" s="525"/>
      <c r="AC62" s="525"/>
      <c r="AD62" s="525"/>
      <c r="AE62" s="525"/>
      <c r="AF62" s="525"/>
      <c r="AG62" s="525"/>
      <c r="AH62" s="525"/>
      <c r="AI62" s="525"/>
      <c r="AJ62" s="525"/>
      <c r="AK62" s="624"/>
      <c r="AL62" s="624"/>
      <c r="AM62" s="624"/>
      <c r="AN62" s="528"/>
      <c r="AO62" s="523"/>
      <c r="AP62" s="523" t="s">
        <v>383</v>
      </c>
      <c r="AQ62" s="514">
        <v>558264321</v>
      </c>
      <c r="AR62" s="527">
        <v>0.9</v>
      </c>
      <c r="AS62" s="514">
        <v>558264321</v>
      </c>
      <c r="AT62" s="514">
        <v>558264321</v>
      </c>
      <c r="AU62" s="514">
        <f>+AT62-AS62</f>
        <v>0</v>
      </c>
      <c r="AV62" s="254"/>
      <c r="AW62" s="254"/>
      <c r="AX62" s="254"/>
      <c r="AY62" s="254"/>
      <c r="AZ62" s="257"/>
      <c r="BA62" s="257"/>
      <c r="BB62" s="257"/>
      <c r="BC62" s="257"/>
      <c r="BD62" s="257"/>
      <c r="BE62" s="514">
        <v>558264321</v>
      </c>
      <c r="BF62" s="514">
        <v>471259600</v>
      </c>
      <c r="BG62" s="514">
        <v>471259600</v>
      </c>
      <c r="BH62" s="267"/>
      <c r="BI62" s="253"/>
      <c r="BJ62" s="267"/>
    </row>
    <row r="63" spans="1:62" x14ac:dyDescent="0.25">
      <c r="A63" s="525"/>
      <c r="B63" s="543"/>
      <c r="C63" s="640"/>
      <c r="D63" s="641"/>
      <c r="E63" s="626"/>
      <c r="F63" s="642"/>
      <c r="G63" s="642"/>
      <c r="H63" s="539"/>
      <c r="I63" s="638"/>
      <c r="J63" s="643"/>
      <c r="K63" s="644"/>
      <c r="L63" s="628"/>
      <c r="M63" s="537"/>
      <c r="N63" s="537"/>
      <c r="O63" s="538"/>
      <c r="P63" s="624"/>
      <c r="Q63" s="623"/>
      <c r="R63" s="533"/>
      <c r="S63" s="525"/>
      <c r="T63" s="525"/>
      <c r="U63" s="525"/>
      <c r="V63" s="628"/>
      <c r="W63" s="628"/>
      <c r="X63" s="525"/>
      <c r="Y63" s="525"/>
      <c r="Z63" s="525"/>
      <c r="AA63" s="525"/>
      <c r="AB63" s="525"/>
      <c r="AC63" s="525"/>
      <c r="AD63" s="525"/>
      <c r="AE63" s="525"/>
      <c r="AF63" s="525"/>
      <c r="AG63" s="525"/>
      <c r="AH63" s="525"/>
      <c r="AI63" s="525"/>
      <c r="AJ63" s="525"/>
      <c r="AK63" s="624"/>
      <c r="AL63" s="624"/>
      <c r="AM63" s="624"/>
      <c r="AN63" s="528"/>
      <c r="AO63" s="523"/>
      <c r="AP63" s="523"/>
      <c r="AQ63" s="514"/>
      <c r="AR63" s="527"/>
      <c r="AS63" s="514"/>
      <c r="AT63" s="514"/>
      <c r="AU63" s="514"/>
      <c r="AV63" s="254"/>
      <c r="AW63" s="254"/>
      <c r="AX63" s="254"/>
      <c r="AY63" s="254"/>
      <c r="AZ63" s="257"/>
      <c r="BA63" s="257"/>
      <c r="BB63" s="257"/>
      <c r="BC63" s="257"/>
      <c r="BD63" s="257"/>
      <c r="BE63" s="514"/>
      <c r="BF63" s="514"/>
      <c r="BG63" s="514"/>
      <c r="BH63" s="267"/>
      <c r="BI63" s="253"/>
      <c r="BJ63" s="267"/>
    </row>
    <row r="64" spans="1:62" x14ac:dyDescent="0.25">
      <c r="A64" s="525"/>
      <c r="B64" s="543"/>
      <c r="C64" s="640"/>
      <c r="D64" s="641"/>
      <c r="E64" s="626"/>
      <c r="F64" s="642"/>
      <c r="G64" s="642"/>
      <c r="H64" s="539"/>
      <c r="I64" s="638"/>
      <c r="J64" s="643"/>
      <c r="K64" s="644"/>
      <c r="L64" s="628"/>
      <c r="M64" s="537"/>
      <c r="N64" s="537"/>
      <c r="O64" s="538"/>
      <c r="P64" s="624"/>
      <c r="Q64" s="623"/>
      <c r="R64" s="533"/>
      <c r="S64" s="525"/>
      <c r="T64" s="525"/>
      <c r="U64" s="525"/>
      <c r="V64" s="628"/>
      <c r="W64" s="628"/>
      <c r="X64" s="525"/>
      <c r="Y64" s="525"/>
      <c r="Z64" s="525"/>
      <c r="AA64" s="525"/>
      <c r="AB64" s="525"/>
      <c r="AC64" s="525"/>
      <c r="AD64" s="525"/>
      <c r="AE64" s="525"/>
      <c r="AF64" s="525"/>
      <c r="AG64" s="525"/>
      <c r="AH64" s="525"/>
      <c r="AI64" s="525"/>
      <c r="AJ64" s="525"/>
      <c r="AK64" s="624"/>
      <c r="AL64" s="624"/>
      <c r="AM64" s="624"/>
      <c r="AN64" s="528"/>
      <c r="AO64" s="523"/>
      <c r="AP64" s="523"/>
      <c r="AQ64" s="514"/>
      <c r="AR64" s="527"/>
      <c r="AS64" s="514"/>
      <c r="AT64" s="514"/>
      <c r="AU64" s="514"/>
      <c r="AV64" s="254"/>
      <c r="AW64" s="254"/>
      <c r="AX64" s="254"/>
      <c r="AY64" s="254"/>
      <c r="AZ64" s="257"/>
      <c r="BA64" s="257"/>
      <c r="BB64" s="257"/>
      <c r="BC64" s="257"/>
      <c r="BD64" s="257"/>
      <c r="BE64" s="514"/>
      <c r="BF64" s="514"/>
      <c r="BG64" s="514"/>
      <c r="BH64" s="267"/>
      <c r="BI64" s="253"/>
      <c r="BJ64" s="267"/>
    </row>
    <row r="65" spans="1:62" x14ac:dyDescent="0.25">
      <c r="A65" s="525"/>
      <c r="B65" s="543"/>
      <c r="C65" s="640"/>
      <c r="D65" s="641"/>
      <c r="E65" s="626"/>
      <c r="F65" s="642"/>
      <c r="G65" s="642"/>
      <c r="H65" s="539"/>
      <c r="I65" s="638"/>
      <c r="J65" s="643"/>
      <c r="K65" s="644"/>
      <c r="L65" s="628"/>
      <c r="M65" s="537"/>
      <c r="N65" s="537"/>
      <c r="O65" s="538"/>
      <c r="P65" s="624"/>
      <c r="Q65" s="623"/>
      <c r="R65" s="533"/>
      <c r="S65" s="525"/>
      <c r="T65" s="525"/>
      <c r="U65" s="525"/>
      <c r="V65" s="628"/>
      <c r="W65" s="628"/>
      <c r="X65" s="525"/>
      <c r="Y65" s="525"/>
      <c r="Z65" s="525"/>
      <c r="AA65" s="525"/>
      <c r="AB65" s="525"/>
      <c r="AC65" s="525"/>
      <c r="AD65" s="525"/>
      <c r="AE65" s="525"/>
      <c r="AF65" s="525"/>
      <c r="AG65" s="525"/>
      <c r="AH65" s="525"/>
      <c r="AI65" s="525"/>
      <c r="AJ65" s="525"/>
      <c r="AK65" s="624"/>
      <c r="AL65" s="624"/>
      <c r="AM65" s="624"/>
      <c r="AN65" s="528"/>
      <c r="AO65" s="523"/>
      <c r="AP65" s="523"/>
      <c r="AQ65" s="514"/>
      <c r="AR65" s="527"/>
      <c r="AS65" s="514"/>
      <c r="AT65" s="514"/>
      <c r="AU65" s="514"/>
      <c r="AV65" s="254"/>
      <c r="AW65" s="254"/>
      <c r="AX65" s="254"/>
      <c r="AY65" s="254"/>
      <c r="AZ65" s="257"/>
      <c r="BA65" s="257"/>
      <c r="BB65" s="257"/>
      <c r="BC65" s="257"/>
      <c r="BD65" s="257"/>
      <c r="BE65" s="514"/>
      <c r="BF65" s="514"/>
      <c r="BG65" s="514"/>
      <c r="BH65" s="267"/>
      <c r="BI65" s="253"/>
      <c r="BJ65" s="267"/>
    </row>
    <row r="66" spans="1:62" x14ac:dyDescent="0.25">
      <c r="A66" s="525"/>
      <c r="B66" s="543"/>
      <c r="C66" s="640"/>
      <c r="D66" s="641"/>
      <c r="E66" s="626"/>
      <c r="F66" s="642"/>
      <c r="G66" s="642"/>
      <c r="H66" s="539"/>
      <c r="I66" s="638"/>
      <c r="J66" s="643"/>
      <c r="K66" s="644"/>
      <c r="L66" s="628" t="s">
        <v>491</v>
      </c>
      <c r="M66" s="537">
        <v>44768</v>
      </c>
      <c r="N66" s="537">
        <v>44926</v>
      </c>
      <c r="O66" s="538">
        <f>(N67-M66)+1</f>
        <v>-44767</v>
      </c>
      <c r="P66" s="624">
        <v>1</v>
      </c>
      <c r="Q66" s="623">
        <v>0.02</v>
      </c>
      <c r="R66" s="533">
        <v>0</v>
      </c>
      <c r="S66" s="525" t="s">
        <v>436</v>
      </c>
      <c r="T66" s="525"/>
      <c r="U66" s="525"/>
      <c r="V66" s="628" t="s">
        <v>491</v>
      </c>
      <c r="W66" s="628" t="s">
        <v>491</v>
      </c>
      <c r="X66" s="525" t="s">
        <v>471</v>
      </c>
      <c r="Y66" s="525" t="s">
        <v>436</v>
      </c>
      <c r="Z66" s="525"/>
      <c r="AA66" s="525"/>
      <c r="AB66" s="525"/>
      <c r="AC66" s="525" t="s">
        <v>436</v>
      </c>
      <c r="AD66" s="525"/>
      <c r="AE66" s="525"/>
      <c r="AF66" s="525" t="s">
        <v>436</v>
      </c>
      <c r="AG66" s="525"/>
      <c r="AH66" s="525"/>
      <c r="AI66" s="525" t="s">
        <v>436</v>
      </c>
      <c r="AJ66" s="525"/>
      <c r="AK66" s="624">
        <v>0</v>
      </c>
      <c r="AL66" s="624">
        <v>0</v>
      </c>
      <c r="AM66" s="624">
        <v>0</v>
      </c>
      <c r="AN66" s="528">
        <f>$F$9-AM66</f>
        <v>0.18</v>
      </c>
      <c r="AO66" s="523"/>
      <c r="AP66" s="523"/>
      <c r="AQ66" s="514"/>
      <c r="AR66" s="527"/>
      <c r="AS66" s="514"/>
      <c r="AT66" s="514"/>
      <c r="AU66" s="514"/>
      <c r="AV66" s="254"/>
      <c r="AW66" s="254"/>
      <c r="AX66" s="254"/>
      <c r="AY66" s="254"/>
      <c r="AZ66" s="257"/>
      <c r="BA66" s="257"/>
      <c r="BB66" s="257"/>
      <c r="BC66" s="257"/>
      <c r="BD66" s="257"/>
      <c r="BE66" s="514"/>
      <c r="BF66" s="514"/>
      <c r="BG66" s="514"/>
      <c r="BH66" s="267"/>
      <c r="BI66" s="253"/>
      <c r="BJ66" s="267"/>
    </row>
    <row r="67" spans="1:62" x14ac:dyDescent="0.25">
      <c r="A67" s="525"/>
      <c r="B67" s="543"/>
      <c r="C67" s="640"/>
      <c r="D67" s="641"/>
      <c r="E67" s="626"/>
      <c r="F67" s="642"/>
      <c r="G67" s="642"/>
      <c r="H67" s="539"/>
      <c r="I67" s="638"/>
      <c r="J67" s="643"/>
      <c r="K67" s="644"/>
      <c r="L67" s="628"/>
      <c r="M67" s="537"/>
      <c r="N67" s="537"/>
      <c r="O67" s="538"/>
      <c r="P67" s="624"/>
      <c r="Q67" s="623"/>
      <c r="R67" s="533"/>
      <c r="S67" s="525"/>
      <c r="T67" s="525"/>
      <c r="U67" s="525"/>
      <c r="V67" s="628"/>
      <c r="W67" s="628"/>
      <c r="X67" s="525"/>
      <c r="Y67" s="525"/>
      <c r="Z67" s="525"/>
      <c r="AA67" s="525"/>
      <c r="AB67" s="525"/>
      <c r="AC67" s="525"/>
      <c r="AD67" s="525"/>
      <c r="AE67" s="525"/>
      <c r="AF67" s="525"/>
      <c r="AG67" s="525"/>
      <c r="AH67" s="525"/>
      <c r="AI67" s="525"/>
      <c r="AJ67" s="525"/>
      <c r="AK67" s="624"/>
      <c r="AL67" s="624"/>
      <c r="AM67" s="624"/>
      <c r="AN67" s="528"/>
      <c r="AO67" s="523"/>
      <c r="AP67" s="523"/>
      <c r="AQ67" s="514"/>
      <c r="AR67" s="527"/>
      <c r="AS67" s="514"/>
      <c r="AT67" s="514"/>
      <c r="AU67" s="514"/>
      <c r="AV67" s="298"/>
      <c r="AW67" s="298"/>
      <c r="AX67" s="298"/>
      <c r="AY67" s="298"/>
      <c r="AZ67" s="298"/>
      <c r="BA67" s="298"/>
      <c r="BB67" s="298"/>
      <c r="BC67" s="298"/>
      <c r="BD67" s="298"/>
      <c r="BE67" s="514"/>
      <c r="BF67" s="514"/>
      <c r="BG67" s="514"/>
      <c r="BH67" s="298"/>
      <c r="BI67" s="298"/>
      <c r="BJ67" s="298"/>
    </row>
    <row r="68" spans="1:62" x14ac:dyDescent="0.25">
      <c r="A68" s="525"/>
      <c r="B68" s="543"/>
      <c r="C68" s="640"/>
      <c r="D68" s="641"/>
      <c r="E68" s="626"/>
      <c r="F68" s="642"/>
      <c r="G68" s="642"/>
      <c r="H68" s="539"/>
      <c r="I68" s="638"/>
      <c r="J68" s="643"/>
      <c r="K68" s="644"/>
      <c r="L68" s="628"/>
      <c r="M68" s="537"/>
      <c r="N68" s="537"/>
      <c r="O68" s="538"/>
      <c r="P68" s="624"/>
      <c r="Q68" s="623"/>
      <c r="R68" s="533"/>
      <c r="S68" s="525"/>
      <c r="T68" s="525"/>
      <c r="U68" s="525"/>
      <c r="V68" s="628"/>
      <c r="W68" s="628"/>
      <c r="X68" s="525"/>
      <c r="Y68" s="525"/>
      <c r="Z68" s="525"/>
      <c r="AA68" s="525"/>
      <c r="AB68" s="525"/>
      <c r="AC68" s="525"/>
      <c r="AD68" s="525"/>
      <c r="AE68" s="525"/>
      <c r="AF68" s="525"/>
      <c r="AG68" s="525"/>
      <c r="AH68" s="525"/>
      <c r="AI68" s="525"/>
      <c r="AJ68" s="525"/>
      <c r="AK68" s="624"/>
      <c r="AL68" s="624"/>
      <c r="AM68" s="624"/>
      <c r="AN68" s="528"/>
      <c r="AO68" s="523"/>
      <c r="AP68" s="523"/>
      <c r="AQ68" s="514"/>
      <c r="AR68" s="527"/>
      <c r="AS68" s="514"/>
      <c r="AT68" s="514"/>
      <c r="AU68" s="514"/>
      <c r="AV68" s="298"/>
      <c r="AW68" s="298"/>
      <c r="AX68" s="298"/>
      <c r="AY68" s="298"/>
      <c r="AZ68" s="298"/>
      <c r="BA68" s="298"/>
      <c r="BB68" s="298"/>
      <c r="BC68" s="298"/>
      <c r="BD68" s="298"/>
      <c r="BE68" s="514"/>
      <c r="BF68" s="514"/>
      <c r="BG68" s="514"/>
      <c r="BH68" s="298"/>
      <c r="BI68" s="298"/>
      <c r="BJ68" s="298"/>
    </row>
    <row r="69" spans="1:62" x14ac:dyDescent="0.25">
      <c r="A69" s="525"/>
      <c r="B69" s="543"/>
      <c r="C69" s="640"/>
      <c r="D69" s="641"/>
      <c r="E69" s="626"/>
      <c r="F69" s="642"/>
      <c r="G69" s="642"/>
      <c r="H69" s="539"/>
      <c r="I69" s="638"/>
      <c r="J69" s="643"/>
      <c r="K69" s="644"/>
      <c r="L69" s="628"/>
      <c r="M69" s="537"/>
      <c r="N69" s="537"/>
      <c r="O69" s="538"/>
      <c r="P69" s="624"/>
      <c r="Q69" s="623"/>
      <c r="R69" s="533"/>
      <c r="S69" s="525"/>
      <c r="T69" s="525"/>
      <c r="U69" s="525"/>
      <c r="V69" s="628"/>
      <c r="W69" s="628"/>
      <c r="X69" s="525"/>
      <c r="Y69" s="525"/>
      <c r="Z69" s="525"/>
      <c r="AA69" s="525"/>
      <c r="AB69" s="525"/>
      <c r="AC69" s="525"/>
      <c r="AD69" s="525"/>
      <c r="AE69" s="525"/>
      <c r="AF69" s="525"/>
      <c r="AG69" s="525"/>
      <c r="AH69" s="525"/>
      <c r="AI69" s="525"/>
      <c r="AJ69" s="525"/>
      <c r="AK69" s="624"/>
      <c r="AL69" s="624"/>
      <c r="AM69" s="624"/>
      <c r="AN69" s="528"/>
      <c r="AO69" s="523"/>
      <c r="AP69" s="523"/>
      <c r="AQ69" s="514"/>
      <c r="AR69" s="527"/>
      <c r="AS69" s="514"/>
      <c r="AT69" s="514"/>
      <c r="AU69" s="514"/>
      <c r="AV69" s="298"/>
      <c r="AW69" s="298"/>
      <c r="AX69" s="298"/>
      <c r="AY69" s="298"/>
      <c r="AZ69" s="298"/>
      <c r="BA69" s="298"/>
      <c r="BB69" s="298"/>
      <c r="BC69" s="298"/>
      <c r="BD69" s="298"/>
      <c r="BE69" s="514"/>
      <c r="BF69" s="514"/>
      <c r="BG69" s="514"/>
      <c r="BH69" s="298"/>
      <c r="BI69" s="298"/>
      <c r="BJ69" s="298"/>
    </row>
    <row r="70" spans="1:62" x14ac:dyDescent="0.25">
      <c r="A70" s="525"/>
      <c r="B70" s="543"/>
      <c r="C70" s="640"/>
      <c r="D70" s="641"/>
      <c r="E70" s="626"/>
      <c r="F70" s="642"/>
      <c r="G70" s="642"/>
      <c r="H70" s="539"/>
      <c r="I70" s="638"/>
      <c r="J70" s="643"/>
      <c r="K70" s="644"/>
      <c r="L70" s="628"/>
      <c r="M70" s="537"/>
      <c r="N70" s="537"/>
      <c r="O70" s="538"/>
      <c r="P70" s="624"/>
      <c r="Q70" s="623"/>
      <c r="R70" s="533"/>
      <c r="S70" s="525"/>
      <c r="T70" s="525"/>
      <c r="U70" s="525"/>
      <c r="V70" s="628"/>
      <c r="W70" s="628"/>
      <c r="X70" s="525"/>
      <c r="Y70" s="525"/>
      <c r="Z70" s="525"/>
      <c r="AA70" s="525"/>
      <c r="AB70" s="525"/>
      <c r="AC70" s="525"/>
      <c r="AD70" s="525"/>
      <c r="AE70" s="525"/>
      <c r="AF70" s="525"/>
      <c r="AG70" s="525"/>
      <c r="AH70" s="525"/>
      <c r="AI70" s="525"/>
      <c r="AJ70" s="525"/>
      <c r="AK70" s="624"/>
      <c r="AL70" s="624"/>
      <c r="AM70" s="624"/>
      <c r="AN70" s="528"/>
      <c r="AO70" s="523"/>
      <c r="AP70" s="523"/>
      <c r="AQ70" s="514"/>
      <c r="AR70" s="527"/>
      <c r="AS70" s="514"/>
      <c r="AT70" s="514"/>
      <c r="AU70" s="514"/>
      <c r="AV70" s="298"/>
      <c r="AW70" s="298"/>
      <c r="AX70" s="298"/>
      <c r="AY70" s="298"/>
      <c r="AZ70" s="298"/>
      <c r="BA70" s="298"/>
      <c r="BB70" s="298"/>
      <c r="BC70" s="298"/>
      <c r="BD70" s="298"/>
      <c r="BE70" s="514"/>
      <c r="BF70" s="514"/>
      <c r="BG70" s="514"/>
      <c r="BH70" s="298"/>
      <c r="BI70" s="298"/>
      <c r="BJ70" s="298"/>
    </row>
    <row r="71" spans="1:62" ht="165.75" customHeight="1" x14ac:dyDescent="0.25">
      <c r="A71" s="525" t="s">
        <v>9</v>
      </c>
      <c r="B71" s="639" t="s">
        <v>553</v>
      </c>
      <c r="C71" s="638" t="s">
        <v>552</v>
      </c>
      <c r="D71" s="638" t="s">
        <v>326</v>
      </c>
      <c r="E71" s="539">
        <v>1</v>
      </c>
      <c r="F71" s="539">
        <v>0.65</v>
      </c>
      <c r="G71" s="539">
        <v>0.65</v>
      </c>
      <c r="H71" s="539">
        <v>0.8</v>
      </c>
      <c r="I71" s="638" t="s">
        <v>571</v>
      </c>
      <c r="J71" s="545">
        <v>2021130010181</v>
      </c>
      <c r="K71" s="546" t="s">
        <v>328</v>
      </c>
      <c r="L71" s="291" t="s">
        <v>219</v>
      </c>
      <c r="M71" s="285">
        <v>44562</v>
      </c>
      <c r="N71" s="285">
        <v>44926</v>
      </c>
      <c r="O71" s="252">
        <f t="shared" ref="O71:O72" si="11">(N71-M71)+1</f>
        <v>365</v>
      </c>
      <c r="P71" s="252">
        <v>1</v>
      </c>
      <c r="Q71" s="258">
        <v>0.33300000000000002</v>
      </c>
      <c r="R71" s="48">
        <v>0</v>
      </c>
      <c r="S71" s="298" t="s">
        <v>436</v>
      </c>
      <c r="T71" s="267"/>
      <c r="U71" s="267"/>
      <c r="V71" s="291" t="s">
        <v>219</v>
      </c>
      <c r="W71" s="291" t="s">
        <v>219</v>
      </c>
      <c r="X71" s="267"/>
      <c r="Y71" s="298" t="s">
        <v>436</v>
      </c>
      <c r="Z71" s="267"/>
      <c r="AA71" s="267"/>
      <c r="AB71" s="267"/>
      <c r="AC71" s="298" t="s">
        <v>436</v>
      </c>
      <c r="AD71" s="267"/>
      <c r="AE71" s="267"/>
      <c r="AF71" s="298" t="s">
        <v>436</v>
      </c>
      <c r="AG71" s="267"/>
      <c r="AH71" s="267"/>
      <c r="AI71" s="298" t="s">
        <v>436</v>
      </c>
      <c r="AJ71" s="267"/>
      <c r="AK71" s="48">
        <v>0</v>
      </c>
      <c r="AL71" s="48">
        <v>0</v>
      </c>
      <c r="AM71" s="48">
        <v>0</v>
      </c>
      <c r="AN71" s="272"/>
      <c r="AO71" s="523" t="s">
        <v>294</v>
      </c>
      <c r="AP71" s="523" t="s">
        <v>119</v>
      </c>
      <c r="AQ71" s="511">
        <v>320100000</v>
      </c>
      <c r="AR71" s="527">
        <v>0.99</v>
      </c>
      <c r="AS71" s="511">
        <v>320100000</v>
      </c>
      <c r="AT71" s="511">
        <v>320100000</v>
      </c>
      <c r="AU71" s="511">
        <f>+AT71-AS71</f>
        <v>0</v>
      </c>
      <c r="AV71" s="298"/>
      <c r="AW71" s="298"/>
      <c r="AX71" s="298"/>
      <c r="AY71" s="298"/>
      <c r="AZ71" s="298"/>
      <c r="BA71" s="298"/>
      <c r="BB71" s="298"/>
      <c r="BC71" s="298"/>
      <c r="BD71" s="298"/>
      <c r="BE71" s="511">
        <v>320100000</v>
      </c>
      <c r="BF71" s="511">
        <v>320100000</v>
      </c>
      <c r="BG71" s="511">
        <v>315700000</v>
      </c>
      <c r="BH71" s="298"/>
      <c r="BI71" s="298"/>
      <c r="BJ71" s="298"/>
    </row>
    <row r="72" spans="1:62" ht="165" x14ac:dyDescent="0.25">
      <c r="A72" s="525"/>
      <c r="B72" s="639"/>
      <c r="C72" s="638"/>
      <c r="D72" s="638"/>
      <c r="E72" s="539"/>
      <c r="F72" s="539"/>
      <c r="G72" s="539"/>
      <c r="H72" s="539"/>
      <c r="I72" s="638"/>
      <c r="J72" s="545"/>
      <c r="K72" s="546"/>
      <c r="L72" s="284" t="s">
        <v>220</v>
      </c>
      <c r="M72" s="285">
        <v>44562</v>
      </c>
      <c r="N72" s="285">
        <v>44926</v>
      </c>
      <c r="O72" s="252">
        <f t="shared" si="11"/>
        <v>365</v>
      </c>
      <c r="P72" s="252">
        <v>1</v>
      </c>
      <c r="Q72" s="258">
        <v>0.33300000000000002</v>
      </c>
      <c r="R72" s="48">
        <v>0.25</v>
      </c>
      <c r="S72" s="298" t="s">
        <v>436</v>
      </c>
      <c r="T72" s="267"/>
      <c r="U72" s="267"/>
      <c r="V72" s="284" t="s">
        <v>220</v>
      </c>
      <c r="W72" s="284" t="s">
        <v>220</v>
      </c>
      <c r="X72" s="267"/>
      <c r="Y72" s="298" t="s">
        <v>436</v>
      </c>
      <c r="Z72" s="267"/>
      <c r="AA72" s="267"/>
      <c r="AB72" s="298" t="s">
        <v>436</v>
      </c>
      <c r="AC72" s="267"/>
      <c r="AD72" s="267"/>
      <c r="AE72" s="298" t="s">
        <v>436</v>
      </c>
      <c r="AF72" s="267"/>
      <c r="AG72" s="267"/>
      <c r="AH72" s="267"/>
      <c r="AI72" s="298" t="s">
        <v>436</v>
      </c>
      <c r="AJ72" s="267"/>
      <c r="AK72" s="48">
        <v>0.25</v>
      </c>
      <c r="AL72" s="48">
        <v>0.25</v>
      </c>
      <c r="AM72" s="48">
        <v>0.25</v>
      </c>
      <c r="AN72" s="272"/>
      <c r="AO72" s="523"/>
      <c r="AP72" s="523"/>
      <c r="AQ72" s="511"/>
      <c r="AR72" s="527"/>
      <c r="AS72" s="511"/>
      <c r="AT72" s="511"/>
      <c r="AU72" s="511"/>
      <c r="AV72" s="298"/>
      <c r="AW72" s="298"/>
      <c r="AX72" s="298"/>
      <c r="AY72" s="298"/>
      <c r="AZ72" s="298"/>
      <c r="BA72" s="298"/>
      <c r="BB72" s="298"/>
      <c r="BC72" s="298"/>
      <c r="BD72" s="298"/>
      <c r="BE72" s="511"/>
      <c r="BF72" s="511"/>
      <c r="BG72" s="511"/>
      <c r="BH72" s="298"/>
      <c r="BI72" s="298"/>
      <c r="BJ72" s="298"/>
    </row>
    <row r="73" spans="1:62" ht="15" customHeight="1" x14ac:dyDescent="0.25">
      <c r="A73" s="525"/>
      <c r="B73" s="639"/>
      <c r="C73" s="638"/>
      <c r="D73" s="638"/>
      <c r="E73" s="539"/>
      <c r="F73" s="539"/>
      <c r="G73" s="539"/>
      <c r="H73" s="539"/>
      <c r="I73" s="638"/>
      <c r="J73" s="545"/>
      <c r="K73" s="546"/>
      <c r="L73" s="289" t="s">
        <v>221</v>
      </c>
      <c r="M73" s="285">
        <v>44562</v>
      </c>
      <c r="N73" s="285">
        <v>44926</v>
      </c>
      <c r="O73" s="252">
        <f t="shared" ref="O73" si="12">(N73-M73)+1</f>
        <v>365</v>
      </c>
      <c r="P73" s="252">
        <v>1</v>
      </c>
      <c r="Q73" s="258">
        <v>0.33300000000000002</v>
      </c>
      <c r="R73" s="48">
        <v>0.2</v>
      </c>
      <c r="S73" s="298" t="s">
        <v>436</v>
      </c>
      <c r="T73" s="267"/>
      <c r="U73" s="267"/>
      <c r="V73" s="289" t="s">
        <v>221</v>
      </c>
      <c r="W73" s="289" t="s">
        <v>221</v>
      </c>
      <c r="X73" s="267"/>
      <c r="Y73" s="298" t="s">
        <v>436</v>
      </c>
      <c r="Z73" s="267"/>
      <c r="AA73" s="267"/>
      <c r="AB73" s="298" t="s">
        <v>436</v>
      </c>
      <c r="AC73" s="267"/>
      <c r="AD73" s="267"/>
      <c r="AE73" s="298" t="s">
        <v>436</v>
      </c>
      <c r="AF73" s="267"/>
      <c r="AG73" s="267"/>
      <c r="AH73" s="267"/>
      <c r="AI73" s="298" t="s">
        <v>436</v>
      </c>
      <c r="AJ73" s="267"/>
      <c r="AK73" s="48">
        <v>0.2</v>
      </c>
      <c r="AL73" s="48">
        <v>0.2</v>
      </c>
      <c r="AM73" s="48">
        <v>0.2</v>
      </c>
      <c r="AN73" s="272"/>
      <c r="AO73" s="523"/>
      <c r="AP73" s="523"/>
      <c r="AQ73" s="511"/>
      <c r="AR73" s="527"/>
      <c r="AS73" s="511"/>
      <c r="AT73" s="511"/>
      <c r="AU73" s="511"/>
      <c r="AV73" s="298"/>
      <c r="AW73" s="298"/>
      <c r="AX73" s="298"/>
      <c r="AY73" s="298"/>
      <c r="AZ73" s="298"/>
      <c r="BA73" s="298"/>
      <c r="BB73" s="298"/>
      <c r="BC73" s="298"/>
      <c r="BD73" s="298"/>
      <c r="BE73" s="511"/>
      <c r="BF73" s="511"/>
      <c r="BG73" s="511"/>
      <c r="BH73" s="298"/>
      <c r="BI73" s="298"/>
      <c r="BJ73" s="298"/>
    </row>
    <row r="74" spans="1:62" ht="48.75" customHeight="1" x14ac:dyDescent="0.25">
      <c r="A74" s="540" t="s">
        <v>40</v>
      </c>
      <c r="B74" s="540" t="s">
        <v>127</v>
      </c>
      <c r="C74" s="541" t="s">
        <v>544</v>
      </c>
      <c r="D74" s="302" t="s">
        <v>130</v>
      </c>
      <c r="E74" s="303">
        <v>1</v>
      </c>
      <c r="F74" s="303">
        <v>1</v>
      </c>
      <c r="G74" s="265">
        <v>1</v>
      </c>
      <c r="H74" s="251">
        <v>1</v>
      </c>
      <c r="I74" s="304" t="s">
        <v>545</v>
      </c>
      <c r="J74" s="545">
        <v>2021130010256</v>
      </c>
      <c r="K74" s="542" t="s">
        <v>223</v>
      </c>
      <c r="L74" s="523" t="s">
        <v>547</v>
      </c>
      <c r="M74" s="537">
        <v>44562</v>
      </c>
      <c r="N74" s="537">
        <v>44926</v>
      </c>
      <c r="O74" s="538">
        <f>(N74-M74)+1</f>
        <v>365</v>
      </c>
      <c r="P74" s="539">
        <v>1</v>
      </c>
      <c r="Q74" s="539">
        <v>1</v>
      </c>
      <c r="R74" s="533">
        <v>1</v>
      </c>
      <c r="S74" s="525" t="s">
        <v>436</v>
      </c>
      <c r="T74" s="536"/>
      <c r="U74" s="536"/>
      <c r="V74" s="523" t="s">
        <v>371</v>
      </c>
      <c r="W74" s="523" t="s">
        <v>547</v>
      </c>
      <c r="X74" s="525" t="s">
        <v>569</v>
      </c>
      <c r="Y74" s="525" t="s">
        <v>436</v>
      </c>
      <c r="Z74" s="525"/>
      <c r="AA74" s="525"/>
      <c r="AB74" s="525" t="s">
        <v>436</v>
      </c>
      <c r="AC74" s="525"/>
      <c r="AD74" s="525"/>
      <c r="AE74" s="525" t="s">
        <v>436</v>
      </c>
      <c r="AF74" s="525"/>
      <c r="AG74" s="523"/>
      <c r="AH74" s="525" t="s">
        <v>436</v>
      </c>
      <c r="AI74" s="525"/>
      <c r="AJ74" s="523"/>
      <c r="AK74" s="533">
        <v>1</v>
      </c>
      <c r="AL74" s="533">
        <v>1</v>
      </c>
      <c r="AM74" s="533">
        <v>1</v>
      </c>
      <c r="AN74" s="528"/>
      <c r="AO74" s="523" t="s">
        <v>545</v>
      </c>
      <c r="AP74" s="523" t="s">
        <v>572</v>
      </c>
      <c r="AQ74" s="519">
        <v>96259540</v>
      </c>
      <c r="AR74" s="527">
        <v>0.78</v>
      </c>
      <c r="AS74" s="519">
        <v>96259540</v>
      </c>
      <c r="AT74" s="519">
        <v>96259540</v>
      </c>
      <c r="AU74" s="519">
        <f>+AT74-AS74</f>
        <v>0</v>
      </c>
      <c r="AV74" s="256">
        <v>0</v>
      </c>
      <c r="AW74" s="256">
        <v>0</v>
      </c>
      <c r="AX74" s="256">
        <v>0</v>
      </c>
      <c r="AY74" s="256">
        <v>0</v>
      </c>
      <c r="AZ74" s="255">
        <v>0</v>
      </c>
      <c r="BA74" s="255">
        <v>0</v>
      </c>
      <c r="BB74" s="257">
        <v>0</v>
      </c>
      <c r="BC74" s="255">
        <v>0</v>
      </c>
      <c r="BD74" s="255">
        <v>0</v>
      </c>
      <c r="BE74" s="519">
        <v>96259540</v>
      </c>
      <c r="BF74" s="519">
        <v>31426666</v>
      </c>
      <c r="BG74" s="519">
        <v>28653333</v>
      </c>
      <c r="BH74" s="273" t="s">
        <v>470</v>
      </c>
      <c r="BI74" s="253">
        <f>AL74-((BG74/BE74))</f>
        <v>0.70233253763730841</v>
      </c>
      <c r="BJ74" s="264" t="s">
        <v>546</v>
      </c>
    </row>
    <row r="75" spans="1:62" ht="48" x14ac:dyDescent="0.25">
      <c r="A75" s="540"/>
      <c r="B75" s="540"/>
      <c r="C75" s="541"/>
      <c r="D75" s="305" t="s">
        <v>132</v>
      </c>
      <c r="E75" s="288">
        <v>22996</v>
      </c>
      <c r="F75" s="303">
        <v>1</v>
      </c>
      <c r="G75" s="265">
        <v>1</v>
      </c>
      <c r="H75" s="251">
        <v>1</v>
      </c>
      <c r="I75" s="304" t="s">
        <v>545</v>
      </c>
      <c r="J75" s="545"/>
      <c r="K75" s="542"/>
      <c r="L75" s="523"/>
      <c r="M75" s="537"/>
      <c r="N75" s="537"/>
      <c r="O75" s="538"/>
      <c r="P75" s="539"/>
      <c r="Q75" s="539"/>
      <c r="R75" s="533"/>
      <c r="S75" s="525"/>
      <c r="T75" s="536"/>
      <c r="U75" s="536"/>
      <c r="V75" s="523"/>
      <c r="W75" s="523"/>
      <c r="X75" s="525"/>
      <c r="Y75" s="525"/>
      <c r="Z75" s="525"/>
      <c r="AA75" s="525"/>
      <c r="AB75" s="525"/>
      <c r="AC75" s="525"/>
      <c r="AD75" s="525"/>
      <c r="AE75" s="525"/>
      <c r="AF75" s="525"/>
      <c r="AG75" s="523"/>
      <c r="AH75" s="525"/>
      <c r="AI75" s="525"/>
      <c r="AJ75" s="523"/>
      <c r="AK75" s="533"/>
      <c r="AL75" s="533"/>
      <c r="AM75" s="533"/>
      <c r="AN75" s="528"/>
      <c r="AO75" s="523"/>
      <c r="AP75" s="523"/>
      <c r="AQ75" s="519"/>
      <c r="AR75" s="527"/>
      <c r="AS75" s="519"/>
      <c r="AT75" s="519"/>
      <c r="AU75" s="519"/>
      <c r="AV75" s="256">
        <v>0</v>
      </c>
      <c r="AW75" s="256">
        <v>0</v>
      </c>
      <c r="AX75" s="256">
        <v>0</v>
      </c>
      <c r="AY75" s="256">
        <v>0</v>
      </c>
      <c r="AZ75" s="255">
        <v>0</v>
      </c>
      <c r="BA75" s="255">
        <v>0</v>
      </c>
      <c r="BB75" s="257">
        <v>0</v>
      </c>
      <c r="BC75" s="255">
        <v>0</v>
      </c>
      <c r="BD75" s="255">
        <v>0</v>
      </c>
      <c r="BE75" s="519"/>
      <c r="BF75" s="519"/>
      <c r="BG75" s="519"/>
      <c r="BH75" s="279"/>
      <c r="BI75" s="253" t="e">
        <f t="shared" ref="BI75:BI76" si="13">AL75-((BG75/BE75))</f>
        <v>#DIV/0!</v>
      </c>
      <c r="BJ75" s="264" t="s">
        <v>546</v>
      </c>
    </row>
    <row r="76" spans="1:62" ht="132" x14ac:dyDescent="0.25">
      <c r="A76" s="540"/>
      <c r="B76" s="540"/>
      <c r="C76" s="541"/>
      <c r="D76" s="305" t="s">
        <v>134</v>
      </c>
      <c r="E76" s="306">
        <v>1</v>
      </c>
      <c r="F76" s="306">
        <v>1</v>
      </c>
      <c r="G76" s="265">
        <v>1</v>
      </c>
      <c r="H76" s="251">
        <v>1</v>
      </c>
      <c r="I76" s="304" t="s">
        <v>545</v>
      </c>
      <c r="J76" s="545"/>
      <c r="K76" s="542"/>
      <c r="L76" s="305" t="s">
        <v>134</v>
      </c>
      <c r="M76" s="285">
        <v>44562</v>
      </c>
      <c r="N76" s="285">
        <v>44926</v>
      </c>
      <c r="O76" s="252">
        <f t="shared" ref="O76" si="14">(N76-M76)+1</f>
        <v>365</v>
      </c>
      <c r="P76" s="286">
        <v>1</v>
      </c>
      <c r="Q76" s="251">
        <v>1</v>
      </c>
      <c r="R76" s="301">
        <v>1</v>
      </c>
      <c r="S76" s="267" t="s">
        <v>436</v>
      </c>
      <c r="T76" s="287"/>
      <c r="U76" s="287"/>
      <c r="V76" s="279" t="s">
        <v>372</v>
      </c>
      <c r="W76" s="305" t="s">
        <v>134</v>
      </c>
      <c r="X76" s="267" t="s">
        <v>569</v>
      </c>
      <c r="Y76" s="267" t="s">
        <v>436</v>
      </c>
      <c r="Z76" s="267"/>
      <c r="AA76" s="267"/>
      <c r="AB76" s="267" t="s">
        <v>436</v>
      </c>
      <c r="AC76" s="267"/>
      <c r="AD76" s="267"/>
      <c r="AE76" s="267" t="s">
        <v>436</v>
      </c>
      <c r="AF76" s="267"/>
      <c r="AG76" s="279"/>
      <c r="AH76" s="267" t="s">
        <v>436</v>
      </c>
      <c r="AI76" s="267"/>
      <c r="AJ76" s="279"/>
      <c r="AK76" s="301">
        <v>1</v>
      </c>
      <c r="AL76" s="301">
        <v>1</v>
      </c>
      <c r="AM76" s="301">
        <v>1</v>
      </c>
      <c r="AN76" s="272"/>
      <c r="AO76" s="523"/>
      <c r="AP76" s="523"/>
      <c r="AQ76" s="519"/>
      <c r="AR76" s="527"/>
      <c r="AS76" s="519"/>
      <c r="AT76" s="519"/>
      <c r="AU76" s="519"/>
      <c r="AV76" s="256">
        <v>0</v>
      </c>
      <c r="AW76" s="256">
        <v>0</v>
      </c>
      <c r="AX76" s="256">
        <v>0</v>
      </c>
      <c r="AY76" s="256">
        <v>0</v>
      </c>
      <c r="AZ76" s="255">
        <v>0</v>
      </c>
      <c r="BA76" s="255">
        <v>0</v>
      </c>
      <c r="BB76" s="257">
        <v>0</v>
      </c>
      <c r="BC76" s="255">
        <v>0</v>
      </c>
      <c r="BD76" s="255">
        <v>0</v>
      </c>
      <c r="BE76" s="519"/>
      <c r="BF76" s="519"/>
      <c r="BG76" s="519"/>
      <c r="BH76" s="279"/>
      <c r="BI76" s="253" t="e">
        <f t="shared" si="13"/>
        <v>#DIV/0!</v>
      </c>
      <c r="BJ76" s="264" t="s">
        <v>546</v>
      </c>
    </row>
    <row r="77" spans="1:62" ht="72" x14ac:dyDescent="0.25">
      <c r="A77" s="540"/>
      <c r="B77" s="540"/>
      <c r="C77" s="541"/>
      <c r="D77" s="307" t="s">
        <v>44</v>
      </c>
      <c r="E77" s="273">
        <v>2</v>
      </c>
      <c r="F77" s="303">
        <v>1</v>
      </c>
      <c r="G77" s="265">
        <v>1</v>
      </c>
      <c r="H77" s="251">
        <v>1</v>
      </c>
      <c r="I77" s="304" t="s">
        <v>545</v>
      </c>
      <c r="J77" s="545"/>
      <c r="K77" s="542"/>
      <c r="L77" s="308" t="s">
        <v>224</v>
      </c>
      <c r="M77" s="285">
        <v>44562</v>
      </c>
      <c r="N77" s="285">
        <v>44926</v>
      </c>
      <c r="O77" s="267">
        <v>365</v>
      </c>
      <c r="P77" s="267">
        <v>2</v>
      </c>
      <c r="Q77" s="251">
        <v>1</v>
      </c>
      <c r="R77" s="251">
        <v>1</v>
      </c>
      <c r="S77" s="273" t="s">
        <v>436</v>
      </c>
      <c r="T77" s="273"/>
      <c r="U77" s="273"/>
      <c r="V77" s="270" t="s">
        <v>564</v>
      </c>
      <c r="W77" s="308" t="s">
        <v>224</v>
      </c>
      <c r="X77" s="267" t="s">
        <v>569</v>
      </c>
      <c r="Y77" s="267" t="s">
        <v>436</v>
      </c>
      <c r="Z77" s="273"/>
      <c r="AA77" s="273"/>
      <c r="AB77" s="267" t="s">
        <v>436</v>
      </c>
      <c r="AC77" s="273"/>
      <c r="AD77" s="273"/>
      <c r="AE77" s="267" t="s">
        <v>436</v>
      </c>
      <c r="AF77" s="273"/>
      <c r="AG77" s="273"/>
      <c r="AH77" s="267" t="s">
        <v>436</v>
      </c>
      <c r="AI77" s="273"/>
      <c r="AJ77" s="273"/>
      <c r="AK77" s="251">
        <v>1</v>
      </c>
      <c r="AL77" s="251">
        <v>1</v>
      </c>
      <c r="AM77" s="251">
        <v>1</v>
      </c>
      <c r="AN77" s="273"/>
      <c r="AO77" s="523"/>
      <c r="AP77" s="523" t="s">
        <v>570</v>
      </c>
      <c r="AQ77" s="511">
        <v>86702749</v>
      </c>
      <c r="AR77" s="528">
        <v>0.86</v>
      </c>
      <c r="AS77" s="511">
        <v>86702749</v>
      </c>
      <c r="AT77" s="511">
        <v>86702749</v>
      </c>
      <c r="AU77" s="511">
        <f>+AT77-AS77</f>
        <v>0</v>
      </c>
      <c r="AV77" s="273"/>
      <c r="AW77" s="273"/>
      <c r="AX77" s="273"/>
      <c r="AY77" s="273"/>
      <c r="AZ77" s="273"/>
      <c r="BA77" s="273"/>
      <c r="BB77" s="273"/>
      <c r="BC77" s="273"/>
      <c r="BD77" s="273"/>
      <c r="BE77" s="511">
        <v>86702749</v>
      </c>
      <c r="BF77" s="511">
        <v>73979999</v>
      </c>
      <c r="BG77" s="511">
        <v>73979999</v>
      </c>
      <c r="BH77" s="273"/>
      <c r="BI77" s="273"/>
      <c r="BJ77" s="309" t="s">
        <v>546</v>
      </c>
    </row>
    <row r="78" spans="1:62" ht="60" x14ac:dyDescent="0.25">
      <c r="A78" s="540"/>
      <c r="B78" s="540"/>
      <c r="C78" s="541"/>
      <c r="D78" s="270" t="s">
        <v>548</v>
      </c>
      <c r="E78" s="273">
        <v>200</v>
      </c>
      <c r="F78" s="293">
        <v>0.2</v>
      </c>
      <c r="G78" s="293">
        <v>0.2</v>
      </c>
      <c r="H78" s="273">
        <v>205</v>
      </c>
      <c r="I78" s="304" t="s">
        <v>545</v>
      </c>
      <c r="J78" s="545"/>
      <c r="K78" s="542"/>
      <c r="L78" s="270" t="s">
        <v>548</v>
      </c>
      <c r="M78" s="285">
        <v>44562</v>
      </c>
      <c r="N78" s="285">
        <v>44926</v>
      </c>
      <c r="O78" s="267">
        <v>365</v>
      </c>
      <c r="P78" s="267">
        <v>200</v>
      </c>
      <c r="Q78" s="272">
        <v>0.2</v>
      </c>
      <c r="R78" s="272">
        <v>0.2</v>
      </c>
      <c r="S78" s="273" t="s">
        <v>436</v>
      </c>
      <c r="T78" s="273"/>
      <c r="U78" s="273"/>
      <c r="V78" s="270" t="s">
        <v>566</v>
      </c>
      <c r="W78" s="270" t="s">
        <v>548</v>
      </c>
      <c r="X78" s="267" t="s">
        <v>569</v>
      </c>
      <c r="Y78" s="267" t="s">
        <v>436</v>
      </c>
      <c r="Z78" s="273"/>
      <c r="AA78" s="273"/>
      <c r="AB78" s="267" t="s">
        <v>436</v>
      </c>
      <c r="AC78" s="273"/>
      <c r="AD78" s="273"/>
      <c r="AE78" s="267" t="s">
        <v>436</v>
      </c>
      <c r="AF78" s="273"/>
      <c r="AG78" s="273"/>
      <c r="AH78" s="273"/>
      <c r="AI78" s="267" t="s">
        <v>436</v>
      </c>
      <c r="AJ78" s="273"/>
      <c r="AK78" s="272">
        <v>0.2</v>
      </c>
      <c r="AL78" s="272">
        <v>0.2</v>
      </c>
      <c r="AM78" s="272">
        <v>0.2</v>
      </c>
      <c r="AN78" s="273"/>
      <c r="AO78" s="523"/>
      <c r="AP78" s="523"/>
      <c r="AQ78" s="511"/>
      <c r="AR78" s="528"/>
      <c r="AS78" s="511"/>
      <c r="AT78" s="511"/>
      <c r="AU78" s="511"/>
      <c r="AV78" s="273"/>
      <c r="AW78" s="273"/>
      <c r="AX78" s="273"/>
      <c r="AY78" s="273"/>
      <c r="AZ78" s="273"/>
      <c r="BA78" s="273"/>
      <c r="BB78" s="273"/>
      <c r="BC78" s="273"/>
      <c r="BD78" s="273"/>
      <c r="BE78" s="511"/>
      <c r="BF78" s="511"/>
      <c r="BG78" s="511"/>
      <c r="BH78" s="273"/>
      <c r="BI78" s="273"/>
      <c r="BJ78" s="273"/>
    </row>
    <row r="79" spans="1:62" ht="240" x14ac:dyDescent="0.25">
      <c r="A79" s="540"/>
      <c r="B79" s="540"/>
      <c r="C79" s="541"/>
      <c r="D79" s="310" t="s">
        <v>549</v>
      </c>
      <c r="E79" s="288">
        <v>22556</v>
      </c>
      <c r="F79" s="303">
        <v>1</v>
      </c>
      <c r="G79" s="265">
        <v>1</v>
      </c>
      <c r="H79" s="251">
        <v>1</v>
      </c>
      <c r="I79" s="304" t="s">
        <v>545</v>
      </c>
      <c r="J79" s="545"/>
      <c r="K79" s="542"/>
      <c r="L79" s="311" t="s">
        <v>547</v>
      </c>
      <c r="M79" s="285">
        <v>44562</v>
      </c>
      <c r="N79" s="285">
        <v>44926</v>
      </c>
      <c r="O79" s="267">
        <v>365</v>
      </c>
      <c r="P79" s="288">
        <v>22556</v>
      </c>
      <c r="Q79" s="251">
        <v>1</v>
      </c>
      <c r="R79" s="272">
        <v>1</v>
      </c>
      <c r="S79" s="273" t="s">
        <v>436</v>
      </c>
      <c r="T79" s="273"/>
      <c r="U79" s="273"/>
      <c r="V79" s="270" t="s">
        <v>565</v>
      </c>
      <c r="W79" s="311" t="s">
        <v>547</v>
      </c>
      <c r="X79" s="267" t="s">
        <v>569</v>
      </c>
      <c r="Y79" s="267" t="s">
        <v>436</v>
      </c>
      <c r="Z79" s="273"/>
      <c r="AA79" s="273"/>
      <c r="AB79" s="267" t="s">
        <v>436</v>
      </c>
      <c r="AC79" s="273"/>
      <c r="AD79" s="273"/>
      <c r="AE79" s="267" t="s">
        <v>436</v>
      </c>
      <c r="AF79" s="273"/>
      <c r="AG79" s="273"/>
      <c r="AH79" s="267" t="s">
        <v>436</v>
      </c>
      <c r="AI79" s="273"/>
      <c r="AJ79" s="273"/>
      <c r="AK79" s="272">
        <v>1</v>
      </c>
      <c r="AL79" s="272">
        <v>1</v>
      </c>
      <c r="AM79" s="272">
        <v>1</v>
      </c>
      <c r="AN79" s="273"/>
      <c r="AO79" s="523"/>
      <c r="AP79" s="525" t="s">
        <v>119</v>
      </c>
      <c r="AQ79" s="511">
        <v>1661882132</v>
      </c>
      <c r="AR79" s="528">
        <v>0.96</v>
      </c>
      <c r="AS79" s="511">
        <v>1661882132</v>
      </c>
      <c r="AT79" s="511">
        <v>1661882132</v>
      </c>
      <c r="AU79" s="511">
        <f>+AT79-AS79</f>
        <v>0</v>
      </c>
      <c r="AV79" s="273"/>
      <c r="AW79" s="273"/>
      <c r="AX79" s="273"/>
      <c r="AY79" s="273"/>
      <c r="AZ79" s="273"/>
      <c r="BA79" s="273"/>
      <c r="BB79" s="273"/>
      <c r="BC79" s="273"/>
      <c r="BD79" s="273"/>
      <c r="BE79" s="511">
        <v>1661882132</v>
      </c>
      <c r="BF79" s="511">
        <v>1638045275.96</v>
      </c>
      <c r="BG79" s="511">
        <v>1602411248.1700001</v>
      </c>
      <c r="BH79" s="273"/>
      <c r="BI79" s="273"/>
      <c r="BJ79" s="273"/>
    </row>
    <row r="80" spans="1:62" ht="120" x14ac:dyDescent="0.25">
      <c r="A80" s="540"/>
      <c r="B80" s="540"/>
      <c r="C80" s="541"/>
      <c r="D80" s="291" t="s">
        <v>550</v>
      </c>
      <c r="E80" s="273">
        <v>20</v>
      </c>
      <c r="F80" s="273">
        <v>20</v>
      </c>
      <c r="G80" s="293">
        <v>1</v>
      </c>
      <c r="H80" s="293">
        <v>1</v>
      </c>
      <c r="I80" s="304" t="s">
        <v>545</v>
      </c>
      <c r="J80" s="545"/>
      <c r="K80" s="542"/>
      <c r="L80" s="291" t="s">
        <v>550</v>
      </c>
      <c r="M80" s="285">
        <v>44562</v>
      </c>
      <c r="N80" s="285">
        <v>44926</v>
      </c>
      <c r="O80" s="267">
        <v>365</v>
      </c>
      <c r="P80" s="272">
        <v>1</v>
      </c>
      <c r="Q80" s="251">
        <v>1</v>
      </c>
      <c r="R80" s="272">
        <v>1</v>
      </c>
      <c r="S80" s="273" t="s">
        <v>436</v>
      </c>
      <c r="T80" s="273"/>
      <c r="U80" s="273"/>
      <c r="V80" s="270" t="s">
        <v>373</v>
      </c>
      <c r="W80" s="291" t="s">
        <v>550</v>
      </c>
      <c r="X80" s="267" t="s">
        <v>569</v>
      </c>
      <c r="Y80" s="267" t="s">
        <v>436</v>
      </c>
      <c r="Z80" s="273"/>
      <c r="AA80" s="273"/>
      <c r="AB80" s="267" t="s">
        <v>436</v>
      </c>
      <c r="AC80" s="273"/>
      <c r="AD80" s="273"/>
      <c r="AE80" s="267" t="s">
        <v>436</v>
      </c>
      <c r="AF80" s="273"/>
      <c r="AG80" s="273"/>
      <c r="AH80" s="267" t="s">
        <v>436</v>
      </c>
      <c r="AI80" s="273"/>
      <c r="AJ80" s="273"/>
      <c r="AK80" s="272">
        <v>1</v>
      </c>
      <c r="AL80" s="272">
        <v>1</v>
      </c>
      <c r="AM80" s="272">
        <v>1</v>
      </c>
      <c r="AN80" s="273"/>
      <c r="AO80" s="523"/>
      <c r="AP80" s="525"/>
      <c r="AQ80" s="511"/>
      <c r="AR80" s="528"/>
      <c r="AS80" s="511"/>
      <c r="AT80" s="511"/>
      <c r="AU80" s="511"/>
      <c r="AV80" s="273"/>
      <c r="AW80" s="273"/>
      <c r="AX80" s="273"/>
      <c r="AY80" s="273"/>
      <c r="AZ80" s="273"/>
      <c r="BA80" s="273"/>
      <c r="BB80" s="273"/>
      <c r="BC80" s="273"/>
      <c r="BD80" s="273"/>
      <c r="BE80" s="511"/>
      <c r="BF80" s="511"/>
      <c r="BG80" s="511"/>
      <c r="BH80" s="273"/>
      <c r="BI80" s="273"/>
      <c r="BJ80" s="273"/>
    </row>
    <row r="81" spans="1:62" ht="48" x14ac:dyDescent="0.25">
      <c r="A81" s="540"/>
      <c r="B81" s="540"/>
      <c r="C81" s="541"/>
      <c r="D81" s="311" t="s">
        <v>551</v>
      </c>
      <c r="E81" s="273">
        <v>7</v>
      </c>
      <c r="F81" s="273">
        <v>7</v>
      </c>
      <c r="G81" s="293">
        <v>1</v>
      </c>
      <c r="H81" s="293">
        <v>1</v>
      </c>
      <c r="I81" s="304" t="s">
        <v>545</v>
      </c>
      <c r="J81" s="545"/>
      <c r="K81" s="542"/>
      <c r="L81" s="311" t="s">
        <v>551</v>
      </c>
      <c r="M81" s="285">
        <v>44562</v>
      </c>
      <c r="N81" s="285">
        <v>44926</v>
      </c>
      <c r="O81" s="267">
        <v>365</v>
      </c>
      <c r="P81" s="272">
        <v>1</v>
      </c>
      <c r="Q81" s="251">
        <v>1</v>
      </c>
      <c r="R81" s="272">
        <v>1</v>
      </c>
      <c r="S81" s="273" t="s">
        <v>436</v>
      </c>
      <c r="T81" s="273"/>
      <c r="U81" s="273"/>
      <c r="V81" s="270" t="s">
        <v>374</v>
      </c>
      <c r="W81" s="311" t="s">
        <v>551</v>
      </c>
      <c r="X81" s="267" t="s">
        <v>569</v>
      </c>
      <c r="Y81" s="267" t="s">
        <v>436</v>
      </c>
      <c r="Z81" s="273"/>
      <c r="AA81" s="273"/>
      <c r="AB81" s="267" t="s">
        <v>436</v>
      </c>
      <c r="AC81" s="273"/>
      <c r="AD81" s="273"/>
      <c r="AE81" s="267" t="s">
        <v>436</v>
      </c>
      <c r="AF81" s="273"/>
      <c r="AG81" s="273"/>
      <c r="AH81" s="267" t="s">
        <v>436</v>
      </c>
      <c r="AI81" s="273"/>
      <c r="AJ81" s="273"/>
      <c r="AK81" s="272">
        <v>1</v>
      </c>
      <c r="AL81" s="272">
        <v>1</v>
      </c>
      <c r="AM81" s="272">
        <v>1</v>
      </c>
      <c r="AN81" s="273"/>
      <c r="AO81" s="523"/>
      <c r="AP81" s="525"/>
      <c r="AQ81" s="511"/>
      <c r="AR81" s="528"/>
      <c r="AS81" s="511"/>
      <c r="AT81" s="511"/>
      <c r="AU81" s="511"/>
      <c r="AV81" s="273"/>
      <c r="AW81" s="273"/>
      <c r="AX81" s="273"/>
      <c r="AY81" s="273"/>
      <c r="AZ81" s="273"/>
      <c r="BA81" s="273"/>
      <c r="BB81" s="273"/>
      <c r="BC81" s="273"/>
      <c r="BD81" s="273"/>
      <c r="BE81" s="511"/>
      <c r="BF81" s="511"/>
      <c r="BG81" s="511"/>
      <c r="BH81" s="273"/>
      <c r="BI81" s="273"/>
      <c r="BJ81" s="273"/>
    </row>
    <row r="82" spans="1:62" ht="15.75" customHeight="1" x14ac:dyDescent="0.25">
      <c r="A82" s="544" t="s">
        <v>40</v>
      </c>
      <c r="B82" s="544" t="s">
        <v>127</v>
      </c>
      <c r="C82" s="544" t="s">
        <v>43</v>
      </c>
      <c r="D82" s="544" t="s">
        <v>137</v>
      </c>
      <c r="E82" s="544">
        <v>100</v>
      </c>
      <c r="F82" s="544">
        <v>1</v>
      </c>
      <c r="G82" s="544">
        <v>1</v>
      </c>
      <c r="H82" s="544">
        <v>0.75</v>
      </c>
      <c r="I82" s="544" t="s">
        <v>492</v>
      </c>
      <c r="J82" s="608">
        <v>2021130010244</v>
      </c>
      <c r="K82" s="544" t="s">
        <v>226</v>
      </c>
      <c r="L82" s="549" t="s">
        <v>493</v>
      </c>
      <c r="M82" s="537">
        <v>44562</v>
      </c>
      <c r="N82" s="537">
        <v>44926</v>
      </c>
      <c r="O82" s="538">
        <f>(N82-M82)+1</f>
        <v>365</v>
      </c>
      <c r="P82" s="622">
        <v>100</v>
      </c>
      <c r="Q82" s="539">
        <v>0.22450000000000001</v>
      </c>
      <c r="R82" s="533">
        <v>1</v>
      </c>
      <c r="S82" s="525" t="s">
        <v>436</v>
      </c>
      <c r="T82" s="536"/>
      <c r="U82" s="536"/>
      <c r="V82" s="549" t="s">
        <v>493</v>
      </c>
      <c r="W82" s="549" t="s">
        <v>493</v>
      </c>
      <c r="X82" s="525">
        <v>0</v>
      </c>
      <c r="Y82" s="525" t="s">
        <v>436</v>
      </c>
      <c r="Z82" s="525"/>
      <c r="AA82" s="525"/>
      <c r="AB82" s="525" t="s">
        <v>436</v>
      </c>
      <c r="AC82" s="525"/>
      <c r="AD82" s="525"/>
      <c r="AE82" s="525" t="s">
        <v>436</v>
      </c>
      <c r="AF82" s="525"/>
      <c r="AG82" s="523"/>
      <c r="AH82" s="525" t="s">
        <v>436</v>
      </c>
      <c r="AI82" s="525"/>
      <c r="AJ82" s="523"/>
      <c r="AK82" s="629">
        <v>1</v>
      </c>
      <c r="AL82" s="528">
        <v>1</v>
      </c>
      <c r="AM82" s="527">
        <v>1</v>
      </c>
      <c r="AN82" s="528">
        <f>$F$9-AM82</f>
        <v>-0.82000000000000006</v>
      </c>
      <c r="AO82" s="523" t="s">
        <v>492</v>
      </c>
      <c r="AP82" s="525" t="s">
        <v>119</v>
      </c>
      <c r="AQ82" s="515">
        <v>328600000</v>
      </c>
      <c r="AR82" s="526">
        <v>0.78369999999999995</v>
      </c>
      <c r="AS82" s="515">
        <v>328600000</v>
      </c>
      <c r="AT82" s="515">
        <v>328600000</v>
      </c>
      <c r="AU82" s="515">
        <f>+AT82-AS82</f>
        <v>0</v>
      </c>
      <c r="AV82" s="257"/>
      <c r="AW82" s="256"/>
      <c r="AX82" s="256"/>
      <c r="AY82" s="257"/>
      <c r="AZ82" s="255"/>
      <c r="BA82" s="255"/>
      <c r="BB82" s="257"/>
      <c r="BC82" s="255"/>
      <c r="BD82" s="255"/>
      <c r="BE82" s="515">
        <v>328600000</v>
      </c>
      <c r="BF82" s="515">
        <v>257638732</v>
      </c>
      <c r="BG82" s="515">
        <v>257638732</v>
      </c>
      <c r="BH82" s="273" t="s">
        <v>470</v>
      </c>
      <c r="BI82" s="317">
        <f>AL82-((BG82/BE82))</f>
        <v>0.21595029823493606</v>
      </c>
      <c r="BJ82" s="279"/>
    </row>
    <row r="83" spans="1:62" ht="75" x14ac:dyDescent="0.25">
      <c r="A83" s="544"/>
      <c r="B83" s="544"/>
      <c r="C83" s="544"/>
      <c r="D83" s="544"/>
      <c r="E83" s="544"/>
      <c r="F83" s="544"/>
      <c r="G83" s="544"/>
      <c r="H83" s="544"/>
      <c r="I83" s="544"/>
      <c r="J83" s="608"/>
      <c r="K83" s="544"/>
      <c r="L83" s="549"/>
      <c r="M83" s="537"/>
      <c r="N83" s="537"/>
      <c r="O83" s="538"/>
      <c r="P83" s="622"/>
      <c r="Q83" s="539"/>
      <c r="R83" s="533"/>
      <c r="S83" s="525"/>
      <c r="T83" s="536"/>
      <c r="U83" s="536"/>
      <c r="V83" s="549"/>
      <c r="W83" s="549"/>
      <c r="X83" s="525"/>
      <c r="Y83" s="525"/>
      <c r="Z83" s="525"/>
      <c r="AA83" s="525"/>
      <c r="AB83" s="525"/>
      <c r="AC83" s="525"/>
      <c r="AD83" s="525"/>
      <c r="AE83" s="525"/>
      <c r="AF83" s="525"/>
      <c r="AG83" s="523"/>
      <c r="AH83" s="525"/>
      <c r="AI83" s="525"/>
      <c r="AJ83" s="523"/>
      <c r="AK83" s="629"/>
      <c r="AL83" s="528"/>
      <c r="AM83" s="527"/>
      <c r="AN83" s="528"/>
      <c r="AO83" s="523"/>
      <c r="AP83" s="525"/>
      <c r="AQ83" s="515"/>
      <c r="AR83" s="526"/>
      <c r="AS83" s="515"/>
      <c r="AT83" s="515"/>
      <c r="AU83" s="515"/>
      <c r="AV83" s="257"/>
      <c r="AW83" s="256"/>
      <c r="AX83" s="256"/>
      <c r="AY83" s="257"/>
      <c r="AZ83" s="255"/>
      <c r="BA83" s="255"/>
      <c r="BB83" s="257"/>
      <c r="BC83" s="255"/>
      <c r="BD83" s="255"/>
      <c r="BE83" s="515"/>
      <c r="BF83" s="515"/>
      <c r="BG83" s="515"/>
      <c r="BH83" s="273"/>
      <c r="BI83" s="317" t="e">
        <f t="shared" ref="BI83:BI90" si="15">AL83-((BG83/BE83))</f>
        <v>#DIV/0!</v>
      </c>
      <c r="BJ83" s="279" t="s">
        <v>495</v>
      </c>
    </row>
    <row r="84" spans="1:62" x14ac:dyDescent="0.25">
      <c r="A84" s="544"/>
      <c r="B84" s="544"/>
      <c r="C84" s="544"/>
      <c r="D84" s="544"/>
      <c r="E84" s="544"/>
      <c r="F84" s="544"/>
      <c r="G84" s="544"/>
      <c r="H84" s="544"/>
      <c r="I84" s="544"/>
      <c r="J84" s="608"/>
      <c r="K84" s="544"/>
      <c r="L84" s="549" t="s">
        <v>496</v>
      </c>
      <c r="M84" s="537">
        <v>44562</v>
      </c>
      <c r="N84" s="537">
        <v>44926</v>
      </c>
      <c r="O84" s="538">
        <v>365</v>
      </c>
      <c r="P84" s="622">
        <v>100</v>
      </c>
      <c r="Q84" s="539">
        <v>0.36759999999999998</v>
      </c>
      <c r="R84" s="533">
        <v>1</v>
      </c>
      <c r="S84" s="525" t="s">
        <v>436</v>
      </c>
      <c r="T84" s="536"/>
      <c r="U84" s="536"/>
      <c r="V84" s="549" t="s">
        <v>496</v>
      </c>
      <c r="W84" s="549" t="s">
        <v>496</v>
      </c>
      <c r="X84" s="525">
        <v>0</v>
      </c>
      <c r="Y84" s="525" t="s">
        <v>436</v>
      </c>
      <c r="Z84" s="525"/>
      <c r="AA84" s="525"/>
      <c r="AB84" s="525" t="s">
        <v>436</v>
      </c>
      <c r="AC84" s="525"/>
      <c r="AD84" s="525"/>
      <c r="AE84" s="525" t="s">
        <v>436</v>
      </c>
      <c r="AF84" s="525"/>
      <c r="AG84" s="523"/>
      <c r="AH84" s="525" t="s">
        <v>436</v>
      </c>
      <c r="AI84" s="525"/>
      <c r="AJ84" s="523"/>
      <c r="AK84" s="629">
        <v>1</v>
      </c>
      <c r="AL84" s="528">
        <v>1</v>
      </c>
      <c r="AM84" s="527">
        <v>1</v>
      </c>
      <c r="AN84" s="528">
        <f t="shared" ref="AN84:AN90" si="16">$F$9-AM84</f>
        <v>-0.82000000000000006</v>
      </c>
      <c r="AO84" s="523"/>
      <c r="AP84" s="525"/>
      <c r="AQ84" s="515"/>
      <c r="AR84" s="526"/>
      <c r="AS84" s="515"/>
      <c r="AT84" s="515"/>
      <c r="AU84" s="515"/>
      <c r="AV84" s="257"/>
      <c r="AW84" s="256"/>
      <c r="AX84" s="256"/>
      <c r="AY84" s="257"/>
      <c r="AZ84" s="255"/>
      <c r="BA84" s="255"/>
      <c r="BB84" s="257"/>
      <c r="BC84" s="255"/>
      <c r="BD84" s="255"/>
      <c r="BE84" s="515"/>
      <c r="BF84" s="515"/>
      <c r="BG84" s="515"/>
      <c r="BH84" s="273"/>
      <c r="BI84" s="317" t="e">
        <f t="shared" si="15"/>
        <v>#DIV/0!</v>
      </c>
      <c r="BJ84" s="279"/>
    </row>
    <row r="85" spans="1:62" ht="75" x14ac:dyDescent="0.25">
      <c r="A85" s="544"/>
      <c r="B85" s="544"/>
      <c r="C85" s="544"/>
      <c r="D85" s="544"/>
      <c r="E85" s="544"/>
      <c r="F85" s="544"/>
      <c r="G85" s="544"/>
      <c r="H85" s="544"/>
      <c r="I85" s="544"/>
      <c r="J85" s="608"/>
      <c r="K85" s="544"/>
      <c r="L85" s="549"/>
      <c r="M85" s="537"/>
      <c r="N85" s="537"/>
      <c r="O85" s="538"/>
      <c r="P85" s="622"/>
      <c r="Q85" s="539"/>
      <c r="R85" s="533"/>
      <c r="S85" s="525"/>
      <c r="T85" s="536"/>
      <c r="U85" s="536"/>
      <c r="V85" s="549"/>
      <c r="W85" s="549"/>
      <c r="X85" s="525"/>
      <c r="Y85" s="525"/>
      <c r="Z85" s="525"/>
      <c r="AA85" s="525"/>
      <c r="AB85" s="525"/>
      <c r="AC85" s="525"/>
      <c r="AD85" s="525"/>
      <c r="AE85" s="525"/>
      <c r="AF85" s="525"/>
      <c r="AG85" s="523"/>
      <c r="AH85" s="525"/>
      <c r="AI85" s="525"/>
      <c r="AJ85" s="523"/>
      <c r="AK85" s="629"/>
      <c r="AL85" s="528"/>
      <c r="AM85" s="527"/>
      <c r="AN85" s="528"/>
      <c r="AO85" s="523"/>
      <c r="AP85" s="525"/>
      <c r="AQ85" s="515"/>
      <c r="AR85" s="526"/>
      <c r="AS85" s="515"/>
      <c r="AT85" s="515"/>
      <c r="AU85" s="515"/>
      <c r="AV85" s="257"/>
      <c r="AW85" s="256"/>
      <c r="AX85" s="256"/>
      <c r="AY85" s="257"/>
      <c r="AZ85" s="255"/>
      <c r="BA85" s="255"/>
      <c r="BB85" s="257"/>
      <c r="BC85" s="255"/>
      <c r="BD85" s="255"/>
      <c r="BE85" s="515"/>
      <c r="BF85" s="515"/>
      <c r="BG85" s="515"/>
      <c r="BH85" s="273"/>
      <c r="BI85" s="317" t="e">
        <f t="shared" si="15"/>
        <v>#DIV/0!</v>
      </c>
      <c r="BJ85" s="279" t="s">
        <v>495</v>
      </c>
    </row>
    <row r="86" spans="1:62" x14ac:dyDescent="0.25">
      <c r="A86" s="544"/>
      <c r="B86" s="544"/>
      <c r="C86" s="544"/>
      <c r="D86" s="544"/>
      <c r="E86" s="544"/>
      <c r="F86" s="544"/>
      <c r="G86" s="544"/>
      <c r="H86" s="544"/>
      <c r="I86" s="544"/>
      <c r="J86" s="608"/>
      <c r="K86" s="544"/>
      <c r="L86" s="549" t="s">
        <v>367</v>
      </c>
      <c r="M86" s="537">
        <v>44562</v>
      </c>
      <c r="N86" s="537">
        <v>44926</v>
      </c>
      <c r="O86" s="538">
        <v>365</v>
      </c>
      <c r="P86" s="622">
        <v>100</v>
      </c>
      <c r="Q86" s="539">
        <v>0.28849999999999998</v>
      </c>
      <c r="R86" s="533">
        <v>1</v>
      </c>
      <c r="S86" s="525" t="s">
        <v>436</v>
      </c>
      <c r="T86" s="536"/>
      <c r="U86" s="536"/>
      <c r="V86" s="549" t="s">
        <v>367</v>
      </c>
      <c r="W86" s="549" t="s">
        <v>367</v>
      </c>
      <c r="X86" s="525">
        <v>0</v>
      </c>
      <c r="Y86" s="525" t="s">
        <v>436</v>
      </c>
      <c r="Z86" s="525"/>
      <c r="AA86" s="525"/>
      <c r="AB86" s="525" t="s">
        <v>436</v>
      </c>
      <c r="AC86" s="525"/>
      <c r="AD86" s="525"/>
      <c r="AE86" s="525" t="s">
        <v>436</v>
      </c>
      <c r="AF86" s="525"/>
      <c r="AG86" s="523"/>
      <c r="AH86" s="525" t="s">
        <v>436</v>
      </c>
      <c r="AI86" s="525"/>
      <c r="AJ86" s="523"/>
      <c r="AK86" s="629">
        <v>1</v>
      </c>
      <c r="AL86" s="528">
        <v>1</v>
      </c>
      <c r="AM86" s="527">
        <v>1</v>
      </c>
      <c r="AN86" s="528">
        <f t="shared" si="16"/>
        <v>-0.82000000000000006</v>
      </c>
      <c r="AO86" s="523"/>
      <c r="AP86" s="525"/>
      <c r="AQ86" s="515"/>
      <c r="AR86" s="526"/>
      <c r="AS86" s="515"/>
      <c r="AT86" s="515"/>
      <c r="AU86" s="515"/>
      <c r="AV86" s="257"/>
      <c r="AW86" s="256"/>
      <c r="AX86" s="256"/>
      <c r="AY86" s="257"/>
      <c r="AZ86" s="255"/>
      <c r="BA86" s="255"/>
      <c r="BB86" s="257"/>
      <c r="BC86" s="255"/>
      <c r="BD86" s="255"/>
      <c r="BE86" s="515"/>
      <c r="BF86" s="515"/>
      <c r="BG86" s="515"/>
      <c r="BH86" s="273"/>
      <c r="BI86" s="317" t="e">
        <f t="shared" si="15"/>
        <v>#DIV/0!</v>
      </c>
      <c r="BJ86" s="279"/>
    </row>
    <row r="87" spans="1:62" ht="75" x14ac:dyDescent="0.25">
      <c r="A87" s="544"/>
      <c r="B87" s="544"/>
      <c r="C87" s="544"/>
      <c r="D87" s="544"/>
      <c r="E87" s="544"/>
      <c r="F87" s="544"/>
      <c r="G87" s="544"/>
      <c r="H87" s="544"/>
      <c r="I87" s="544"/>
      <c r="J87" s="608"/>
      <c r="K87" s="544"/>
      <c r="L87" s="549"/>
      <c r="M87" s="537"/>
      <c r="N87" s="537"/>
      <c r="O87" s="538"/>
      <c r="P87" s="622"/>
      <c r="Q87" s="539"/>
      <c r="R87" s="533"/>
      <c r="S87" s="525"/>
      <c r="T87" s="536"/>
      <c r="U87" s="536"/>
      <c r="V87" s="549"/>
      <c r="W87" s="549"/>
      <c r="X87" s="525"/>
      <c r="Y87" s="525"/>
      <c r="Z87" s="525"/>
      <c r="AA87" s="525"/>
      <c r="AB87" s="525"/>
      <c r="AC87" s="525"/>
      <c r="AD87" s="525"/>
      <c r="AE87" s="525"/>
      <c r="AF87" s="525"/>
      <c r="AG87" s="523"/>
      <c r="AH87" s="525"/>
      <c r="AI87" s="525"/>
      <c r="AJ87" s="523"/>
      <c r="AK87" s="629"/>
      <c r="AL87" s="528"/>
      <c r="AM87" s="527"/>
      <c r="AN87" s="528"/>
      <c r="AO87" s="523"/>
      <c r="AP87" s="525"/>
      <c r="AQ87" s="515"/>
      <c r="AR87" s="526"/>
      <c r="AS87" s="515"/>
      <c r="AT87" s="515"/>
      <c r="AU87" s="515"/>
      <c r="AV87" s="257"/>
      <c r="AW87" s="256"/>
      <c r="AX87" s="256"/>
      <c r="AY87" s="257"/>
      <c r="AZ87" s="255"/>
      <c r="BA87" s="255"/>
      <c r="BB87" s="257"/>
      <c r="BC87" s="255"/>
      <c r="BD87" s="255"/>
      <c r="BE87" s="515"/>
      <c r="BF87" s="515"/>
      <c r="BG87" s="515"/>
      <c r="BH87" s="273"/>
      <c r="BI87" s="317" t="e">
        <f t="shared" si="15"/>
        <v>#DIV/0!</v>
      </c>
      <c r="BJ87" s="279" t="s">
        <v>495</v>
      </c>
    </row>
    <row r="88" spans="1:62" x14ac:dyDescent="0.25">
      <c r="A88" s="544"/>
      <c r="B88" s="544"/>
      <c r="C88" s="544"/>
      <c r="D88" s="544"/>
      <c r="E88" s="544"/>
      <c r="F88" s="544"/>
      <c r="G88" s="544"/>
      <c r="H88" s="544"/>
      <c r="I88" s="544"/>
      <c r="J88" s="608"/>
      <c r="K88" s="544"/>
      <c r="L88" s="549" t="s">
        <v>229</v>
      </c>
      <c r="M88" s="537">
        <v>44562</v>
      </c>
      <c r="N88" s="537">
        <v>44926</v>
      </c>
      <c r="O88" s="538">
        <v>365</v>
      </c>
      <c r="P88" s="622">
        <v>100</v>
      </c>
      <c r="Q88" s="539">
        <v>0.11940000000000001</v>
      </c>
      <c r="R88" s="533">
        <v>1</v>
      </c>
      <c r="S88" s="525" t="s">
        <v>436</v>
      </c>
      <c r="T88" s="536"/>
      <c r="U88" s="536"/>
      <c r="V88" s="549" t="s">
        <v>229</v>
      </c>
      <c r="W88" s="549" t="s">
        <v>229</v>
      </c>
      <c r="X88" s="525">
        <v>0</v>
      </c>
      <c r="Y88" s="525" t="s">
        <v>436</v>
      </c>
      <c r="Z88" s="525"/>
      <c r="AA88" s="525"/>
      <c r="AB88" s="525" t="s">
        <v>436</v>
      </c>
      <c r="AC88" s="525"/>
      <c r="AD88" s="525"/>
      <c r="AE88" s="525" t="s">
        <v>436</v>
      </c>
      <c r="AF88" s="525"/>
      <c r="AG88" s="523"/>
      <c r="AH88" s="525" t="s">
        <v>436</v>
      </c>
      <c r="AI88" s="525"/>
      <c r="AJ88" s="523"/>
      <c r="AK88" s="629">
        <v>1</v>
      </c>
      <c r="AL88" s="528">
        <v>1</v>
      </c>
      <c r="AM88" s="527">
        <v>1</v>
      </c>
      <c r="AN88" s="528">
        <f t="shared" si="16"/>
        <v>-0.82000000000000006</v>
      </c>
      <c r="AO88" s="523"/>
      <c r="AP88" s="525"/>
      <c r="AQ88" s="515"/>
      <c r="AR88" s="526"/>
      <c r="AS88" s="515"/>
      <c r="AT88" s="515"/>
      <c r="AU88" s="515"/>
      <c r="AV88" s="257"/>
      <c r="AW88" s="256"/>
      <c r="AX88" s="256"/>
      <c r="AY88" s="257"/>
      <c r="AZ88" s="255"/>
      <c r="BA88" s="255"/>
      <c r="BB88" s="257"/>
      <c r="BC88" s="255"/>
      <c r="BD88" s="255"/>
      <c r="BE88" s="515"/>
      <c r="BF88" s="515"/>
      <c r="BG88" s="515"/>
      <c r="BH88" s="273"/>
      <c r="BI88" s="317" t="e">
        <f t="shared" si="15"/>
        <v>#DIV/0!</v>
      </c>
      <c r="BJ88" s="279"/>
    </row>
    <row r="89" spans="1:62" ht="75" x14ac:dyDescent="0.25">
      <c r="A89" s="544"/>
      <c r="B89" s="544"/>
      <c r="C89" s="544"/>
      <c r="D89" s="544"/>
      <c r="E89" s="544"/>
      <c r="F89" s="544"/>
      <c r="G89" s="544"/>
      <c r="H89" s="544"/>
      <c r="I89" s="544"/>
      <c r="J89" s="608"/>
      <c r="K89" s="544"/>
      <c r="L89" s="549"/>
      <c r="M89" s="537"/>
      <c r="N89" s="537"/>
      <c r="O89" s="538"/>
      <c r="P89" s="622"/>
      <c r="Q89" s="539"/>
      <c r="R89" s="533"/>
      <c r="S89" s="525"/>
      <c r="T89" s="536"/>
      <c r="U89" s="536"/>
      <c r="V89" s="549"/>
      <c r="W89" s="549"/>
      <c r="X89" s="525"/>
      <c r="Y89" s="525"/>
      <c r="Z89" s="525"/>
      <c r="AA89" s="525"/>
      <c r="AB89" s="525"/>
      <c r="AC89" s="525"/>
      <c r="AD89" s="525"/>
      <c r="AE89" s="525"/>
      <c r="AF89" s="525"/>
      <c r="AG89" s="523"/>
      <c r="AH89" s="525"/>
      <c r="AI89" s="525"/>
      <c r="AJ89" s="523"/>
      <c r="AK89" s="629"/>
      <c r="AL89" s="528"/>
      <c r="AM89" s="527"/>
      <c r="AN89" s="528"/>
      <c r="AO89" s="523"/>
      <c r="AP89" s="523" t="s">
        <v>494</v>
      </c>
      <c r="AQ89" s="514">
        <v>217026666.66</v>
      </c>
      <c r="AR89" s="527">
        <v>0</v>
      </c>
      <c r="AS89" s="514">
        <v>217026666.66</v>
      </c>
      <c r="AT89" s="514">
        <v>217026666.66</v>
      </c>
      <c r="AU89" s="514">
        <f>+AT89-AS89</f>
        <v>0</v>
      </c>
      <c r="AV89" s="257"/>
      <c r="AW89" s="256"/>
      <c r="AX89" s="256"/>
      <c r="AY89" s="257"/>
      <c r="AZ89" s="255"/>
      <c r="BA89" s="255"/>
      <c r="BB89" s="257"/>
      <c r="BC89" s="255"/>
      <c r="BD89" s="255"/>
      <c r="BE89" s="514">
        <v>217026666.66</v>
      </c>
      <c r="BF89" s="514">
        <v>32000000</v>
      </c>
      <c r="BG89" s="514">
        <v>0</v>
      </c>
      <c r="BH89" s="273"/>
      <c r="BI89" s="317">
        <f t="shared" si="15"/>
        <v>0</v>
      </c>
      <c r="BJ89" s="279" t="s">
        <v>495</v>
      </c>
    </row>
    <row r="90" spans="1:62" ht="345" x14ac:dyDescent="0.25">
      <c r="A90" s="544"/>
      <c r="B90" s="544"/>
      <c r="C90" s="544"/>
      <c r="D90" s="307" t="s">
        <v>45</v>
      </c>
      <c r="E90" s="307">
        <v>1</v>
      </c>
      <c r="F90" s="307">
        <v>0</v>
      </c>
      <c r="G90" s="307">
        <v>0</v>
      </c>
      <c r="H90" s="312">
        <v>0</v>
      </c>
      <c r="I90" s="544"/>
      <c r="J90" s="608"/>
      <c r="K90" s="544"/>
      <c r="L90" s="313" t="s">
        <v>368</v>
      </c>
      <c r="M90" s="285">
        <v>44774</v>
      </c>
      <c r="N90" s="285">
        <v>44926</v>
      </c>
      <c r="O90" s="252">
        <v>153</v>
      </c>
      <c r="P90" s="286">
        <v>100</v>
      </c>
      <c r="Q90" s="251">
        <v>0</v>
      </c>
      <c r="R90" s="301">
        <v>0</v>
      </c>
      <c r="S90" s="267" t="s">
        <v>436</v>
      </c>
      <c r="T90" s="287"/>
      <c r="U90" s="287"/>
      <c r="V90" s="313" t="s">
        <v>368</v>
      </c>
      <c r="W90" s="313" t="s">
        <v>368</v>
      </c>
      <c r="X90" s="267">
        <v>0</v>
      </c>
      <c r="Y90" s="267" t="s">
        <v>436</v>
      </c>
      <c r="Z90" s="267"/>
      <c r="AA90" s="267"/>
      <c r="AB90" s="267"/>
      <c r="AC90" s="267" t="s">
        <v>436</v>
      </c>
      <c r="AD90" s="279" t="s">
        <v>497</v>
      </c>
      <c r="AE90" s="267"/>
      <c r="AF90" s="267" t="s">
        <v>436</v>
      </c>
      <c r="AG90" s="279" t="s">
        <v>497</v>
      </c>
      <c r="AH90" s="267"/>
      <c r="AI90" s="267" t="s">
        <v>436</v>
      </c>
      <c r="AJ90" s="279" t="s">
        <v>497</v>
      </c>
      <c r="AK90" s="314">
        <v>0</v>
      </c>
      <c r="AL90" s="272">
        <v>0</v>
      </c>
      <c r="AM90" s="253">
        <v>0</v>
      </c>
      <c r="AN90" s="272">
        <f t="shared" si="16"/>
        <v>0.18</v>
      </c>
      <c r="AO90" s="523"/>
      <c r="AP90" s="523"/>
      <c r="AQ90" s="514"/>
      <c r="AR90" s="527"/>
      <c r="AS90" s="514"/>
      <c r="AT90" s="514"/>
      <c r="AU90" s="514"/>
      <c r="AV90" s="257"/>
      <c r="AW90" s="256"/>
      <c r="AX90" s="256"/>
      <c r="AY90" s="257"/>
      <c r="AZ90" s="255"/>
      <c r="BA90" s="255"/>
      <c r="BB90" s="257"/>
      <c r="BC90" s="255"/>
      <c r="BD90" s="255"/>
      <c r="BE90" s="514"/>
      <c r="BF90" s="514"/>
      <c r="BG90" s="514"/>
      <c r="BH90" s="279"/>
      <c r="BI90" s="317" t="e">
        <f t="shared" si="15"/>
        <v>#DIV/0!</v>
      </c>
      <c r="BJ90" s="279" t="s">
        <v>495</v>
      </c>
    </row>
    <row r="91" spans="1:62" ht="90" customHeight="1" x14ac:dyDescent="0.25">
      <c r="A91" s="548" t="s">
        <v>40</v>
      </c>
      <c r="B91" s="548" t="s">
        <v>498</v>
      </c>
      <c r="C91" s="548" t="s">
        <v>499</v>
      </c>
      <c r="D91" s="549" t="s">
        <v>500</v>
      </c>
      <c r="E91" s="550">
        <v>3</v>
      </c>
      <c r="F91" s="550">
        <v>0</v>
      </c>
      <c r="G91" s="632">
        <v>0</v>
      </c>
      <c r="H91" s="632">
        <v>0</v>
      </c>
      <c r="I91" s="549" t="s">
        <v>230</v>
      </c>
      <c r="J91" s="633">
        <v>2021130010179</v>
      </c>
      <c r="K91" s="634" t="s">
        <v>109</v>
      </c>
      <c r="L91" s="517" t="s">
        <v>501</v>
      </c>
      <c r="M91" s="630">
        <v>44562</v>
      </c>
      <c r="N91" s="630">
        <v>44926</v>
      </c>
      <c r="O91" s="631">
        <f>(N91-M91)+1</f>
        <v>365</v>
      </c>
      <c r="P91" s="530">
        <v>1</v>
      </c>
      <c r="Q91" s="632">
        <v>0.4</v>
      </c>
      <c r="R91" s="533">
        <v>1</v>
      </c>
      <c r="S91" s="635"/>
      <c r="T91" s="635" t="s">
        <v>436</v>
      </c>
      <c r="U91" s="517" t="s">
        <v>502</v>
      </c>
      <c r="V91" s="517" t="s">
        <v>501</v>
      </c>
      <c r="W91" s="517" t="s">
        <v>501</v>
      </c>
      <c r="X91" s="635" t="s">
        <v>471</v>
      </c>
      <c r="Y91" s="635" t="s">
        <v>436</v>
      </c>
      <c r="Z91" s="635"/>
      <c r="AA91" s="635"/>
      <c r="AB91" s="635" t="s">
        <v>436</v>
      </c>
      <c r="AC91" s="635"/>
      <c r="AD91" s="635"/>
      <c r="AE91" s="635" t="s">
        <v>436</v>
      </c>
      <c r="AF91" s="635"/>
      <c r="AG91" s="517"/>
      <c r="AH91" s="635" t="s">
        <v>436</v>
      </c>
      <c r="AI91" s="635"/>
      <c r="AJ91" s="517"/>
      <c r="AK91" s="629">
        <v>1</v>
      </c>
      <c r="AL91" s="629">
        <v>1</v>
      </c>
      <c r="AM91" s="629">
        <v>1</v>
      </c>
      <c r="AN91" s="629">
        <v>0</v>
      </c>
      <c r="AO91" s="521" t="s">
        <v>230</v>
      </c>
      <c r="AP91" s="517" t="s">
        <v>503</v>
      </c>
      <c r="AQ91" s="516">
        <v>438665783.64999998</v>
      </c>
      <c r="AR91" s="531">
        <v>6.5000000000000002E-2</v>
      </c>
      <c r="AS91" s="516">
        <v>438665783.64999998</v>
      </c>
      <c r="AT91" s="516">
        <v>438665783.64999998</v>
      </c>
      <c r="AU91" s="516">
        <f>+AT91-AS91</f>
        <v>0</v>
      </c>
      <c r="AV91" s="259"/>
      <c r="AW91" s="260"/>
      <c r="AX91" s="260"/>
      <c r="AY91" s="259"/>
      <c r="AZ91" s="261"/>
      <c r="BA91" s="261"/>
      <c r="BB91" s="259"/>
      <c r="BC91" s="261"/>
      <c r="BD91" s="261"/>
      <c r="BE91" s="516">
        <v>438665783.64999998</v>
      </c>
      <c r="BF91" s="516">
        <v>19621161</v>
      </c>
      <c r="BG91" s="516">
        <v>19621161</v>
      </c>
      <c r="BH91" s="290"/>
      <c r="BI91" s="53">
        <f>AL91-((BG91/BE91))</f>
        <v>0.9552708195365992</v>
      </c>
      <c r="BJ91" s="291"/>
    </row>
    <row r="92" spans="1:62" x14ac:dyDescent="0.25">
      <c r="A92" s="548"/>
      <c r="B92" s="548"/>
      <c r="C92" s="548"/>
      <c r="D92" s="549"/>
      <c r="E92" s="550"/>
      <c r="F92" s="550"/>
      <c r="G92" s="632"/>
      <c r="H92" s="632"/>
      <c r="I92" s="549"/>
      <c r="J92" s="633"/>
      <c r="K92" s="634"/>
      <c r="L92" s="517"/>
      <c r="M92" s="630"/>
      <c r="N92" s="630"/>
      <c r="O92" s="631"/>
      <c r="P92" s="530"/>
      <c r="Q92" s="632"/>
      <c r="R92" s="533"/>
      <c r="S92" s="635"/>
      <c r="T92" s="635"/>
      <c r="U92" s="517"/>
      <c r="V92" s="517"/>
      <c r="W92" s="517"/>
      <c r="X92" s="635"/>
      <c r="Y92" s="635"/>
      <c r="Z92" s="635"/>
      <c r="AA92" s="635"/>
      <c r="AB92" s="635"/>
      <c r="AC92" s="635"/>
      <c r="AD92" s="635"/>
      <c r="AE92" s="635"/>
      <c r="AF92" s="635"/>
      <c r="AG92" s="517"/>
      <c r="AH92" s="635"/>
      <c r="AI92" s="635"/>
      <c r="AJ92" s="517"/>
      <c r="AK92" s="629"/>
      <c r="AL92" s="629"/>
      <c r="AM92" s="629"/>
      <c r="AN92" s="629"/>
      <c r="AO92" s="521"/>
      <c r="AP92" s="517"/>
      <c r="AQ92" s="516"/>
      <c r="AR92" s="531"/>
      <c r="AS92" s="516"/>
      <c r="AT92" s="516"/>
      <c r="AU92" s="516"/>
      <c r="AV92" s="259"/>
      <c r="AW92" s="260"/>
      <c r="AX92" s="260"/>
      <c r="AY92" s="259"/>
      <c r="AZ92" s="261"/>
      <c r="BA92" s="261"/>
      <c r="BB92" s="259"/>
      <c r="BC92" s="261"/>
      <c r="BD92" s="261"/>
      <c r="BE92" s="516"/>
      <c r="BF92" s="516"/>
      <c r="BG92" s="516"/>
      <c r="BH92" s="290"/>
      <c r="BI92" s="53" t="e">
        <f t="shared" ref="BI92:BI103" si="17">AL92-((BG92/BE92))</f>
        <v>#DIV/0!</v>
      </c>
      <c r="BJ92" s="291"/>
    </row>
    <row r="93" spans="1:62" x14ac:dyDescent="0.25">
      <c r="A93" s="548"/>
      <c r="B93" s="548"/>
      <c r="C93" s="548"/>
      <c r="D93" s="549"/>
      <c r="E93" s="550"/>
      <c r="F93" s="550"/>
      <c r="G93" s="632"/>
      <c r="H93" s="632"/>
      <c r="I93" s="549"/>
      <c r="J93" s="633"/>
      <c r="K93" s="634"/>
      <c r="L93" s="517"/>
      <c r="M93" s="630"/>
      <c r="N93" s="630"/>
      <c r="O93" s="631"/>
      <c r="P93" s="530"/>
      <c r="Q93" s="632"/>
      <c r="R93" s="533"/>
      <c r="S93" s="635"/>
      <c r="T93" s="635"/>
      <c r="U93" s="517"/>
      <c r="V93" s="517"/>
      <c r="W93" s="517"/>
      <c r="X93" s="635"/>
      <c r="Y93" s="635"/>
      <c r="Z93" s="635"/>
      <c r="AA93" s="635"/>
      <c r="AB93" s="635"/>
      <c r="AC93" s="635"/>
      <c r="AD93" s="635"/>
      <c r="AE93" s="635"/>
      <c r="AF93" s="635"/>
      <c r="AG93" s="517"/>
      <c r="AH93" s="635"/>
      <c r="AI93" s="635"/>
      <c r="AJ93" s="517"/>
      <c r="AK93" s="629"/>
      <c r="AL93" s="629"/>
      <c r="AM93" s="629"/>
      <c r="AN93" s="629"/>
      <c r="AO93" s="521"/>
      <c r="AP93" s="517" t="s">
        <v>119</v>
      </c>
      <c r="AQ93" s="516">
        <v>76953334</v>
      </c>
      <c r="AR93" s="531">
        <v>0.72909999999999997</v>
      </c>
      <c r="AS93" s="516">
        <v>76953334</v>
      </c>
      <c r="AT93" s="516">
        <v>76953334</v>
      </c>
      <c r="AU93" s="516">
        <f>+AT93-AS93</f>
        <v>0</v>
      </c>
      <c r="AV93" s="259"/>
      <c r="AW93" s="260"/>
      <c r="AX93" s="260"/>
      <c r="AY93" s="259"/>
      <c r="AZ93" s="261"/>
      <c r="BA93" s="261"/>
      <c r="BB93" s="259"/>
      <c r="BC93" s="261"/>
      <c r="BD93" s="261"/>
      <c r="BE93" s="516">
        <v>76953334</v>
      </c>
      <c r="BF93" s="516">
        <v>56108231</v>
      </c>
      <c r="BG93" s="516">
        <v>56108231</v>
      </c>
      <c r="BH93" s="290"/>
      <c r="BI93" s="53">
        <f t="shared" si="17"/>
        <v>-0.72912020939859479</v>
      </c>
      <c r="BJ93" s="291"/>
    </row>
    <row r="94" spans="1:62" x14ac:dyDescent="0.25">
      <c r="A94" s="548"/>
      <c r="B94" s="548"/>
      <c r="C94" s="548"/>
      <c r="D94" s="549"/>
      <c r="E94" s="550"/>
      <c r="F94" s="550"/>
      <c r="G94" s="632"/>
      <c r="H94" s="632"/>
      <c r="I94" s="549"/>
      <c r="J94" s="633"/>
      <c r="K94" s="634"/>
      <c r="L94" s="517"/>
      <c r="M94" s="630"/>
      <c r="N94" s="630"/>
      <c r="O94" s="631"/>
      <c r="P94" s="530"/>
      <c r="Q94" s="632"/>
      <c r="R94" s="533"/>
      <c r="S94" s="635"/>
      <c r="T94" s="635"/>
      <c r="U94" s="517"/>
      <c r="V94" s="517"/>
      <c r="W94" s="517"/>
      <c r="X94" s="635"/>
      <c r="Y94" s="635"/>
      <c r="Z94" s="635"/>
      <c r="AA94" s="635"/>
      <c r="AB94" s="635"/>
      <c r="AC94" s="635"/>
      <c r="AD94" s="635"/>
      <c r="AE94" s="635"/>
      <c r="AF94" s="635"/>
      <c r="AG94" s="517"/>
      <c r="AH94" s="635"/>
      <c r="AI94" s="635"/>
      <c r="AJ94" s="517"/>
      <c r="AK94" s="629"/>
      <c r="AL94" s="629"/>
      <c r="AM94" s="629"/>
      <c r="AN94" s="629"/>
      <c r="AO94" s="521"/>
      <c r="AP94" s="517"/>
      <c r="AQ94" s="516"/>
      <c r="AR94" s="531"/>
      <c r="AS94" s="516"/>
      <c r="AT94" s="516"/>
      <c r="AU94" s="516"/>
      <c r="AV94" s="259"/>
      <c r="AW94" s="260"/>
      <c r="AX94" s="260"/>
      <c r="AY94" s="259"/>
      <c r="AZ94" s="261"/>
      <c r="BA94" s="261"/>
      <c r="BB94" s="259"/>
      <c r="BC94" s="261"/>
      <c r="BD94" s="261"/>
      <c r="BE94" s="516"/>
      <c r="BF94" s="516"/>
      <c r="BG94" s="516"/>
      <c r="BH94" s="290"/>
      <c r="BI94" s="53" t="e">
        <f t="shared" si="17"/>
        <v>#DIV/0!</v>
      </c>
      <c r="BJ94" s="291"/>
    </row>
    <row r="95" spans="1:62" x14ac:dyDescent="0.25">
      <c r="A95" s="548"/>
      <c r="B95" s="548"/>
      <c r="C95" s="548"/>
      <c r="D95" s="549"/>
      <c r="E95" s="550"/>
      <c r="F95" s="550"/>
      <c r="G95" s="632"/>
      <c r="H95" s="632"/>
      <c r="I95" s="549"/>
      <c r="J95" s="633"/>
      <c r="K95" s="634"/>
      <c r="L95" s="636" t="s">
        <v>231</v>
      </c>
      <c r="M95" s="630">
        <v>44562</v>
      </c>
      <c r="N95" s="630">
        <v>44926</v>
      </c>
      <c r="O95" s="631">
        <f t="shared" ref="O95:O99" si="18">(N95-M95)+1</f>
        <v>365</v>
      </c>
      <c r="P95" s="530">
        <v>1</v>
      </c>
      <c r="Q95" s="632">
        <v>0.4</v>
      </c>
      <c r="R95" s="533">
        <v>1</v>
      </c>
      <c r="S95" s="635"/>
      <c r="T95" s="635"/>
      <c r="U95" s="517"/>
      <c r="V95" s="636" t="s">
        <v>231</v>
      </c>
      <c r="W95" s="636" t="s">
        <v>231</v>
      </c>
      <c r="X95" s="635" t="s">
        <v>471</v>
      </c>
      <c r="Y95" s="635" t="s">
        <v>436</v>
      </c>
      <c r="Z95" s="635"/>
      <c r="AA95" s="635"/>
      <c r="AB95" s="635" t="s">
        <v>436</v>
      </c>
      <c r="AC95" s="635"/>
      <c r="AD95" s="635"/>
      <c r="AE95" s="635" t="s">
        <v>436</v>
      </c>
      <c r="AF95" s="635"/>
      <c r="AG95" s="517"/>
      <c r="AH95" s="635" t="s">
        <v>436</v>
      </c>
      <c r="AI95" s="635"/>
      <c r="AJ95" s="517"/>
      <c r="AK95" s="629">
        <v>1</v>
      </c>
      <c r="AL95" s="629">
        <v>1</v>
      </c>
      <c r="AM95" s="629">
        <v>1</v>
      </c>
      <c r="AN95" s="629">
        <v>0</v>
      </c>
      <c r="AO95" s="521"/>
      <c r="AP95" s="517"/>
      <c r="AQ95" s="516"/>
      <c r="AR95" s="531"/>
      <c r="AS95" s="516"/>
      <c r="AT95" s="516"/>
      <c r="AU95" s="516"/>
      <c r="AV95" s="259"/>
      <c r="AW95" s="260"/>
      <c r="AX95" s="260"/>
      <c r="AY95" s="259"/>
      <c r="AZ95" s="261"/>
      <c r="BA95" s="261"/>
      <c r="BB95" s="259"/>
      <c r="BC95" s="261"/>
      <c r="BD95" s="261"/>
      <c r="BE95" s="516"/>
      <c r="BF95" s="516"/>
      <c r="BG95" s="516"/>
      <c r="BH95" s="291"/>
      <c r="BI95" s="53" t="e">
        <f t="shared" si="17"/>
        <v>#DIV/0!</v>
      </c>
      <c r="BJ95" s="291"/>
    </row>
    <row r="96" spans="1:62" x14ac:dyDescent="0.25">
      <c r="A96" s="548"/>
      <c r="B96" s="548"/>
      <c r="C96" s="548"/>
      <c r="D96" s="549"/>
      <c r="E96" s="550"/>
      <c r="F96" s="550"/>
      <c r="G96" s="632"/>
      <c r="H96" s="632"/>
      <c r="I96" s="549"/>
      <c r="J96" s="633"/>
      <c r="K96" s="634"/>
      <c r="L96" s="636"/>
      <c r="M96" s="630"/>
      <c r="N96" s="630"/>
      <c r="O96" s="631"/>
      <c r="P96" s="530"/>
      <c r="Q96" s="632"/>
      <c r="R96" s="533"/>
      <c r="S96" s="635"/>
      <c r="T96" s="635"/>
      <c r="U96" s="517"/>
      <c r="V96" s="636"/>
      <c r="W96" s="636"/>
      <c r="X96" s="635"/>
      <c r="Y96" s="635"/>
      <c r="Z96" s="635"/>
      <c r="AA96" s="635"/>
      <c r="AB96" s="635"/>
      <c r="AC96" s="635"/>
      <c r="AD96" s="635"/>
      <c r="AE96" s="635"/>
      <c r="AF96" s="635"/>
      <c r="AG96" s="517"/>
      <c r="AH96" s="635"/>
      <c r="AI96" s="635"/>
      <c r="AJ96" s="517"/>
      <c r="AK96" s="629"/>
      <c r="AL96" s="629"/>
      <c r="AM96" s="629"/>
      <c r="AN96" s="629"/>
      <c r="AO96" s="521"/>
      <c r="AP96" s="517"/>
      <c r="AQ96" s="516"/>
      <c r="AR96" s="531"/>
      <c r="AS96" s="516"/>
      <c r="AT96" s="516"/>
      <c r="AU96" s="516"/>
      <c r="AV96" s="259"/>
      <c r="AW96" s="260"/>
      <c r="AX96" s="260"/>
      <c r="AY96" s="259"/>
      <c r="AZ96" s="261"/>
      <c r="BA96" s="261"/>
      <c r="BB96" s="259"/>
      <c r="BC96" s="261"/>
      <c r="BD96" s="261"/>
      <c r="BE96" s="516"/>
      <c r="BF96" s="516"/>
      <c r="BG96" s="516"/>
      <c r="BH96" s="291"/>
      <c r="BI96" s="53" t="e">
        <f t="shared" si="17"/>
        <v>#DIV/0!</v>
      </c>
      <c r="BJ96" s="291"/>
    </row>
    <row r="97" spans="1:62" ht="45" customHeight="1" x14ac:dyDescent="0.25">
      <c r="A97" s="548"/>
      <c r="B97" s="548"/>
      <c r="C97" s="548"/>
      <c r="D97" s="549"/>
      <c r="E97" s="550"/>
      <c r="F97" s="550"/>
      <c r="G97" s="632"/>
      <c r="H97" s="632"/>
      <c r="I97" s="549"/>
      <c r="J97" s="633"/>
      <c r="K97" s="634"/>
      <c r="L97" s="636"/>
      <c r="M97" s="630"/>
      <c r="N97" s="630"/>
      <c r="O97" s="631"/>
      <c r="P97" s="530"/>
      <c r="Q97" s="632"/>
      <c r="R97" s="533"/>
      <c r="S97" s="635"/>
      <c r="T97" s="635"/>
      <c r="U97" s="517"/>
      <c r="V97" s="636"/>
      <c r="W97" s="636"/>
      <c r="X97" s="635"/>
      <c r="Y97" s="635"/>
      <c r="Z97" s="635"/>
      <c r="AA97" s="635"/>
      <c r="AB97" s="635"/>
      <c r="AC97" s="635"/>
      <c r="AD97" s="635"/>
      <c r="AE97" s="635"/>
      <c r="AF97" s="635"/>
      <c r="AG97" s="517"/>
      <c r="AH97" s="635"/>
      <c r="AI97" s="635"/>
      <c r="AJ97" s="517"/>
      <c r="AK97" s="629"/>
      <c r="AL97" s="629"/>
      <c r="AM97" s="629"/>
      <c r="AN97" s="629"/>
      <c r="AO97" s="521"/>
      <c r="AP97" s="517" t="s">
        <v>386</v>
      </c>
      <c r="AQ97" s="516">
        <v>375966665</v>
      </c>
      <c r="AR97" s="531">
        <v>0.78</v>
      </c>
      <c r="AS97" s="516">
        <v>375966665</v>
      </c>
      <c r="AT97" s="516">
        <v>375966665</v>
      </c>
      <c r="AU97" s="516">
        <f>+AT97-AS97</f>
        <v>0</v>
      </c>
      <c r="AV97" s="259"/>
      <c r="AW97" s="260"/>
      <c r="AX97" s="260"/>
      <c r="AY97" s="259"/>
      <c r="AZ97" s="261"/>
      <c r="BA97" s="261"/>
      <c r="BB97" s="259"/>
      <c r="BC97" s="261"/>
      <c r="BD97" s="261"/>
      <c r="BE97" s="516">
        <v>375966665</v>
      </c>
      <c r="BF97" s="516">
        <v>293798460.77999997</v>
      </c>
      <c r="BG97" s="516">
        <v>293735220.77999997</v>
      </c>
      <c r="BH97" s="291"/>
      <c r="BI97" s="53">
        <f t="shared" si="17"/>
        <v>-0.78127995943470141</v>
      </c>
      <c r="BJ97" s="291"/>
    </row>
    <row r="98" spans="1:62" x14ac:dyDescent="0.25">
      <c r="A98" s="548"/>
      <c r="B98" s="548"/>
      <c r="C98" s="548"/>
      <c r="D98" s="549"/>
      <c r="E98" s="550"/>
      <c r="F98" s="550"/>
      <c r="G98" s="632"/>
      <c r="H98" s="632"/>
      <c r="I98" s="549"/>
      <c r="J98" s="633"/>
      <c r="K98" s="634"/>
      <c r="L98" s="636"/>
      <c r="M98" s="630"/>
      <c r="N98" s="630"/>
      <c r="O98" s="631"/>
      <c r="P98" s="530"/>
      <c r="Q98" s="632"/>
      <c r="R98" s="533"/>
      <c r="S98" s="635"/>
      <c r="T98" s="635"/>
      <c r="U98" s="517"/>
      <c r="V98" s="636"/>
      <c r="W98" s="636"/>
      <c r="X98" s="635"/>
      <c r="Y98" s="635"/>
      <c r="Z98" s="635"/>
      <c r="AA98" s="635"/>
      <c r="AB98" s="635"/>
      <c r="AC98" s="635"/>
      <c r="AD98" s="635"/>
      <c r="AE98" s="635"/>
      <c r="AF98" s="635"/>
      <c r="AG98" s="517"/>
      <c r="AH98" s="635"/>
      <c r="AI98" s="635"/>
      <c r="AJ98" s="517"/>
      <c r="AK98" s="629"/>
      <c r="AL98" s="629"/>
      <c r="AM98" s="629"/>
      <c r="AN98" s="629"/>
      <c r="AO98" s="521"/>
      <c r="AP98" s="517"/>
      <c r="AQ98" s="516"/>
      <c r="AR98" s="531"/>
      <c r="AS98" s="516"/>
      <c r="AT98" s="516"/>
      <c r="AU98" s="516"/>
      <c r="AV98" s="259"/>
      <c r="AW98" s="260"/>
      <c r="AX98" s="260"/>
      <c r="AY98" s="259"/>
      <c r="AZ98" s="261"/>
      <c r="BA98" s="261"/>
      <c r="BB98" s="259"/>
      <c r="BC98" s="261"/>
      <c r="BD98" s="261"/>
      <c r="BE98" s="516"/>
      <c r="BF98" s="516"/>
      <c r="BG98" s="516"/>
      <c r="BH98" s="291"/>
      <c r="BI98" s="53" t="e">
        <f t="shared" si="17"/>
        <v>#DIV/0!</v>
      </c>
      <c r="BJ98" s="291"/>
    </row>
    <row r="99" spans="1:62" x14ac:dyDescent="0.25">
      <c r="A99" s="548"/>
      <c r="B99" s="548"/>
      <c r="C99" s="548"/>
      <c r="D99" s="549"/>
      <c r="E99" s="550"/>
      <c r="F99" s="550"/>
      <c r="G99" s="632"/>
      <c r="H99" s="632"/>
      <c r="I99" s="549"/>
      <c r="J99" s="633"/>
      <c r="K99" s="634"/>
      <c r="L99" s="517" t="s">
        <v>110</v>
      </c>
      <c r="M99" s="630">
        <v>44562</v>
      </c>
      <c r="N99" s="630">
        <v>44926</v>
      </c>
      <c r="O99" s="631">
        <f t="shared" si="18"/>
        <v>365</v>
      </c>
      <c r="P99" s="530">
        <v>1</v>
      </c>
      <c r="Q99" s="632">
        <v>0.2</v>
      </c>
      <c r="R99" s="533">
        <v>1</v>
      </c>
      <c r="S99" s="635"/>
      <c r="T99" s="635"/>
      <c r="U99" s="517"/>
      <c r="V99" s="517" t="s">
        <v>110</v>
      </c>
      <c r="W99" s="517" t="s">
        <v>110</v>
      </c>
      <c r="X99" s="635" t="s">
        <v>471</v>
      </c>
      <c r="Y99" s="635" t="s">
        <v>436</v>
      </c>
      <c r="Z99" s="635"/>
      <c r="AA99" s="635"/>
      <c r="AB99" s="635" t="s">
        <v>436</v>
      </c>
      <c r="AC99" s="635"/>
      <c r="AD99" s="635"/>
      <c r="AE99" s="635" t="s">
        <v>436</v>
      </c>
      <c r="AF99" s="635"/>
      <c r="AG99" s="517"/>
      <c r="AH99" s="635" t="s">
        <v>436</v>
      </c>
      <c r="AI99" s="635"/>
      <c r="AJ99" s="517"/>
      <c r="AK99" s="629">
        <v>1</v>
      </c>
      <c r="AL99" s="629">
        <v>1</v>
      </c>
      <c r="AM99" s="629">
        <v>1</v>
      </c>
      <c r="AN99" s="629">
        <v>0</v>
      </c>
      <c r="AO99" s="521"/>
      <c r="AP99" s="517"/>
      <c r="AQ99" s="516"/>
      <c r="AR99" s="531"/>
      <c r="AS99" s="516"/>
      <c r="AT99" s="516"/>
      <c r="AU99" s="516"/>
      <c r="AV99" s="259"/>
      <c r="AW99" s="260"/>
      <c r="AX99" s="260"/>
      <c r="AY99" s="259"/>
      <c r="AZ99" s="261"/>
      <c r="BA99" s="261"/>
      <c r="BB99" s="259"/>
      <c r="BC99" s="261"/>
      <c r="BD99" s="261"/>
      <c r="BE99" s="516"/>
      <c r="BF99" s="516"/>
      <c r="BG99" s="516"/>
      <c r="BH99" s="291"/>
      <c r="BI99" s="53" t="e">
        <f>AL99-((BG99/BE99))</f>
        <v>#DIV/0!</v>
      </c>
      <c r="BJ99" s="291"/>
    </row>
    <row r="100" spans="1:62" x14ac:dyDescent="0.25">
      <c r="A100" s="548"/>
      <c r="B100" s="548"/>
      <c r="C100" s="548"/>
      <c r="D100" s="549"/>
      <c r="E100" s="550"/>
      <c r="F100" s="550"/>
      <c r="G100" s="632"/>
      <c r="H100" s="632"/>
      <c r="I100" s="549"/>
      <c r="J100" s="633"/>
      <c r="K100" s="634"/>
      <c r="L100" s="517"/>
      <c r="M100" s="630"/>
      <c r="N100" s="630"/>
      <c r="O100" s="631"/>
      <c r="P100" s="530"/>
      <c r="Q100" s="632"/>
      <c r="R100" s="533"/>
      <c r="S100" s="635"/>
      <c r="T100" s="635"/>
      <c r="U100" s="517"/>
      <c r="V100" s="517"/>
      <c r="W100" s="517"/>
      <c r="X100" s="635"/>
      <c r="Y100" s="635"/>
      <c r="Z100" s="635"/>
      <c r="AA100" s="635"/>
      <c r="AB100" s="635"/>
      <c r="AC100" s="635"/>
      <c r="AD100" s="635"/>
      <c r="AE100" s="635"/>
      <c r="AF100" s="635"/>
      <c r="AG100" s="517"/>
      <c r="AH100" s="635"/>
      <c r="AI100" s="635"/>
      <c r="AJ100" s="517"/>
      <c r="AK100" s="629"/>
      <c r="AL100" s="629"/>
      <c r="AM100" s="629"/>
      <c r="AN100" s="629"/>
      <c r="AO100" s="521"/>
      <c r="AP100" s="517"/>
      <c r="AQ100" s="516"/>
      <c r="AR100" s="531"/>
      <c r="AS100" s="516"/>
      <c r="AT100" s="516"/>
      <c r="AU100" s="516"/>
      <c r="AV100" s="259"/>
      <c r="AW100" s="260"/>
      <c r="AX100" s="260"/>
      <c r="AY100" s="259"/>
      <c r="AZ100" s="261"/>
      <c r="BA100" s="261"/>
      <c r="BB100" s="259"/>
      <c r="BC100" s="261"/>
      <c r="BD100" s="261"/>
      <c r="BE100" s="516"/>
      <c r="BF100" s="516"/>
      <c r="BG100" s="516"/>
      <c r="BH100" s="291"/>
      <c r="BI100" s="53" t="e">
        <f t="shared" si="17"/>
        <v>#DIV/0!</v>
      </c>
      <c r="BJ100" s="291"/>
    </row>
    <row r="101" spans="1:62" ht="30.75" customHeight="1" x14ac:dyDescent="0.25">
      <c r="A101" s="548"/>
      <c r="B101" s="548"/>
      <c r="C101" s="548"/>
      <c r="D101" s="549"/>
      <c r="E101" s="550"/>
      <c r="F101" s="550"/>
      <c r="G101" s="632"/>
      <c r="H101" s="632"/>
      <c r="I101" s="549"/>
      <c r="J101" s="633"/>
      <c r="K101" s="634"/>
      <c r="L101" s="517"/>
      <c r="M101" s="630"/>
      <c r="N101" s="630"/>
      <c r="O101" s="631"/>
      <c r="P101" s="530"/>
      <c r="Q101" s="632"/>
      <c r="R101" s="533"/>
      <c r="S101" s="635"/>
      <c r="T101" s="635"/>
      <c r="U101" s="517"/>
      <c r="V101" s="517"/>
      <c r="W101" s="517"/>
      <c r="X101" s="635"/>
      <c r="Y101" s="635"/>
      <c r="Z101" s="635"/>
      <c r="AA101" s="635"/>
      <c r="AB101" s="635"/>
      <c r="AC101" s="635"/>
      <c r="AD101" s="635"/>
      <c r="AE101" s="635"/>
      <c r="AF101" s="635"/>
      <c r="AG101" s="517"/>
      <c r="AH101" s="635"/>
      <c r="AI101" s="635"/>
      <c r="AJ101" s="517"/>
      <c r="AK101" s="629"/>
      <c r="AL101" s="629"/>
      <c r="AM101" s="629"/>
      <c r="AN101" s="629"/>
      <c r="AO101" s="521"/>
      <c r="AP101" s="517" t="s">
        <v>504</v>
      </c>
      <c r="AQ101" s="517">
        <v>1</v>
      </c>
      <c r="AR101" s="531">
        <v>0</v>
      </c>
      <c r="AS101" s="517">
        <v>1</v>
      </c>
      <c r="AT101" s="517">
        <v>1</v>
      </c>
      <c r="AU101" s="517">
        <f>+AT101-AS101</f>
        <v>0</v>
      </c>
      <c r="AV101" s="259"/>
      <c r="AW101" s="260"/>
      <c r="AX101" s="260"/>
      <c r="AY101" s="259"/>
      <c r="AZ101" s="261"/>
      <c r="BA101" s="261"/>
      <c r="BB101" s="259"/>
      <c r="BC101" s="261"/>
      <c r="BD101" s="261"/>
      <c r="BE101" s="517">
        <v>1</v>
      </c>
      <c r="BF101" s="520">
        <v>0</v>
      </c>
      <c r="BG101" s="520">
        <v>0</v>
      </c>
      <c r="BH101" s="291"/>
      <c r="BI101" s="53">
        <f t="shared" si="17"/>
        <v>0</v>
      </c>
      <c r="BJ101" s="291"/>
    </row>
    <row r="102" spans="1:62" x14ac:dyDescent="0.25">
      <c r="A102" s="548"/>
      <c r="B102" s="548"/>
      <c r="C102" s="548"/>
      <c r="D102" s="549"/>
      <c r="E102" s="550"/>
      <c r="F102" s="550"/>
      <c r="G102" s="632"/>
      <c r="H102" s="632"/>
      <c r="I102" s="549"/>
      <c r="J102" s="633"/>
      <c r="K102" s="634"/>
      <c r="L102" s="517"/>
      <c r="M102" s="630"/>
      <c r="N102" s="630"/>
      <c r="O102" s="631"/>
      <c r="P102" s="530"/>
      <c r="Q102" s="632"/>
      <c r="R102" s="533"/>
      <c r="S102" s="635"/>
      <c r="T102" s="635"/>
      <c r="U102" s="517"/>
      <c r="V102" s="517"/>
      <c r="W102" s="517"/>
      <c r="X102" s="635"/>
      <c r="Y102" s="635"/>
      <c r="Z102" s="635"/>
      <c r="AA102" s="635"/>
      <c r="AB102" s="635"/>
      <c r="AC102" s="635"/>
      <c r="AD102" s="635"/>
      <c r="AE102" s="635"/>
      <c r="AF102" s="635"/>
      <c r="AG102" s="517"/>
      <c r="AH102" s="635"/>
      <c r="AI102" s="635"/>
      <c r="AJ102" s="517"/>
      <c r="AK102" s="629"/>
      <c r="AL102" s="629"/>
      <c r="AM102" s="629"/>
      <c r="AN102" s="629"/>
      <c r="AO102" s="521"/>
      <c r="AP102" s="517"/>
      <c r="AQ102" s="517"/>
      <c r="AR102" s="531"/>
      <c r="AS102" s="517"/>
      <c r="AT102" s="517"/>
      <c r="AU102" s="517"/>
      <c r="AV102" s="259"/>
      <c r="AW102" s="260"/>
      <c r="AX102" s="260"/>
      <c r="AY102" s="259"/>
      <c r="AZ102" s="261"/>
      <c r="BA102" s="261"/>
      <c r="BB102" s="259"/>
      <c r="BC102" s="261"/>
      <c r="BD102" s="261"/>
      <c r="BE102" s="517"/>
      <c r="BF102" s="517"/>
      <c r="BG102" s="517"/>
      <c r="BH102" s="291"/>
      <c r="BI102" s="53" t="e">
        <f t="shared" si="17"/>
        <v>#DIV/0!</v>
      </c>
      <c r="BJ102" s="291"/>
    </row>
    <row r="103" spans="1:62" x14ac:dyDescent="0.25">
      <c r="A103" s="548"/>
      <c r="B103" s="548"/>
      <c r="C103" s="548"/>
      <c r="D103" s="549"/>
      <c r="E103" s="550"/>
      <c r="F103" s="550"/>
      <c r="G103" s="632"/>
      <c r="H103" s="632"/>
      <c r="I103" s="549"/>
      <c r="J103" s="633"/>
      <c r="K103" s="634"/>
      <c r="L103" s="517"/>
      <c r="M103" s="630"/>
      <c r="N103" s="630"/>
      <c r="O103" s="631"/>
      <c r="P103" s="530"/>
      <c r="Q103" s="632"/>
      <c r="R103" s="533"/>
      <c r="S103" s="635"/>
      <c r="T103" s="635"/>
      <c r="U103" s="517"/>
      <c r="V103" s="517"/>
      <c r="W103" s="517"/>
      <c r="X103" s="635"/>
      <c r="Y103" s="635"/>
      <c r="Z103" s="635"/>
      <c r="AA103" s="635"/>
      <c r="AB103" s="635"/>
      <c r="AC103" s="635"/>
      <c r="AD103" s="635"/>
      <c r="AE103" s="635"/>
      <c r="AF103" s="635"/>
      <c r="AG103" s="517"/>
      <c r="AH103" s="635"/>
      <c r="AI103" s="635"/>
      <c r="AJ103" s="517"/>
      <c r="AK103" s="629"/>
      <c r="AL103" s="629"/>
      <c r="AM103" s="629"/>
      <c r="AN103" s="629"/>
      <c r="AO103" s="521"/>
      <c r="AP103" s="517"/>
      <c r="AQ103" s="517"/>
      <c r="AR103" s="531"/>
      <c r="AS103" s="517"/>
      <c r="AT103" s="517"/>
      <c r="AU103" s="517"/>
      <c r="AV103" s="259"/>
      <c r="AW103" s="260"/>
      <c r="AX103" s="260"/>
      <c r="AY103" s="259"/>
      <c r="AZ103" s="261"/>
      <c r="BA103" s="261"/>
      <c r="BB103" s="259"/>
      <c r="BC103" s="261"/>
      <c r="BD103" s="261"/>
      <c r="BE103" s="517"/>
      <c r="BF103" s="517"/>
      <c r="BG103" s="517"/>
      <c r="BH103" s="291"/>
      <c r="BI103" s="53" t="e">
        <f t="shared" si="17"/>
        <v>#DIV/0!</v>
      </c>
      <c r="BJ103" s="291"/>
    </row>
    <row r="104" spans="1:62" ht="75" customHeight="1" x14ac:dyDescent="0.25">
      <c r="A104" s="552" t="s">
        <v>40</v>
      </c>
      <c r="B104" s="551" t="s">
        <v>498</v>
      </c>
      <c r="C104" s="551" t="s">
        <v>49</v>
      </c>
      <c r="D104" s="551" t="s">
        <v>51</v>
      </c>
      <c r="E104" s="534">
        <v>1</v>
      </c>
      <c r="F104" s="534">
        <v>1</v>
      </c>
      <c r="G104" s="535">
        <v>1</v>
      </c>
      <c r="H104" s="535">
        <v>1</v>
      </c>
      <c r="I104" s="551" t="s">
        <v>232</v>
      </c>
      <c r="J104" s="551">
        <v>2021130010003</v>
      </c>
      <c r="K104" s="551" t="s">
        <v>560</v>
      </c>
      <c r="L104" s="291" t="s">
        <v>233</v>
      </c>
      <c r="M104" s="271">
        <v>44562</v>
      </c>
      <c r="N104" s="271">
        <v>44926</v>
      </c>
      <c r="O104" s="267">
        <v>365</v>
      </c>
      <c r="P104" s="267">
        <v>1</v>
      </c>
      <c r="Q104" s="272">
        <v>0.2</v>
      </c>
      <c r="R104" s="272">
        <v>1</v>
      </c>
      <c r="S104" s="267" t="s">
        <v>436</v>
      </c>
      <c r="T104" s="273"/>
      <c r="U104" s="273"/>
      <c r="V104" s="291" t="s">
        <v>233</v>
      </c>
      <c r="W104" s="291" t="s">
        <v>233</v>
      </c>
      <c r="X104" s="273"/>
      <c r="Y104" s="267" t="s">
        <v>436</v>
      </c>
      <c r="Z104" s="273"/>
      <c r="AA104" s="273"/>
      <c r="AB104" s="267" t="s">
        <v>436</v>
      </c>
      <c r="AC104" s="273"/>
      <c r="AD104" s="273"/>
      <c r="AE104" s="267" t="s">
        <v>436</v>
      </c>
      <c r="AF104" s="273"/>
      <c r="AG104" s="273"/>
      <c r="AH104" s="267" t="s">
        <v>436</v>
      </c>
      <c r="AI104" s="273"/>
      <c r="AJ104" s="273"/>
      <c r="AK104" s="272">
        <v>1</v>
      </c>
      <c r="AL104" s="272">
        <v>1</v>
      </c>
      <c r="AM104" s="272">
        <v>1</v>
      </c>
      <c r="AN104" s="273"/>
      <c r="AO104" s="521" t="s">
        <v>232</v>
      </c>
      <c r="AP104" s="517" t="s">
        <v>119</v>
      </c>
      <c r="AQ104" s="521">
        <v>169400000</v>
      </c>
      <c r="AR104" s="530">
        <v>1</v>
      </c>
      <c r="AS104" s="521">
        <v>169400000</v>
      </c>
      <c r="AT104" s="521">
        <v>169400000</v>
      </c>
      <c r="AU104" s="521">
        <f>+AT104-AS104</f>
        <v>0</v>
      </c>
      <c r="AV104" s="273"/>
      <c r="AW104" s="273"/>
      <c r="AX104" s="273"/>
      <c r="AY104" s="273"/>
      <c r="AZ104" s="273"/>
      <c r="BA104" s="273"/>
      <c r="BB104" s="273"/>
      <c r="BC104" s="273"/>
      <c r="BD104" s="273"/>
      <c r="BE104" s="521">
        <v>169400000</v>
      </c>
      <c r="BF104" s="521">
        <v>169400000</v>
      </c>
      <c r="BG104" s="521">
        <v>169400000</v>
      </c>
      <c r="BH104" s="273"/>
      <c r="BI104" s="273"/>
      <c r="BJ104" s="273"/>
    </row>
    <row r="105" spans="1:62" ht="60" x14ac:dyDescent="0.25">
      <c r="A105" s="552"/>
      <c r="B105" s="551"/>
      <c r="C105" s="551"/>
      <c r="D105" s="551" t="s">
        <v>52</v>
      </c>
      <c r="E105" s="534"/>
      <c r="F105" s="534"/>
      <c r="G105" s="535"/>
      <c r="H105" s="535"/>
      <c r="I105" s="551"/>
      <c r="J105" s="551"/>
      <c r="K105" s="551"/>
      <c r="L105" s="291" t="s">
        <v>234</v>
      </c>
      <c r="M105" s="271">
        <v>44562</v>
      </c>
      <c r="N105" s="271">
        <v>44926</v>
      </c>
      <c r="O105" s="267">
        <v>365</v>
      </c>
      <c r="P105" s="267">
        <v>1</v>
      </c>
      <c r="Q105" s="272">
        <v>0.2</v>
      </c>
      <c r="R105" s="272">
        <v>1</v>
      </c>
      <c r="S105" s="267" t="s">
        <v>436</v>
      </c>
      <c r="T105" s="273"/>
      <c r="U105" s="273"/>
      <c r="V105" s="291" t="s">
        <v>234</v>
      </c>
      <c r="W105" s="291" t="s">
        <v>234</v>
      </c>
      <c r="X105" s="273"/>
      <c r="Y105" s="267" t="s">
        <v>436</v>
      </c>
      <c r="Z105" s="273"/>
      <c r="AA105" s="273"/>
      <c r="AB105" s="267" t="s">
        <v>436</v>
      </c>
      <c r="AC105" s="273"/>
      <c r="AD105" s="273"/>
      <c r="AE105" s="267" t="s">
        <v>436</v>
      </c>
      <c r="AF105" s="273"/>
      <c r="AG105" s="273"/>
      <c r="AH105" s="267" t="s">
        <v>436</v>
      </c>
      <c r="AI105" s="273"/>
      <c r="AJ105" s="273"/>
      <c r="AK105" s="272">
        <v>1</v>
      </c>
      <c r="AL105" s="272">
        <v>1</v>
      </c>
      <c r="AM105" s="272">
        <v>1</v>
      </c>
      <c r="AN105" s="273"/>
      <c r="AO105" s="521"/>
      <c r="AP105" s="517"/>
      <c r="AQ105" s="521"/>
      <c r="AR105" s="530"/>
      <c r="AS105" s="521"/>
      <c r="AT105" s="521"/>
      <c r="AU105" s="521"/>
      <c r="AV105" s="273"/>
      <c r="AW105" s="273"/>
      <c r="AX105" s="273"/>
      <c r="AY105" s="273"/>
      <c r="AZ105" s="273"/>
      <c r="BA105" s="273"/>
      <c r="BB105" s="273"/>
      <c r="BC105" s="273"/>
      <c r="BD105" s="273"/>
      <c r="BE105" s="521"/>
      <c r="BF105" s="521"/>
      <c r="BG105" s="521"/>
      <c r="BH105" s="273"/>
      <c r="BI105" s="273"/>
      <c r="BJ105" s="273"/>
    </row>
    <row r="106" spans="1:62" ht="135" x14ac:dyDescent="0.25">
      <c r="A106" s="552"/>
      <c r="B106" s="551"/>
      <c r="C106" s="551"/>
      <c r="D106" s="551"/>
      <c r="E106" s="534"/>
      <c r="F106" s="534"/>
      <c r="G106" s="535"/>
      <c r="H106" s="535"/>
      <c r="I106" s="551"/>
      <c r="J106" s="551"/>
      <c r="K106" s="551"/>
      <c r="L106" s="291" t="s">
        <v>561</v>
      </c>
      <c r="M106" s="271">
        <v>44562</v>
      </c>
      <c r="N106" s="271">
        <v>44926</v>
      </c>
      <c r="O106" s="267">
        <v>365</v>
      </c>
      <c r="P106" s="267">
        <v>1</v>
      </c>
      <c r="Q106" s="272">
        <v>0.2</v>
      </c>
      <c r="R106" s="272">
        <v>1</v>
      </c>
      <c r="S106" s="267" t="s">
        <v>436</v>
      </c>
      <c r="T106" s="273"/>
      <c r="U106" s="273"/>
      <c r="V106" s="291" t="s">
        <v>561</v>
      </c>
      <c r="W106" s="291" t="s">
        <v>561</v>
      </c>
      <c r="X106" s="273"/>
      <c r="Y106" s="267" t="s">
        <v>436</v>
      </c>
      <c r="Z106" s="273"/>
      <c r="AA106" s="273"/>
      <c r="AB106" s="267" t="s">
        <v>436</v>
      </c>
      <c r="AC106" s="273"/>
      <c r="AD106" s="273"/>
      <c r="AE106" s="267" t="s">
        <v>436</v>
      </c>
      <c r="AF106" s="273"/>
      <c r="AG106" s="273"/>
      <c r="AH106" s="267" t="s">
        <v>436</v>
      </c>
      <c r="AI106" s="273"/>
      <c r="AJ106" s="273"/>
      <c r="AK106" s="272">
        <v>1</v>
      </c>
      <c r="AL106" s="272">
        <v>1</v>
      </c>
      <c r="AM106" s="272">
        <v>1</v>
      </c>
      <c r="AN106" s="273"/>
      <c r="AO106" s="521"/>
      <c r="AP106" s="517"/>
      <c r="AQ106" s="521"/>
      <c r="AR106" s="530"/>
      <c r="AS106" s="521"/>
      <c r="AT106" s="521"/>
      <c r="AU106" s="521"/>
      <c r="AV106" s="273"/>
      <c r="AW106" s="273"/>
      <c r="AX106" s="273"/>
      <c r="AY106" s="273"/>
      <c r="AZ106" s="273"/>
      <c r="BA106" s="273"/>
      <c r="BB106" s="273"/>
      <c r="BC106" s="273"/>
      <c r="BD106" s="273"/>
      <c r="BE106" s="521"/>
      <c r="BF106" s="521"/>
      <c r="BG106" s="521"/>
      <c r="BH106" s="273"/>
      <c r="BI106" s="273"/>
      <c r="BJ106" s="273"/>
    </row>
    <row r="107" spans="1:62" ht="135" x14ac:dyDescent="0.25">
      <c r="A107" s="552"/>
      <c r="B107" s="551"/>
      <c r="C107" s="551"/>
      <c r="D107" s="551"/>
      <c r="E107" s="534"/>
      <c r="F107" s="534"/>
      <c r="G107" s="535"/>
      <c r="H107" s="535"/>
      <c r="I107" s="551"/>
      <c r="J107" s="551"/>
      <c r="K107" s="551"/>
      <c r="L107" s="291" t="s">
        <v>562</v>
      </c>
      <c r="M107" s="271">
        <v>44562</v>
      </c>
      <c r="N107" s="271">
        <v>44926</v>
      </c>
      <c r="O107" s="267">
        <v>365</v>
      </c>
      <c r="P107" s="267">
        <v>1</v>
      </c>
      <c r="Q107" s="272">
        <v>0.2</v>
      </c>
      <c r="R107" s="272">
        <v>1</v>
      </c>
      <c r="S107" s="267" t="s">
        <v>436</v>
      </c>
      <c r="T107" s="273"/>
      <c r="U107" s="273"/>
      <c r="V107" s="291" t="s">
        <v>562</v>
      </c>
      <c r="W107" s="291" t="s">
        <v>562</v>
      </c>
      <c r="X107" s="273"/>
      <c r="Y107" s="267" t="s">
        <v>436</v>
      </c>
      <c r="Z107" s="273"/>
      <c r="AA107" s="273"/>
      <c r="AB107" s="267" t="s">
        <v>436</v>
      </c>
      <c r="AC107" s="273"/>
      <c r="AD107" s="273"/>
      <c r="AE107" s="267" t="s">
        <v>436</v>
      </c>
      <c r="AF107" s="273"/>
      <c r="AG107" s="273"/>
      <c r="AH107" s="267" t="s">
        <v>436</v>
      </c>
      <c r="AI107" s="273"/>
      <c r="AJ107" s="273"/>
      <c r="AK107" s="272">
        <v>1</v>
      </c>
      <c r="AL107" s="272">
        <v>1</v>
      </c>
      <c r="AM107" s="272">
        <v>1</v>
      </c>
      <c r="AN107" s="273"/>
      <c r="AO107" s="521"/>
      <c r="AP107" s="517"/>
      <c r="AQ107" s="521"/>
      <c r="AR107" s="530"/>
      <c r="AS107" s="521"/>
      <c r="AT107" s="521"/>
      <c r="AU107" s="521"/>
      <c r="AV107" s="273"/>
      <c r="AW107" s="273"/>
      <c r="AX107" s="273"/>
      <c r="AY107" s="273"/>
      <c r="AZ107" s="273"/>
      <c r="BA107" s="273"/>
      <c r="BB107" s="273"/>
      <c r="BC107" s="273"/>
      <c r="BD107" s="273"/>
      <c r="BE107" s="521"/>
      <c r="BF107" s="521"/>
      <c r="BG107" s="521"/>
      <c r="BH107" s="273"/>
      <c r="BI107" s="273"/>
      <c r="BJ107" s="273"/>
    </row>
    <row r="108" spans="1:62" ht="150" x14ac:dyDescent="0.25">
      <c r="A108" s="552"/>
      <c r="B108" s="551"/>
      <c r="C108" s="551"/>
      <c r="D108" s="551"/>
      <c r="E108" s="534"/>
      <c r="F108" s="534"/>
      <c r="G108" s="535"/>
      <c r="H108" s="535"/>
      <c r="I108" s="551"/>
      <c r="J108" s="551"/>
      <c r="K108" s="551"/>
      <c r="L108" s="291" t="s">
        <v>563</v>
      </c>
      <c r="M108" s="271">
        <v>44562</v>
      </c>
      <c r="N108" s="271">
        <v>44926</v>
      </c>
      <c r="O108" s="267">
        <v>365</v>
      </c>
      <c r="P108" s="267">
        <v>1</v>
      </c>
      <c r="Q108" s="272">
        <v>0.2</v>
      </c>
      <c r="R108" s="272">
        <v>0.5</v>
      </c>
      <c r="S108" s="267" t="s">
        <v>436</v>
      </c>
      <c r="T108" s="273"/>
      <c r="U108" s="273"/>
      <c r="V108" s="291" t="s">
        <v>563</v>
      </c>
      <c r="W108" s="291" t="s">
        <v>563</v>
      </c>
      <c r="X108" s="273"/>
      <c r="Y108" s="267" t="s">
        <v>436</v>
      </c>
      <c r="Z108" s="273"/>
      <c r="AA108" s="273"/>
      <c r="AB108" s="267" t="s">
        <v>436</v>
      </c>
      <c r="AC108" s="273"/>
      <c r="AD108" s="273"/>
      <c r="AE108" s="267" t="s">
        <v>436</v>
      </c>
      <c r="AF108" s="273"/>
      <c r="AG108" s="273"/>
      <c r="AH108" s="273"/>
      <c r="AI108" s="267" t="s">
        <v>436</v>
      </c>
      <c r="AJ108" s="273"/>
      <c r="AK108" s="272">
        <v>0.5</v>
      </c>
      <c r="AL108" s="272">
        <v>0.5</v>
      </c>
      <c r="AM108" s="272">
        <v>0.5</v>
      </c>
      <c r="AN108" s="273"/>
      <c r="AO108" s="521"/>
      <c r="AP108" s="517"/>
      <c r="AQ108" s="521"/>
      <c r="AR108" s="530"/>
      <c r="AS108" s="521"/>
      <c r="AT108" s="521"/>
      <c r="AU108" s="521"/>
      <c r="AV108" s="273"/>
      <c r="AW108" s="273"/>
      <c r="AX108" s="273"/>
      <c r="AY108" s="273"/>
      <c r="AZ108" s="273"/>
      <c r="BA108" s="273"/>
      <c r="BB108" s="273"/>
      <c r="BC108" s="273"/>
      <c r="BD108" s="273"/>
      <c r="BE108" s="521"/>
      <c r="BF108" s="521"/>
      <c r="BG108" s="521"/>
      <c r="BH108" s="273"/>
      <c r="BI108" s="273"/>
      <c r="BJ108" s="273"/>
    </row>
    <row r="109" spans="1:62" ht="99.75" customHeight="1" x14ac:dyDescent="0.25">
      <c r="A109" s="523" t="s">
        <v>540</v>
      </c>
      <c r="B109" s="523" t="s">
        <v>541</v>
      </c>
      <c r="C109" s="523" t="s">
        <v>56</v>
      </c>
      <c r="D109" s="268" t="s">
        <v>58</v>
      </c>
      <c r="E109" s="268">
        <v>1</v>
      </c>
      <c r="F109" s="269">
        <v>1</v>
      </c>
      <c r="G109" s="22">
        <v>1</v>
      </c>
      <c r="H109" s="22">
        <v>0.5</v>
      </c>
      <c r="I109" s="524" t="s">
        <v>235</v>
      </c>
      <c r="J109" s="554">
        <v>2021130010245</v>
      </c>
      <c r="K109" s="524" t="s">
        <v>236</v>
      </c>
      <c r="L109" s="270" t="s">
        <v>237</v>
      </c>
      <c r="M109" s="271">
        <v>44562</v>
      </c>
      <c r="N109" s="271">
        <v>44926</v>
      </c>
      <c r="O109" s="267">
        <v>365</v>
      </c>
      <c r="P109" s="267">
        <v>2</v>
      </c>
      <c r="Q109" s="272">
        <v>0.5</v>
      </c>
      <c r="R109" s="272">
        <v>0.5</v>
      </c>
      <c r="S109" s="267" t="s">
        <v>436</v>
      </c>
      <c r="T109" s="273"/>
      <c r="U109" s="273"/>
      <c r="V109" s="270" t="s">
        <v>237</v>
      </c>
      <c r="W109" s="270" t="s">
        <v>237</v>
      </c>
      <c r="X109" s="273"/>
      <c r="Y109" s="267" t="s">
        <v>436</v>
      </c>
      <c r="Z109" s="273"/>
      <c r="AA109" s="273"/>
      <c r="AB109" s="267" t="s">
        <v>436</v>
      </c>
      <c r="AC109" s="273"/>
      <c r="AD109" s="273"/>
      <c r="AE109" s="267" t="s">
        <v>436</v>
      </c>
      <c r="AF109" s="273"/>
      <c r="AG109" s="273"/>
      <c r="AH109" s="267" t="s">
        <v>436</v>
      </c>
      <c r="AI109" s="267"/>
      <c r="AJ109" s="273"/>
      <c r="AK109" s="22">
        <v>0.5</v>
      </c>
      <c r="AL109" s="22">
        <v>0.5</v>
      </c>
      <c r="AM109" s="22">
        <v>0.5</v>
      </c>
      <c r="AN109" s="273"/>
      <c r="AO109" s="513" t="s">
        <v>235</v>
      </c>
      <c r="AP109" s="525" t="s">
        <v>119</v>
      </c>
      <c r="AQ109" s="511">
        <v>239800000</v>
      </c>
      <c r="AR109" s="528">
        <v>0.83</v>
      </c>
      <c r="AS109" s="511">
        <v>239800000</v>
      </c>
      <c r="AT109" s="511">
        <v>239800000</v>
      </c>
      <c r="AU109" s="511">
        <f>+AT109-AS109</f>
        <v>0</v>
      </c>
      <c r="AV109" s="273"/>
      <c r="AW109" s="273"/>
      <c r="AX109" s="273"/>
      <c r="AY109" s="273"/>
      <c r="AZ109" s="273"/>
      <c r="BA109" s="273"/>
      <c r="BB109" s="273"/>
      <c r="BC109" s="273"/>
      <c r="BD109" s="273"/>
      <c r="BE109" s="511">
        <v>239800000</v>
      </c>
      <c r="BF109" s="511">
        <v>198586666</v>
      </c>
      <c r="BG109" s="511">
        <v>198586666</v>
      </c>
      <c r="BH109" s="273"/>
      <c r="BI109" s="273"/>
      <c r="BJ109" s="273"/>
    </row>
    <row r="110" spans="1:62" ht="45" customHeight="1" x14ac:dyDescent="0.25">
      <c r="A110" s="523"/>
      <c r="B110" s="523"/>
      <c r="C110" s="523"/>
      <c r="D110" s="274" t="s">
        <v>60</v>
      </c>
      <c r="E110" s="274" t="s">
        <v>124</v>
      </c>
      <c r="F110" s="275">
        <v>0</v>
      </c>
      <c r="G110" s="276">
        <v>0</v>
      </c>
      <c r="H110" s="276">
        <v>0</v>
      </c>
      <c r="I110" s="524"/>
      <c r="J110" s="554"/>
      <c r="K110" s="524"/>
      <c r="L110" s="270" t="s">
        <v>238</v>
      </c>
      <c r="M110" s="271">
        <v>44562</v>
      </c>
      <c r="N110" s="271">
        <v>44926</v>
      </c>
      <c r="O110" s="267">
        <v>365</v>
      </c>
      <c r="P110" s="267">
        <v>1</v>
      </c>
      <c r="Q110" s="272">
        <v>0.5</v>
      </c>
      <c r="R110" s="272">
        <v>0.2</v>
      </c>
      <c r="S110" s="267" t="s">
        <v>436</v>
      </c>
      <c r="T110" s="273"/>
      <c r="U110" s="273"/>
      <c r="V110" s="270" t="s">
        <v>238</v>
      </c>
      <c r="W110" s="270" t="s">
        <v>238</v>
      </c>
      <c r="X110" s="273"/>
      <c r="Y110" s="267" t="s">
        <v>436</v>
      </c>
      <c r="Z110" s="273"/>
      <c r="AA110" s="273"/>
      <c r="AB110" s="267" t="s">
        <v>436</v>
      </c>
      <c r="AC110" s="273"/>
      <c r="AD110" s="273"/>
      <c r="AE110" s="267" t="s">
        <v>436</v>
      </c>
      <c r="AF110" s="273"/>
      <c r="AG110" s="273"/>
      <c r="AH110" s="267" t="s">
        <v>436</v>
      </c>
      <c r="AI110" s="267"/>
      <c r="AJ110" s="273"/>
      <c r="AK110" s="22">
        <v>0.2</v>
      </c>
      <c r="AL110" s="22">
        <v>0.2</v>
      </c>
      <c r="AM110" s="22">
        <v>0.2</v>
      </c>
      <c r="AN110" s="273"/>
      <c r="AO110" s="513"/>
      <c r="AP110" s="525"/>
      <c r="AQ110" s="511"/>
      <c r="AR110" s="525"/>
      <c r="AS110" s="511"/>
      <c r="AT110" s="511"/>
      <c r="AU110" s="511"/>
      <c r="AV110" s="273"/>
      <c r="AW110" s="273"/>
      <c r="AX110" s="273"/>
      <c r="AY110" s="273"/>
      <c r="AZ110" s="273"/>
      <c r="BA110" s="273"/>
      <c r="BB110" s="273"/>
      <c r="BC110" s="273"/>
      <c r="BD110" s="273"/>
      <c r="BE110" s="511"/>
      <c r="BF110" s="511"/>
      <c r="BG110" s="511"/>
      <c r="BH110" s="273"/>
      <c r="BI110" s="273"/>
      <c r="BJ110" s="273"/>
    </row>
    <row r="111" spans="1:62" x14ac:dyDescent="0.25">
      <c r="A111" s="523" t="s">
        <v>540</v>
      </c>
      <c r="B111" s="523" t="s">
        <v>541</v>
      </c>
      <c r="C111" s="523" t="s">
        <v>542</v>
      </c>
      <c r="D111" s="523" t="s">
        <v>63</v>
      </c>
      <c r="E111" s="523">
        <v>0.33</v>
      </c>
      <c r="F111" s="523">
        <v>0.35</v>
      </c>
      <c r="G111" s="523">
        <v>1</v>
      </c>
      <c r="H111" s="523">
        <v>1</v>
      </c>
      <c r="I111" s="523" t="s">
        <v>239</v>
      </c>
      <c r="J111" s="523">
        <v>2020130010320</v>
      </c>
      <c r="K111" s="523" t="s">
        <v>543</v>
      </c>
      <c r="L111" s="523" t="s">
        <v>240</v>
      </c>
      <c r="M111" s="523">
        <v>44562</v>
      </c>
      <c r="N111" s="523">
        <v>44926</v>
      </c>
      <c r="O111" s="523">
        <v>365</v>
      </c>
      <c r="P111" s="523">
        <v>0.35</v>
      </c>
      <c r="Q111" s="523">
        <v>1</v>
      </c>
      <c r="R111" s="523">
        <v>1</v>
      </c>
      <c r="S111" s="523" t="s">
        <v>436</v>
      </c>
      <c r="T111" s="523"/>
      <c r="U111" s="523"/>
      <c r="V111" s="523" t="s">
        <v>240</v>
      </c>
      <c r="W111" s="523" t="s">
        <v>240</v>
      </c>
      <c r="X111" s="523"/>
      <c r="Y111" s="523" t="s">
        <v>436</v>
      </c>
      <c r="Z111" s="523"/>
      <c r="AA111" s="523"/>
      <c r="AB111" s="523" t="s">
        <v>436</v>
      </c>
      <c r="AC111" s="523"/>
      <c r="AD111" s="523"/>
      <c r="AE111" s="523" t="s">
        <v>436</v>
      </c>
      <c r="AF111" s="523"/>
      <c r="AG111" s="523"/>
      <c r="AH111" s="523" t="s">
        <v>436</v>
      </c>
      <c r="AI111" s="523"/>
      <c r="AJ111" s="523"/>
      <c r="AK111" s="523">
        <v>1</v>
      </c>
      <c r="AL111" s="523">
        <v>1</v>
      </c>
      <c r="AM111" s="523">
        <v>1</v>
      </c>
      <c r="AN111" s="523"/>
      <c r="AO111" s="524" t="s">
        <v>239</v>
      </c>
      <c r="AP111" s="273" t="s">
        <v>119</v>
      </c>
      <c r="AQ111" s="281">
        <v>277200000</v>
      </c>
      <c r="AR111" s="272">
        <v>0.98</v>
      </c>
      <c r="AS111" s="281">
        <v>277200000</v>
      </c>
      <c r="AT111" s="281">
        <v>277200000</v>
      </c>
      <c r="AU111" s="281">
        <f>+AT111-AS111</f>
        <v>0</v>
      </c>
      <c r="AV111" s="273"/>
      <c r="AW111" s="273"/>
      <c r="AX111" s="273"/>
      <c r="AY111" s="273"/>
      <c r="AZ111" s="273"/>
      <c r="BA111" s="273"/>
      <c r="BB111" s="273"/>
      <c r="BC111" s="273"/>
      <c r="BD111" s="273"/>
      <c r="BE111" s="281">
        <v>277200000</v>
      </c>
      <c r="BF111" s="281">
        <v>272606666</v>
      </c>
      <c r="BG111" s="281">
        <v>272606666</v>
      </c>
      <c r="BH111" s="273"/>
      <c r="BI111" s="273"/>
      <c r="BJ111" s="273"/>
    </row>
    <row r="112" spans="1:62" ht="45" x14ac:dyDescent="0.25">
      <c r="A112" s="523"/>
      <c r="B112" s="523"/>
      <c r="C112" s="523"/>
      <c r="D112" s="523"/>
      <c r="E112" s="523"/>
      <c r="F112" s="523"/>
      <c r="G112" s="523"/>
      <c r="H112" s="523"/>
      <c r="I112" s="523"/>
      <c r="J112" s="523"/>
      <c r="K112" s="523"/>
      <c r="L112" s="523"/>
      <c r="M112" s="523"/>
      <c r="N112" s="523"/>
      <c r="O112" s="523"/>
      <c r="P112" s="523"/>
      <c r="Q112" s="523"/>
      <c r="R112" s="523"/>
      <c r="S112" s="523"/>
      <c r="T112" s="523"/>
      <c r="U112" s="523"/>
      <c r="V112" s="523"/>
      <c r="W112" s="523"/>
      <c r="X112" s="523"/>
      <c r="Y112" s="523"/>
      <c r="Z112" s="523"/>
      <c r="AA112" s="523"/>
      <c r="AB112" s="523"/>
      <c r="AC112" s="523"/>
      <c r="AD112" s="523"/>
      <c r="AE112" s="523"/>
      <c r="AF112" s="523"/>
      <c r="AG112" s="523"/>
      <c r="AH112" s="523"/>
      <c r="AI112" s="523"/>
      <c r="AJ112" s="523"/>
      <c r="AK112" s="523"/>
      <c r="AL112" s="523"/>
      <c r="AM112" s="523"/>
      <c r="AN112" s="523"/>
      <c r="AO112" s="524"/>
      <c r="AP112" s="270" t="s">
        <v>379</v>
      </c>
      <c r="AQ112" s="281">
        <v>67500000</v>
      </c>
      <c r="AR112" s="293">
        <v>0.12</v>
      </c>
      <c r="AS112" s="281">
        <v>67500000</v>
      </c>
      <c r="AT112" s="281">
        <v>67500000</v>
      </c>
      <c r="AU112" s="281">
        <f>+AT112-AS112</f>
        <v>0</v>
      </c>
      <c r="AV112" s="273"/>
      <c r="AW112" s="273"/>
      <c r="AX112" s="273"/>
      <c r="AY112" s="273"/>
      <c r="AZ112" s="273"/>
      <c r="BA112" s="273"/>
      <c r="BB112" s="273"/>
      <c r="BC112" s="273"/>
      <c r="BD112" s="273"/>
      <c r="BE112" s="281">
        <v>67500000</v>
      </c>
      <c r="BF112" s="281">
        <v>10533333</v>
      </c>
      <c r="BG112" s="281">
        <v>8000000</v>
      </c>
      <c r="BH112" s="273"/>
      <c r="BI112" s="273"/>
      <c r="BJ112" s="273"/>
    </row>
    <row r="113" spans="1:62" ht="71.25" customHeight="1" x14ac:dyDescent="0.25">
      <c r="A113" s="541" t="s">
        <v>64</v>
      </c>
      <c r="B113" s="541" t="s">
        <v>125</v>
      </c>
      <c r="C113" s="541" t="s">
        <v>67</v>
      </c>
      <c r="D113" s="555" t="s">
        <v>68</v>
      </c>
      <c r="E113" s="517">
        <v>3</v>
      </c>
      <c r="F113" s="637">
        <v>0.7</v>
      </c>
      <c r="G113" s="553">
        <v>0.23333333333333331</v>
      </c>
      <c r="H113" s="553">
        <v>0.22999999999999998</v>
      </c>
      <c r="I113" s="529" t="s">
        <v>241</v>
      </c>
      <c r="J113" s="547">
        <v>2021130010257</v>
      </c>
      <c r="K113" s="529" t="s">
        <v>242</v>
      </c>
      <c r="L113" s="270" t="s">
        <v>505</v>
      </c>
      <c r="M113" s="271">
        <v>44562</v>
      </c>
      <c r="N113" s="271">
        <v>44926</v>
      </c>
      <c r="O113" s="267">
        <v>365</v>
      </c>
      <c r="P113" s="267">
        <v>3</v>
      </c>
      <c r="Q113" s="315">
        <v>3.3000000000000002E-2</v>
      </c>
      <c r="R113" s="272">
        <v>0</v>
      </c>
      <c r="S113" s="267" t="s">
        <v>436</v>
      </c>
      <c r="T113" s="273"/>
      <c r="U113" s="273"/>
      <c r="V113" s="270" t="s">
        <v>505</v>
      </c>
      <c r="W113" s="270" t="s">
        <v>505</v>
      </c>
      <c r="X113" s="273"/>
      <c r="Y113" s="267" t="s">
        <v>436</v>
      </c>
      <c r="Z113" s="273"/>
      <c r="AA113" s="273"/>
      <c r="AB113" s="267" t="s">
        <v>436</v>
      </c>
      <c r="AC113" s="273"/>
      <c r="AD113" s="273"/>
      <c r="AE113" s="267" t="s">
        <v>436</v>
      </c>
      <c r="AF113" s="273"/>
      <c r="AG113" s="273"/>
      <c r="AH113" s="273"/>
      <c r="AI113" s="267" t="s">
        <v>436</v>
      </c>
      <c r="AJ113" s="273"/>
      <c r="AK113" s="272">
        <v>0</v>
      </c>
      <c r="AL113" s="272">
        <v>0</v>
      </c>
      <c r="AM113" s="272">
        <v>0</v>
      </c>
      <c r="AN113" s="273"/>
      <c r="AO113" s="529" t="s">
        <v>241</v>
      </c>
      <c r="AP113" s="525" t="s">
        <v>119</v>
      </c>
      <c r="AQ113" s="511">
        <v>892707921</v>
      </c>
      <c r="AR113" s="527">
        <v>0.77</v>
      </c>
      <c r="AS113" s="511">
        <v>892707921</v>
      </c>
      <c r="AT113" s="511">
        <v>892707921</v>
      </c>
      <c r="AU113" s="511">
        <f>+AT113-AS113</f>
        <v>0</v>
      </c>
      <c r="AV113" s="273"/>
      <c r="AW113" s="273"/>
      <c r="AX113" s="273"/>
      <c r="AY113" s="273"/>
      <c r="AZ113" s="273"/>
      <c r="BA113" s="273"/>
      <c r="BB113" s="273"/>
      <c r="BC113" s="273"/>
      <c r="BD113" s="273"/>
      <c r="BE113" s="511">
        <v>892707921</v>
      </c>
      <c r="BF113" s="511">
        <v>715462000</v>
      </c>
      <c r="BG113" s="511">
        <v>686962000</v>
      </c>
      <c r="BH113" s="273"/>
      <c r="BI113" s="273"/>
      <c r="BJ113" s="273"/>
    </row>
    <row r="114" spans="1:62" ht="71.25" customHeight="1" x14ac:dyDescent="0.25">
      <c r="A114" s="541"/>
      <c r="B114" s="541"/>
      <c r="C114" s="541"/>
      <c r="D114" s="555"/>
      <c r="E114" s="517"/>
      <c r="F114" s="637"/>
      <c r="G114" s="553"/>
      <c r="H114" s="553"/>
      <c r="I114" s="529"/>
      <c r="J114" s="547"/>
      <c r="K114" s="529"/>
      <c r="L114" s="270" t="s">
        <v>506</v>
      </c>
      <c r="M114" s="271">
        <v>44562</v>
      </c>
      <c r="N114" s="271">
        <v>44926</v>
      </c>
      <c r="O114" s="267">
        <v>365</v>
      </c>
      <c r="P114" s="267">
        <v>3</v>
      </c>
      <c r="Q114" s="315">
        <v>3.3000000000000002E-2</v>
      </c>
      <c r="R114" s="272">
        <v>0.1</v>
      </c>
      <c r="S114" s="267" t="s">
        <v>436</v>
      </c>
      <c r="T114" s="273"/>
      <c r="U114" s="273"/>
      <c r="V114" s="270" t="s">
        <v>506</v>
      </c>
      <c r="W114" s="270" t="s">
        <v>506</v>
      </c>
      <c r="X114" s="273"/>
      <c r="Y114" s="267" t="s">
        <v>436</v>
      </c>
      <c r="Z114" s="273"/>
      <c r="AA114" s="273"/>
      <c r="AB114" s="267" t="s">
        <v>436</v>
      </c>
      <c r="AC114" s="273"/>
      <c r="AD114" s="273"/>
      <c r="AE114" s="267" t="s">
        <v>436</v>
      </c>
      <c r="AF114" s="273"/>
      <c r="AG114" s="273"/>
      <c r="AH114" s="273"/>
      <c r="AI114" s="267" t="s">
        <v>436</v>
      </c>
      <c r="AJ114" s="273"/>
      <c r="AK114" s="272">
        <v>0.1</v>
      </c>
      <c r="AL114" s="272">
        <v>0.1</v>
      </c>
      <c r="AM114" s="272">
        <v>0.1</v>
      </c>
      <c r="AN114" s="273"/>
      <c r="AO114" s="529"/>
      <c r="AP114" s="525"/>
      <c r="AQ114" s="511"/>
      <c r="AR114" s="527"/>
      <c r="AS114" s="511"/>
      <c r="AT114" s="511"/>
      <c r="AU114" s="511"/>
      <c r="AV114" s="273"/>
      <c r="AW114" s="273"/>
      <c r="AX114" s="273"/>
      <c r="AY114" s="273"/>
      <c r="AZ114" s="273"/>
      <c r="BA114" s="273"/>
      <c r="BB114" s="273"/>
      <c r="BC114" s="273"/>
      <c r="BD114" s="273"/>
      <c r="BE114" s="511"/>
      <c r="BF114" s="511"/>
      <c r="BG114" s="511"/>
      <c r="BH114" s="273"/>
      <c r="BI114" s="273"/>
      <c r="BJ114" s="273"/>
    </row>
    <row r="115" spans="1:62" ht="71.25" customHeight="1" x14ac:dyDescent="0.25">
      <c r="A115" s="541"/>
      <c r="B115" s="541"/>
      <c r="C115" s="541"/>
      <c r="D115" s="555"/>
      <c r="E115" s="517"/>
      <c r="F115" s="637"/>
      <c r="G115" s="553"/>
      <c r="H115" s="553"/>
      <c r="I115" s="529"/>
      <c r="J115" s="547"/>
      <c r="K115" s="529"/>
      <c r="L115" s="270" t="s">
        <v>507</v>
      </c>
      <c r="M115" s="271">
        <v>44562</v>
      </c>
      <c r="N115" s="271">
        <v>44926</v>
      </c>
      <c r="O115" s="267">
        <v>365</v>
      </c>
      <c r="P115" s="267">
        <v>3</v>
      </c>
      <c r="Q115" s="315">
        <v>3.3000000000000002E-2</v>
      </c>
      <c r="R115" s="272">
        <v>0</v>
      </c>
      <c r="S115" s="267" t="s">
        <v>436</v>
      </c>
      <c r="T115" s="273"/>
      <c r="U115" s="273"/>
      <c r="V115" s="270" t="s">
        <v>507</v>
      </c>
      <c r="W115" s="270" t="s">
        <v>507</v>
      </c>
      <c r="X115" s="273"/>
      <c r="Y115" s="267" t="s">
        <v>436</v>
      </c>
      <c r="Z115" s="273"/>
      <c r="AA115" s="273"/>
      <c r="AB115" s="267" t="s">
        <v>436</v>
      </c>
      <c r="AC115" s="273"/>
      <c r="AD115" s="273"/>
      <c r="AE115" s="267" t="s">
        <v>436</v>
      </c>
      <c r="AF115" s="273"/>
      <c r="AG115" s="273"/>
      <c r="AH115" s="273"/>
      <c r="AI115" s="267" t="s">
        <v>436</v>
      </c>
      <c r="AJ115" s="273"/>
      <c r="AK115" s="272">
        <v>0</v>
      </c>
      <c r="AL115" s="272">
        <v>0</v>
      </c>
      <c r="AM115" s="272">
        <v>0</v>
      </c>
      <c r="AN115" s="273"/>
      <c r="AO115" s="529"/>
      <c r="AP115" s="525"/>
      <c r="AQ115" s="511"/>
      <c r="AR115" s="527"/>
      <c r="AS115" s="511"/>
      <c r="AT115" s="511"/>
      <c r="AU115" s="511"/>
      <c r="AV115" s="273"/>
      <c r="AW115" s="273"/>
      <c r="AX115" s="273"/>
      <c r="AY115" s="273"/>
      <c r="AZ115" s="273"/>
      <c r="BA115" s="273"/>
      <c r="BB115" s="273"/>
      <c r="BC115" s="273"/>
      <c r="BD115" s="273"/>
      <c r="BE115" s="511"/>
      <c r="BF115" s="511"/>
      <c r="BG115" s="511"/>
      <c r="BH115" s="273"/>
      <c r="BI115" s="273"/>
      <c r="BJ115" s="273"/>
    </row>
    <row r="116" spans="1:62" ht="71.25" customHeight="1" x14ac:dyDescent="0.25">
      <c r="A116" s="541"/>
      <c r="B116" s="541"/>
      <c r="C116" s="541"/>
      <c r="D116" s="555"/>
      <c r="E116" s="517"/>
      <c r="F116" s="637"/>
      <c r="G116" s="553"/>
      <c r="H116" s="553"/>
      <c r="I116" s="529"/>
      <c r="J116" s="547"/>
      <c r="K116" s="529"/>
      <c r="L116" s="270" t="s">
        <v>508</v>
      </c>
      <c r="M116" s="271">
        <v>44562</v>
      </c>
      <c r="N116" s="271">
        <v>44926</v>
      </c>
      <c r="O116" s="267">
        <v>365</v>
      </c>
      <c r="P116" s="267">
        <v>1</v>
      </c>
      <c r="Q116" s="315">
        <v>3.3000000000000002E-2</v>
      </c>
      <c r="R116" s="272">
        <v>0.23</v>
      </c>
      <c r="S116" s="267" t="s">
        <v>436</v>
      </c>
      <c r="T116" s="273"/>
      <c r="U116" s="273"/>
      <c r="V116" s="270" t="s">
        <v>508</v>
      </c>
      <c r="W116" s="270" t="s">
        <v>508</v>
      </c>
      <c r="X116" s="273"/>
      <c r="Y116" s="267" t="s">
        <v>436</v>
      </c>
      <c r="Z116" s="273"/>
      <c r="AA116" s="273"/>
      <c r="AB116" s="267" t="s">
        <v>436</v>
      </c>
      <c r="AC116" s="273"/>
      <c r="AD116" s="273"/>
      <c r="AE116" s="267" t="s">
        <v>436</v>
      </c>
      <c r="AF116" s="273"/>
      <c r="AG116" s="273"/>
      <c r="AH116" s="273"/>
      <c r="AI116" s="267" t="s">
        <v>436</v>
      </c>
      <c r="AJ116" s="273"/>
      <c r="AK116" s="272">
        <v>0.23</v>
      </c>
      <c r="AL116" s="272">
        <v>0.23</v>
      </c>
      <c r="AM116" s="272">
        <v>0.23</v>
      </c>
      <c r="AN116" s="273"/>
      <c r="AO116" s="529"/>
      <c r="AP116" s="525"/>
      <c r="AQ116" s="511"/>
      <c r="AR116" s="527"/>
      <c r="AS116" s="511"/>
      <c r="AT116" s="511"/>
      <c r="AU116" s="511"/>
      <c r="AV116" s="273"/>
      <c r="AW116" s="273"/>
      <c r="AX116" s="273"/>
      <c r="AY116" s="273"/>
      <c r="AZ116" s="273"/>
      <c r="BA116" s="273"/>
      <c r="BB116" s="273"/>
      <c r="BC116" s="273"/>
      <c r="BD116" s="273"/>
      <c r="BE116" s="511"/>
      <c r="BF116" s="511"/>
      <c r="BG116" s="511"/>
      <c r="BH116" s="273"/>
      <c r="BI116" s="273"/>
      <c r="BJ116" s="273"/>
    </row>
    <row r="117" spans="1:62" ht="71.25" customHeight="1" x14ac:dyDescent="0.25">
      <c r="A117" s="541"/>
      <c r="B117" s="541"/>
      <c r="C117" s="541"/>
      <c r="D117" s="555"/>
      <c r="E117" s="517"/>
      <c r="F117" s="637"/>
      <c r="G117" s="553"/>
      <c r="H117" s="553"/>
      <c r="I117" s="529"/>
      <c r="J117" s="547"/>
      <c r="K117" s="529"/>
      <c r="L117" s="270" t="s">
        <v>509</v>
      </c>
      <c r="M117" s="271">
        <v>44562</v>
      </c>
      <c r="N117" s="271">
        <v>44926</v>
      </c>
      <c r="O117" s="267">
        <v>365</v>
      </c>
      <c r="P117" s="267">
        <v>3</v>
      </c>
      <c r="Q117" s="315">
        <v>3.3000000000000002E-2</v>
      </c>
      <c r="R117" s="272">
        <v>0.33</v>
      </c>
      <c r="S117" s="267" t="s">
        <v>436</v>
      </c>
      <c r="T117" s="273"/>
      <c r="U117" s="273"/>
      <c r="V117" s="270" t="s">
        <v>509</v>
      </c>
      <c r="W117" s="270" t="s">
        <v>509</v>
      </c>
      <c r="X117" s="273"/>
      <c r="Y117" s="267" t="s">
        <v>436</v>
      </c>
      <c r="Z117" s="273"/>
      <c r="AA117" s="273"/>
      <c r="AB117" s="267" t="s">
        <v>436</v>
      </c>
      <c r="AC117" s="273"/>
      <c r="AD117" s="273"/>
      <c r="AE117" s="267" t="s">
        <v>436</v>
      </c>
      <c r="AF117" s="273"/>
      <c r="AG117" s="273"/>
      <c r="AH117" s="273"/>
      <c r="AI117" s="267" t="s">
        <v>436</v>
      </c>
      <c r="AJ117" s="273"/>
      <c r="AK117" s="272">
        <v>0.33</v>
      </c>
      <c r="AL117" s="272">
        <v>0.33</v>
      </c>
      <c r="AM117" s="272">
        <v>0.33</v>
      </c>
      <c r="AN117" s="273"/>
      <c r="AO117" s="529"/>
      <c r="AP117" s="525"/>
      <c r="AQ117" s="511"/>
      <c r="AR117" s="527"/>
      <c r="AS117" s="511"/>
      <c r="AT117" s="511"/>
      <c r="AU117" s="511"/>
      <c r="AV117" s="273"/>
      <c r="AW117" s="273"/>
      <c r="AX117" s="273"/>
      <c r="AY117" s="273"/>
      <c r="AZ117" s="273"/>
      <c r="BA117" s="273"/>
      <c r="BB117" s="273"/>
      <c r="BC117" s="273"/>
      <c r="BD117" s="273"/>
      <c r="BE117" s="511"/>
      <c r="BF117" s="511"/>
      <c r="BG117" s="511"/>
      <c r="BH117" s="273"/>
      <c r="BI117" s="273"/>
      <c r="BJ117" s="273"/>
    </row>
    <row r="118" spans="1:62" ht="71.25" customHeight="1" x14ac:dyDescent="0.25">
      <c r="A118" s="541"/>
      <c r="B118" s="541"/>
      <c r="C118" s="541"/>
      <c r="D118" s="555"/>
      <c r="E118" s="517"/>
      <c r="F118" s="637"/>
      <c r="G118" s="553"/>
      <c r="H118" s="553"/>
      <c r="I118" s="529"/>
      <c r="J118" s="547"/>
      <c r="K118" s="529"/>
      <c r="L118" s="270" t="s">
        <v>510</v>
      </c>
      <c r="M118" s="271">
        <v>44562</v>
      </c>
      <c r="N118" s="271">
        <v>44926</v>
      </c>
      <c r="O118" s="267">
        <v>365</v>
      </c>
      <c r="P118" s="267">
        <v>3</v>
      </c>
      <c r="Q118" s="315">
        <v>3.3000000000000002E-2</v>
      </c>
      <c r="R118" s="272">
        <v>0</v>
      </c>
      <c r="S118" s="267" t="s">
        <v>436</v>
      </c>
      <c r="T118" s="273"/>
      <c r="U118" s="273"/>
      <c r="V118" s="270" t="s">
        <v>510</v>
      </c>
      <c r="W118" s="270" t="s">
        <v>510</v>
      </c>
      <c r="X118" s="273"/>
      <c r="Y118" s="267" t="s">
        <v>436</v>
      </c>
      <c r="Z118" s="273"/>
      <c r="AA118" s="273"/>
      <c r="AB118" s="267" t="s">
        <v>436</v>
      </c>
      <c r="AC118" s="273"/>
      <c r="AD118" s="273"/>
      <c r="AE118" s="267" t="s">
        <v>436</v>
      </c>
      <c r="AF118" s="273"/>
      <c r="AG118" s="273"/>
      <c r="AH118" s="273"/>
      <c r="AI118" s="267" t="s">
        <v>436</v>
      </c>
      <c r="AJ118" s="273"/>
      <c r="AK118" s="272">
        <v>0</v>
      </c>
      <c r="AL118" s="272">
        <v>0</v>
      </c>
      <c r="AM118" s="272">
        <v>0</v>
      </c>
      <c r="AN118" s="273"/>
      <c r="AO118" s="529"/>
      <c r="AP118" s="525"/>
      <c r="AQ118" s="511"/>
      <c r="AR118" s="527"/>
      <c r="AS118" s="511"/>
      <c r="AT118" s="511"/>
      <c r="AU118" s="511"/>
      <c r="AV118" s="273"/>
      <c r="AW118" s="273"/>
      <c r="AX118" s="273"/>
      <c r="AY118" s="273"/>
      <c r="AZ118" s="273"/>
      <c r="BA118" s="273"/>
      <c r="BB118" s="273"/>
      <c r="BC118" s="273"/>
      <c r="BD118" s="273"/>
      <c r="BE118" s="511"/>
      <c r="BF118" s="511"/>
      <c r="BG118" s="511"/>
      <c r="BH118" s="273"/>
      <c r="BI118" s="273"/>
      <c r="BJ118" s="273"/>
    </row>
    <row r="119" spans="1:62" ht="49.5" customHeight="1" x14ac:dyDescent="0.25">
      <c r="A119" s="541"/>
      <c r="B119" s="541"/>
      <c r="C119" s="541"/>
      <c r="D119" s="555" t="s">
        <v>71</v>
      </c>
      <c r="E119" s="517">
        <v>21</v>
      </c>
      <c r="F119" s="517">
        <v>21</v>
      </c>
      <c r="G119" s="553">
        <v>1</v>
      </c>
      <c r="H119" s="553">
        <v>1</v>
      </c>
      <c r="I119" s="529"/>
      <c r="J119" s="547"/>
      <c r="K119" s="529"/>
      <c r="L119" s="270" t="s">
        <v>522</v>
      </c>
      <c r="M119" s="271">
        <v>44562</v>
      </c>
      <c r="N119" s="271">
        <v>44926</v>
      </c>
      <c r="O119" s="267">
        <v>365</v>
      </c>
      <c r="P119" s="272">
        <v>1</v>
      </c>
      <c r="Q119" s="315">
        <v>3.3000000000000002E-2</v>
      </c>
      <c r="R119" s="272">
        <v>1</v>
      </c>
      <c r="S119" s="267" t="s">
        <v>436</v>
      </c>
      <c r="T119" s="273"/>
      <c r="U119" s="273"/>
      <c r="V119" s="270" t="s">
        <v>522</v>
      </c>
      <c r="W119" s="270" t="s">
        <v>522</v>
      </c>
      <c r="X119" s="273"/>
      <c r="Y119" s="267" t="s">
        <v>436</v>
      </c>
      <c r="Z119" s="273"/>
      <c r="AA119" s="273"/>
      <c r="AB119" s="267" t="s">
        <v>436</v>
      </c>
      <c r="AC119" s="273"/>
      <c r="AD119" s="273"/>
      <c r="AE119" s="267" t="s">
        <v>436</v>
      </c>
      <c r="AF119" s="273"/>
      <c r="AG119" s="273"/>
      <c r="AH119" s="267" t="s">
        <v>436</v>
      </c>
      <c r="AI119" s="273"/>
      <c r="AJ119" s="273"/>
      <c r="AK119" s="272">
        <v>1</v>
      </c>
      <c r="AL119" s="272">
        <v>1</v>
      </c>
      <c r="AM119" s="272">
        <v>1</v>
      </c>
      <c r="AN119" s="273"/>
      <c r="AO119" s="529"/>
      <c r="AP119" s="525"/>
      <c r="AQ119" s="511"/>
      <c r="AR119" s="527"/>
      <c r="AS119" s="511"/>
      <c r="AT119" s="511"/>
      <c r="AU119" s="511"/>
      <c r="AV119" s="273"/>
      <c r="AW119" s="273"/>
      <c r="AX119" s="273"/>
      <c r="AY119" s="273"/>
      <c r="AZ119" s="273"/>
      <c r="BA119" s="273"/>
      <c r="BB119" s="273"/>
      <c r="BC119" s="273"/>
      <c r="BD119" s="273"/>
      <c r="BE119" s="511"/>
      <c r="BF119" s="511"/>
      <c r="BG119" s="511"/>
      <c r="BH119" s="273"/>
      <c r="BI119" s="273"/>
      <c r="BJ119" s="273"/>
    </row>
    <row r="120" spans="1:62" ht="48" customHeight="1" x14ac:dyDescent="0.25">
      <c r="A120" s="541"/>
      <c r="B120" s="541"/>
      <c r="C120" s="541"/>
      <c r="D120" s="555"/>
      <c r="E120" s="517"/>
      <c r="F120" s="517"/>
      <c r="G120" s="553"/>
      <c r="H120" s="553"/>
      <c r="I120" s="529"/>
      <c r="J120" s="547"/>
      <c r="K120" s="529"/>
      <c r="L120" s="270" t="s">
        <v>523</v>
      </c>
      <c r="M120" s="271">
        <v>44562</v>
      </c>
      <c r="N120" s="271">
        <v>44926</v>
      </c>
      <c r="O120" s="267">
        <v>365</v>
      </c>
      <c r="P120" s="267">
        <v>1</v>
      </c>
      <c r="Q120" s="315">
        <v>3.3000000000000002E-2</v>
      </c>
      <c r="R120" s="272">
        <v>0</v>
      </c>
      <c r="S120" s="267" t="s">
        <v>436</v>
      </c>
      <c r="T120" s="273"/>
      <c r="U120" s="273"/>
      <c r="V120" s="270" t="s">
        <v>523</v>
      </c>
      <c r="W120" s="270" t="s">
        <v>523</v>
      </c>
      <c r="X120" s="273"/>
      <c r="Y120" s="267" t="s">
        <v>436</v>
      </c>
      <c r="Z120" s="273"/>
      <c r="AA120" s="273"/>
      <c r="AB120" s="267" t="s">
        <v>436</v>
      </c>
      <c r="AC120" s="273"/>
      <c r="AD120" s="273"/>
      <c r="AE120" s="267" t="s">
        <v>436</v>
      </c>
      <c r="AF120" s="273"/>
      <c r="AG120" s="273"/>
      <c r="AH120" s="273"/>
      <c r="AI120" s="267" t="s">
        <v>436</v>
      </c>
      <c r="AJ120" s="273"/>
      <c r="AK120" s="272">
        <v>0</v>
      </c>
      <c r="AL120" s="272">
        <v>0</v>
      </c>
      <c r="AM120" s="272">
        <v>0</v>
      </c>
      <c r="AN120" s="273"/>
      <c r="AO120" s="529"/>
      <c r="AP120" s="525"/>
      <c r="AQ120" s="511"/>
      <c r="AR120" s="527"/>
      <c r="AS120" s="511"/>
      <c r="AT120" s="511"/>
      <c r="AU120" s="511"/>
      <c r="AV120" s="273"/>
      <c r="AW120" s="273"/>
      <c r="AX120" s="273"/>
      <c r="AY120" s="273"/>
      <c r="AZ120" s="273"/>
      <c r="BA120" s="273"/>
      <c r="BB120" s="273"/>
      <c r="BC120" s="273"/>
      <c r="BD120" s="273"/>
      <c r="BE120" s="511"/>
      <c r="BF120" s="511"/>
      <c r="BG120" s="511"/>
      <c r="BH120" s="273"/>
      <c r="BI120" s="273"/>
      <c r="BJ120" s="273"/>
    </row>
    <row r="121" spans="1:62" ht="55.5" customHeight="1" x14ac:dyDescent="0.25">
      <c r="A121" s="541"/>
      <c r="B121" s="541"/>
      <c r="C121" s="541"/>
      <c r="D121" s="555"/>
      <c r="E121" s="517"/>
      <c r="F121" s="517"/>
      <c r="G121" s="553"/>
      <c r="H121" s="553"/>
      <c r="I121" s="529"/>
      <c r="J121" s="547"/>
      <c r="K121" s="529"/>
      <c r="L121" s="270" t="s">
        <v>524</v>
      </c>
      <c r="M121" s="271">
        <v>44562</v>
      </c>
      <c r="N121" s="271">
        <v>44926</v>
      </c>
      <c r="O121" s="267">
        <v>365</v>
      </c>
      <c r="P121" s="267">
        <v>1</v>
      </c>
      <c r="Q121" s="315">
        <v>3.3000000000000002E-2</v>
      </c>
      <c r="R121" s="272">
        <v>0</v>
      </c>
      <c r="S121" s="267" t="s">
        <v>436</v>
      </c>
      <c r="T121" s="273"/>
      <c r="U121" s="273"/>
      <c r="V121" s="270" t="s">
        <v>524</v>
      </c>
      <c r="W121" s="270" t="s">
        <v>524</v>
      </c>
      <c r="X121" s="273"/>
      <c r="Y121" s="267" t="s">
        <v>436</v>
      </c>
      <c r="Z121" s="273"/>
      <c r="AA121" s="273"/>
      <c r="AB121" s="267" t="s">
        <v>436</v>
      </c>
      <c r="AC121" s="273"/>
      <c r="AD121" s="273"/>
      <c r="AE121" s="267" t="s">
        <v>436</v>
      </c>
      <c r="AF121" s="273"/>
      <c r="AG121" s="273"/>
      <c r="AH121" s="273"/>
      <c r="AI121" s="267" t="s">
        <v>436</v>
      </c>
      <c r="AJ121" s="273"/>
      <c r="AK121" s="272">
        <v>0</v>
      </c>
      <c r="AL121" s="272">
        <v>0</v>
      </c>
      <c r="AM121" s="272">
        <v>0</v>
      </c>
      <c r="AN121" s="273"/>
      <c r="AO121" s="529"/>
      <c r="AP121" s="525"/>
      <c r="AQ121" s="511"/>
      <c r="AR121" s="527"/>
      <c r="AS121" s="511"/>
      <c r="AT121" s="511"/>
      <c r="AU121" s="511"/>
      <c r="AV121" s="273"/>
      <c r="AW121" s="273"/>
      <c r="AX121" s="273"/>
      <c r="AY121" s="273"/>
      <c r="AZ121" s="273"/>
      <c r="BA121" s="273"/>
      <c r="BB121" s="273"/>
      <c r="BC121" s="273"/>
      <c r="BD121" s="273"/>
      <c r="BE121" s="511"/>
      <c r="BF121" s="511"/>
      <c r="BG121" s="511"/>
      <c r="BH121" s="273"/>
      <c r="BI121" s="273"/>
      <c r="BJ121" s="273"/>
    </row>
    <row r="122" spans="1:62" ht="45" customHeight="1" x14ac:dyDescent="0.25">
      <c r="A122" s="541"/>
      <c r="B122" s="541"/>
      <c r="C122" s="541"/>
      <c r="D122" s="555"/>
      <c r="E122" s="517"/>
      <c r="F122" s="517"/>
      <c r="G122" s="553"/>
      <c r="H122" s="553"/>
      <c r="I122" s="529"/>
      <c r="J122" s="547"/>
      <c r="K122" s="529"/>
      <c r="L122" s="270" t="s">
        <v>525</v>
      </c>
      <c r="M122" s="271">
        <v>44562</v>
      </c>
      <c r="N122" s="271">
        <v>44926</v>
      </c>
      <c r="O122" s="267">
        <v>365</v>
      </c>
      <c r="P122" s="267">
        <v>1</v>
      </c>
      <c r="Q122" s="315">
        <v>3.3000000000000002E-2</v>
      </c>
      <c r="R122" s="272">
        <v>1</v>
      </c>
      <c r="S122" s="267" t="s">
        <v>436</v>
      </c>
      <c r="T122" s="273"/>
      <c r="U122" s="273"/>
      <c r="V122" s="270" t="s">
        <v>525</v>
      </c>
      <c r="W122" s="270" t="s">
        <v>525</v>
      </c>
      <c r="X122" s="273"/>
      <c r="Y122" s="267" t="s">
        <v>436</v>
      </c>
      <c r="Z122" s="273"/>
      <c r="AA122" s="273"/>
      <c r="AB122" s="267" t="s">
        <v>436</v>
      </c>
      <c r="AC122" s="273"/>
      <c r="AD122" s="273"/>
      <c r="AE122" s="267" t="s">
        <v>436</v>
      </c>
      <c r="AF122" s="273"/>
      <c r="AG122" s="273"/>
      <c r="AH122" s="267" t="s">
        <v>436</v>
      </c>
      <c r="AI122" s="273"/>
      <c r="AJ122" s="273"/>
      <c r="AK122" s="272">
        <v>1</v>
      </c>
      <c r="AL122" s="272">
        <v>1</v>
      </c>
      <c r="AM122" s="272">
        <v>1</v>
      </c>
      <c r="AN122" s="273"/>
      <c r="AO122" s="529"/>
      <c r="AP122" s="525"/>
      <c r="AQ122" s="511"/>
      <c r="AR122" s="527"/>
      <c r="AS122" s="511"/>
      <c r="AT122" s="511"/>
      <c r="AU122" s="511"/>
      <c r="AV122" s="273"/>
      <c r="AW122" s="273"/>
      <c r="AX122" s="273"/>
      <c r="AY122" s="273"/>
      <c r="AZ122" s="273"/>
      <c r="BA122" s="273"/>
      <c r="BB122" s="273"/>
      <c r="BC122" s="273"/>
      <c r="BD122" s="273"/>
      <c r="BE122" s="511"/>
      <c r="BF122" s="511"/>
      <c r="BG122" s="511"/>
      <c r="BH122" s="273"/>
      <c r="BI122" s="273"/>
      <c r="BJ122" s="273"/>
    </row>
    <row r="123" spans="1:62" ht="51.75" customHeight="1" x14ac:dyDescent="0.25">
      <c r="A123" s="541"/>
      <c r="B123" s="541"/>
      <c r="C123" s="541"/>
      <c r="D123" s="555"/>
      <c r="E123" s="517"/>
      <c r="F123" s="517"/>
      <c r="G123" s="553"/>
      <c r="H123" s="553"/>
      <c r="I123" s="529"/>
      <c r="J123" s="547"/>
      <c r="K123" s="529"/>
      <c r="L123" s="270" t="s">
        <v>526</v>
      </c>
      <c r="M123" s="271">
        <v>44562</v>
      </c>
      <c r="N123" s="271">
        <v>44926</v>
      </c>
      <c r="O123" s="267">
        <v>365</v>
      </c>
      <c r="P123" s="267">
        <v>1</v>
      </c>
      <c r="Q123" s="315">
        <v>3.3000000000000002E-2</v>
      </c>
      <c r="R123" s="272">
        <v>1</v>
      </c>
      <c r="S123" s="267" t="s">
        <v>436</v>
      </c>
      <c r="T123" s="273"/>
      <c r="U123" s="273"/>
      <c r="V123" s="270" t="s">
        <v>526</v>
      </c>
      <c r="W123" s="270" t="s">
        <v>526</v>
      </c>
      <c r="X123" s="273"/>
      <c r="Y123" s="267" t="s">
        <v>436</v>
      </c>
      <c r="Z123" s="273"/>
      <c r="AA123" s="273"/>
      <c r="AB123" s="267" t="s">
        <v>436</v>
      </c>
      <c r="AC123" s="273"/>
      <c r="AD123" s="273"/>
      <c r="AE123" s="267" t="s">
        <v>436</v>
      </c>
      <c r="AF123" s="273"/>
      <c r="AG123" s="273"/>
      <c r="AH123" s="267" t="s">
        <v>436</v>
      </c>
      <c r="AI123" s="273"/>
      <c r="AJ123" s="273"/>
      <c r="AK123" s="272">
        <v>1</v>
      </c>
      <c r="AL123" s="272">
        <v>1</v>
      </c>
      <c r="AM123" s="272">
        <v>1</v>
      </c>
      <c r="AN123" s="273"/>
      <c r="AO123" s="529"/>
      <c r="AP123" s="523" t="s">
        <v>383</v>
      </c>
      <c r="AQ123" s="511">
        <v>965852079</v>
      </c>
      <c r="AR123" s="528">
        <v>0.94</v>
      </c>
      <c r="AS123" s="511">
        <v>965852079</v>
      </c>
      <c r="AT123" s="511">
        <v>965852079</v>
      </c>
      <c r="AU123" s="511">
        <f>+AT123-AS123</f>
        <v>0</v>
      </c>
      <c r="AV123" s="273"/>
      <c r="AW123" s="273"/>
      <c r="AX123" s="273"/>
      <c r="AY123" s="273"/>
      <c r="AZ123" s="273"/>
      <c r="BA123" s="273"/>
      <c r="BB123" s="273"/>
      <c r="BC123" s="273"/>
      <c r="BD123" s="273"/>
      <c r="BE123" s="511">
        <v>965852079</v>
      </c>
      <c r="BF123" s="511">
        <v>911594692</v>
      </c>
      <c r="BG123" s="511">
        <v>906663761</v>
      </c>
      <c r="BH123" s="273"/>
      <c r="BI123" s="273"/>
      <c r="BJ123" s="273"/>
    </row>
    <row r="124" spans="1:62" ht="45.75" customHeight="1" x14ac:dyDescent="0.25">
      <c r="A124" s="541"/>
      <c r="B124" s="541"/>
      <c r="C124" s="541"/>
      <c r="D124" s="555"/>
      <c r="E124" s="517"/>
      <c r="F124" s="517"/>
      <c r="G124" s="553"/>
      <c r="H124" s="553"/>
      <c r="I124" s="529"/>
      <c r="J124" s="547"/>
      <c r="K124" s="529"/>
      <c r="L124" s="270" t="s">
        <v>527</v>
      </c>
      <c r="M124" s="271">
        <v>44562</v>
      </c>
      <c r="N124" s="271">
        <v>44926</v>
      </c>
      <c r="O124" s="267">
        <v>365</v>
      </c>
      <c r="P124" s="272">
        <v>1</v>
      </c>
      <c r="Q124" s="315">
        <v>3.3000000000000002E-2</v>
      </c>
      <c r="R124" s="272">
        <v>1</v>
      </c>
      <c r="S124" s="267" t="s">
        <v>436</v>
      </c>
      <c r="T124" s="273"/>
      <c r="U124" s="273"/>
      <c r="V124" s="270" t="s">
        <v>527</v>
      </c>
      <c r="W124" s="270" t="s">
        <v>527</v>
      </c>
      <c r="X124" s="273"/>
      <c r="Y124" s="267" t="s">
        <v>436</v>
      </c>
      <c r="Z124" s="273"/>
      <c r="AA124" s="273"/>
      <c r="AB124" s="267" t="s">
        <v>436</v>
      </c>
      <c r="AC124" s="273"/>
      <c r="AD124" s="273"/>
      <c r="AE124" s="267" t="s">
        <v>436</v>
      </c>
      <c r="AF124" s="273"/>
      <c r="AG124" s="273"/>
      <c r="AH124" s="267" t="s">
        <v>436</v>
      </c>
      <c r="AI124" s="273"/>
      <c r="AJ124" s="273"/>
      <c r="AK124" s="272">
        <v>1</v>
      </c>
      <c r="AL124" s="272">
        <v>1</v>
      </c>
      <c r="AM124" s="272">
        <v>1</v>
      </c>
      <c r="AN124" s="273"/>
      <c r="AO124" s="529"/>
      <c r="AP124" s="523"/>
      <c r="AQ124" s="511"/>
      <c r="AR124" s="528"/>
      <c r="AS124" s="511"/>
      <c r="AT124" s="511"/>
      <c r="AU124" s="511"/>
      <c r="AV124" s="273"/>
      <c r="AW124" s="273"/>
      <c r="AX124" s="273"/>
      <c r="AY124" s="273"/>
      <c r="AZ124" s="273"/>
      <c r="BA124" s="273"/>
      <c r="BB124" s="273"/>
      <c r="BC124" s="273"/>
      <c r="BD124" s="273"/>
      <c r="BE124" s="511"/>
      <c r="BF124" s="511"/>
      <c r="BG124" s="511"/>
      <c r="BH124" s="273"/>
      <c r="BI124" s="273"/>
      <c r="BJ124" s="273"/>
    </row>
    <row r="125" spans="1:62" ht="39.75" customHeight="1" x14ac:dyDescent="0.25">
      <c r="A125" s="541"/>
      <c r="B125" s="541"/>
      <c r="C125" s="541"/>
      <c r="D125" s="555"/>
      <c r="E125" s="517"/>
      <c r="F125" s="517"/>
      <c r="G125" s="553"/>
      <c r="H125" s="553"/>
      <c r="I125" s="529"/>
      <c r="J125" s="547"/>
      <c r="K125" s="529"/>
      <c r="L125" s="270" t="s">
        <v>528</v>
      </c>
      <c r="M125" s="271">
        <v>44562</v>
      </c>
      <c r="N125" s="271">
        <v>44926</v>
      </c>
      <c r="O125" s="267">
        <v>365</v>
      </c>
      <c r="P125" s="267">
        <v>2</v>
      </c>
      <c r="Q125" s="315">
        <v>3.3000000000000002E-2</v>
      </c>
      <c r="R125" s="272">
        <v>1</v>
      </c>
      <c r="S125" s="267" t="s">
        <v>436</v>
      </c>
      <c r="T125" s="273"/>
      <c r="U125" s="273"/>
      <c r="V125" s="270" t="s">
        <v>528</v>
      </c>
      <c r="W125" s="270" t="s">
        <v>528</v>
      </c>
      <c r="X125" s="273"/>
      <c r="Y125" s="267" t="s">
        <v>436</v>
      </c>
      <c r="Z125" s="273"/>
      <c r="AA125" s="273"/>
      <c r="AB125" s="267" t="s">
        <v>436</v>
      </c>
      <c r="AC125" s="273"/>
      <c r="AD125" s="273"/>
      <c r="AE125" s="267" t="s">
        <v>436</v>
      </c>
      <c r="AF125" s="273"/>
      <c r="AG125" s="273"/>
      <c r="AH125" s="267" t="s">
        <v>436</v>
      </c>
      <c r="AI125" s="273"/>
      <c r="AJ125" s="273"/>
      <c r="AK125" s="272">
        <v>1</v>
      </c>
      <c r="AL125" s="272">
        <v>1</v>
      </c>
      <c r="AM125" s="272">
        <v>1</v>
      </c>
      <c r="AN125" s="273"/>
      <c r="AO125" s="529"/>
      <c r="AP125" s="523"/>
      <c r="AQ125" s="511"/>
      <c r="AR125" s="528"/>
      <c r="AS125" s="511"/>
      <c r="AT125" s="511"/>
      <c r="AU125" s="511"/>
      <c r="AV125" s="273"/>
      <c r="AW125" s="273"/>
      <c r="AX125" s="273"/>
      <c r="AY125" s="273"/>
      <c r="AZ125" s="273"/>
      <c r="BA125" s="273"/>
      <c r="BB125" s="273"/>
      <c r="BC125" s="273"/>
      <c r="BD125" s="273"/>
      <c r="BE125" s="511"/>
      <c r="BF125" s="511"/>
      <c r="BG125" s="511"/>
      <c r="BH125" s="273"/>
      <c r="BI125" s="273"/>
      <c r="BJ125" s="273"/>
    </row>
    <row r="126" spans="1:62" ht="44.25" customHeight="1" x14ac:dyDescent="0.25">
      <c r="A126" s="541"/>
      <c r="B126" s="541"/>
      <c r="C126" s="541"/>
      <c r="D126" s="555"/>
      <c r="E126" s="517"/>
      <c r="F126" s="517"/>
      <c r="G126" s="553"/>
      <c r="H126" s="553"/>
      <c r="I126" s="529"/>
      <c r="J126" s="547"/>
      <c r="K126" s="529"/>
      <c r="L126" s="270" t="s">
        <v>529</v>
      </c>
      <c r="M126" s="271">
        <v>44562</v>
      </c>
      <c r="N126" s="271">
        <v>44926</v>
      </c>
      <c r="O126" s="267">
        <v>365</v>
      </c>
      <c r="P126" s="267">
        <v>3</v>
      </c>
      <c r="Q126" s="315">
        <v>3.3000000000000002E-2</v>
      </c>
      <c r="R126" s="272">
        <v>1</v>
      </c>
      <c r="S126" s="267" t="s">
        <v>436</v>
      </c>
      <c r="T126" s="273"/>
      <c r="U126" s="273"/>
      <c r="V126" s="270" t="s">
        <v>529</v>
      </c>
      <c r="W126" s="270" t="s">
        <v>529</v>
      </c>
      <c r="X126" s="273"/>
      <c r="Y126" s="267" t="s">
        <v>436</v>
      </c>
      <c r="Z126" s="273"/>
      <c r="AA126" s="273"/>
      <c r="AB126" s="267" t="s">
        <v>436</v>
      </c>
      <c r="AC126" s="273"/>
      <c r="AD126" s="273"/>
      <c r="AE126" s="267" t="s">
        <v>436</v>
      </c>
      <c r="AF126" s="273"/>
      <c r="AG126" s="273"/>
      <c r="AH126" s="267" t="s">
        <v>436</v>
      </c>
      <c r="AI126" s="273"/>
      <c r="AJ126" s="273"/>
      <c r="AK126" s="272">
        <v>1</v>
      </c>
      <c r="AL126" s="272">
        <v>1</v>
      </c>
      <c r="AM126" s="272">
        <v>1</v>
      </c>
      <c r="AN126" s="273"/>
      <c r="AO126" s="529"/>
      <c r="AP126" s="523"/>
      <c r="AQ126" s="511"/>
      <c r="AR126" s="528"/>
      <c r="AS126" s="511"/>
      <c r="AT126" s="511"/>
      <c r="AU126" s="511"/>
      <c r="AV126" s="273"/>
      <c r="AW126" s="273"/>
      <c r="AX126" s="273"/>
      <c r="AY126" s="273"/>
      <c r="AZ126" s="273"/>
      <c r="BA126" s="273"/>
      <c r="BB126" s="273"/>
      <c r="BC126" s="273"/>
      <c r="BD126" s="273"/>
      <c r="BE126" s="511"/>
      <c r="BF126" s="511"/>
      <c r="BG126" s="511"/>
      <c r="BH126" s="273"/>
      <c r="BI126" s="273"/>
      <c r="BJ126" s="273"/>
    </row>
    <row r="127" spans="1:62" ht="30" x14ac:dyDescent="0.25">
      <c r="A127" s="541"/>
      <c r="B127" s="541"/>
      <c r="C127" s="541"/>
      <c r="D127" s="555"/>
      <c r="E127" s="517"/>
      <c r="F127" s="517"/>
      <c r="G127" s="553"/>
      <c r="H127" s="553"/>
      <c r="I127" s="529"/>
      <c r="J127" s="547"/>
      <c r="K127" s="529"/>
      <c r="L127" s="270" t="s">
        <v>530</v>
      </c>
      <c r="M127" s="271">
        <v>44562</v>
      </c>
      <c r="N127" s="271">
        <v>44926</v>
      </c>
      <c r="O127" s="267">
        <v>365</v>
      </c>
      <c r="P127" s="267">
        <v>1</v>
      </c>
      <c r="Q127" s="315">
        <v>3.3000000000000002E-2</v>
      </c>
      <c r="R127" s="272">
        <v>1</v>
      </c>
      <c r="S127" s="267" t="s">
        <v>436</v>
      </c>
      <c r="T127" s="273"/>
      <c r="U127" s="273"/>
      <c r="V127" s="270" t="s">
        <v>530</v>
      </c>
      <c r="W127" s="270" t="s">
        <v>530</v>
      </c>
      <c r="X127" s="273"/>
      <c r="Y127" s="267" t="s">
        <v>436</v>
      </c>
      <c r="Z127" s="273"/>
      <c r="AA127" s="273"/>
      <c r="AB127" s="267" t="s">
        <v>436</v>
      </c>
      <c r="AC127" s="273"/>
      <c r="AD127" s="273"/>
      <c r="AE127" s="267" t="s">
        <v>436</v>
      </c>
      <c r="AF127" s="273"/>
      <c r="AG127" s="273"/>
      <c r="AH127" s="267" t="s">
        <v>436</v>
      </c>
      <c r="AI127" s="273"/>
      <c r="AJ127" s="273"/>
      <c r="AK127" s="272">
        <v>1</v>
      </c>
      <c r="AL127" s="272">
        <v>1</v>
      </c>
      <c r="AM127" s="272">
        <v>1</v>
      </c>
      <c r="AN127" s="273"/>
      <c r="AO127" s="529"/>
      <c r="AP127" s="523"/>
      <c r="AQ127" s="511"/>
      <c r="AR127" s="528"/>
      <c r="AS127" s="511"/>
      <c r="AT127" s="511"/>
      <c r="AU127" s="511"/>
      <c r="AV127" s="273"/>
      <c r="AW127" s="273"/>
      <c r="AX127" s="273"/>
      <c r="AY127" s="273"/>
      <c r="AZ127" s="273"/>
      <c r="BA127" s="273"/>
      <c r="BB127" s="273"/>
      <c r="BC127" s="273"/>
      <c r="BD127" s="273"/>
      <c r="BE127" s="511"/>
      <c r="BF127" s="511"/>
      <c r="BG127" s="511"/>
      <c r="BH127" s="273"/>
      <c r="BI127" s="273"/>
      <c r="BJ127" s="273"/>
    </row>
    <row r="128" spans="1:62" ht="45" x14ac:dyDescent="0.25">
      <c r="A128" s="541"/>
      <c r="B128" s="541"/>
      <c r="C128" s="541"/>
      <c r="D128" s="555"/>
      <c r="E128" s="517"/>
      <c r="F128" s="517"/>
      <c r="G128" s="553"/>
      <c r="H128" s="553"/>
      <c r="I128" s="529"/>
      <c r="J128" s="547"/>
      <c r="K128" s="529"/>
      <c r="L128" s="270" t="s">
        <v>531</v>
      </c>
      <c r="M128" s="271">
        <v>44562</v>
      </c>
      <c r="N128" s="271">
        <v>44926</v>
      </c>
      <c r="O128" s="267">
        <v>365</v>
      </c>
      <c r="P128" s="267">
        <v>1</v>
      </c>
      <c r="Q128" s="315">
        <v>3.3000000000000002E-2</v>
      </c>
      <c r="R128" s="272">
        <v>1</v>
      </c>
      <c r="S128" s="267" t="s">
        <v>436</v>
      </c>
      <c r="T128" s="273"/>
      <c r="U128" s="273"/>
      <c r="V128" s="270" t="s">
        <v>531</v>
      </c>
      <c r="W128" s="270" t="s">
        <v>531</v>
      </c>
      <c r="X128" s="273"/>
      <c r="Y128" s="267" t="s">
        <v>436</v>
      </c>
      <c r="Z128" s="273"/>
      <c r="AA128" s="273"/>
      <c r="AB128" s="267" t="s">
        <v>436</v>
      </c>
      <c r="AC128" s="273"/>
      <c r="AD128" s="273"/>
      <c r="AE128" s="267" t="s">
        <v>436</v>
      </c>
      <c r="AF128" s="273"/>
      <c r="AG128" s="273"/>
      <c r="AH128" s="267" t="s">
        <v>436</v>
      </c>
      <c r="AI128" s="273"/>
      <c r="AJ128" s="273"/>
      <c r="AK128" s="272">
        <v>1</v>
      </c>
      <c r="AL128" s="272">
        <v>1</v>
      </c>
      <c r="AM128" s="272">
        <v>1</v>
      </c>
      <c r="AN128" s="273"/>
      <c r="AO128" s="529"/>
      <c r="AP128" s="523"/>
      <c r="AQ128" s="511"/>
      <c r="AR128" s="528"/>
      <c r="AS128" s="511"/>
      <c r="AT128" s="511"/>
      <c r="AU128" s="511"/>
      <c r="AV128" s="273"/>
      <c r="AW128" s="273"/>
      <c r="AX128" s="273"/>
      <c r="AY128" s="273"/>
      <c r="AZ128" s="273"/>
      <c r="BA128" s="273"/>
      <c r="BB128" s="273"/>
      <c r="BC128" s="273"/>
      <c r="BD128" s="273"/>
      <c r="BE128" s="511"/>
      <c r="BF128" s="511"/>
      <c r="BG128" s="511"/>
      <c r="BH128" s="273"/>
      <c r="BI128" s="273"/>
      <c r="BJ128" s="273"/>
    </row>
    <row r="129" spans="1:62" ht="32.25" customHeight="1" x14ac:dyDescent="0.25">
      <c r="A129" s="541"/>
      <c r="B129" s="541"/>
      <c r="C129" s="541"/>
      <c r="D129" s="555"/>
      <c r="E129" s="517"/>
      <c r="F129" s="517"/>
      <c r="G129" s="553"/>
      <c r="H129" s="553"/>
      <c r="I129" s="529"/>
      <c r="J129" s="547"/>
      <c r="K129" s="529"/>
      <c r="L129" s="270" t="s">
        <v>532</v>
      </c>
      <c r="M129" s="271">
        <v>44562</v>
      </c>
      <c r="N129" s="271">
        <v>44926</v>
      </c>
      <c r="O129" s="267">
        <v>365</v>
      </c>
      <c r="P129" s="267">
        <v>1</v>
      </c>
      <c r="Q129" s="315">
        <v>3.3000000000000002E-2</v>
      </c>
      <c r="R129" s="272">
        <v>1</v>
      </c>
      <c r="S129" s="267" t="s">
        <v>436</v>
      </c>
      <c r="T129" s="273"/>
      <c r="U129" s="273"/>
      <c r="V129" s="270" t="s">
        <v>532</v>
      </c>
      <c r="W129" s="270" t="s">
        <v>532</v>
      </c>
      <c r="X129" s="273"/>
      <c r="Y129" s="267" t="s">
        <v>436</v>
      </c>
      <c r="Z129" s="273"/>
      <c r="AA129" s="273"/>
      <c r="AB129" s="267" t="s">
        <v>436</v>
      </c>
      <c r="AC129" s="273"/>
      <c r="AD129" s="273"/>
      <c r="AE129" s="267" t="s">
        <v>436</v>
      </c>
      <c r="AF129" s="273"/>
      <c r="AG129" s="273"/>
      <c r="AH129" s="267" t="s">
        <v>436</v>
      </c>
      <c r="AI129" s="273"/>
      <c r="AJ129" s="273"/>
      <c r="AK129" s="272">
        <v>1</v>
      </c>
      <c r="AL129" s="272">
        <v>1</v>
      </c>
      <c r="AM129" s="272">
        <v>1</v>
      </c>
      <c r="AN129" s="273"/>
      <c r="AO129" s="529"/>
      <c r="AP129" s="523"/>
      <c r="AQ129" s="511"/>
      <c r="AR129" s="528"/>
      <c r="AS129" s="511"/>
      <c r="AT129" s="511"/>
      <c r="AU129" s="511"/>
      <c r="AV129" s="273"/>
      <c r="AW129" s="273"/>
      <c r="AX129" s="273"/>
      <c r="AY129" s="273"/>
      <c r="AZ129" s="273"/>
      <c r="BA129" s="273"/>
      <c r="BB129" s="273"/>
      <c r="BC129" s="273"/>
      <c r="BD129" s="273"/>
      <c r="BE129" s="511"/>
      <c r="BF129" s="511"/>
      <c r="BG129" s="511"/>
      <c r="BH129" s="273"/>
      <c r="BI129" s="273"/>
      <c r="BJ129" s="273"/>
    </row>
    <row r="130" spans="1:62" ht="60" x14ac:dyDescent="0.25">
      <c r="A130" s="541"/>
      <c r="B130" s="541"/>
      <c r="C130" s="541"/>
      <c r="D130" s="555"/>
      <c r="E130" s="517"/>
      <c r="F130" s="517"/>
      <c r="G130" s="553"/>
      <c r="H130" s="553"/>
      <c r="I130" s="529"/>
      <c r="J130" s="547"/>
      <c r="K130" s="529"/>
      <c r="L130" s="270" t="s">
        <v>533</v>
      </c>
      <c r="M130" s="271">
        <v>44562</v>
      </c>
      <c r="N130" s="271">
        <v>44926</v>
      </c>
      <c r="O130" s="267">
        <v>365</v>
      </c>
      <c r="P130" s="267">
        <v>1</v>
      </c>
      <c r="Q130" s="315">
        <v>3.3000000000000002E-2</v>
      </c>
      <c r="R130" s="272">
        <v>0.25</v>
      </c>
      <c r="S130" s="267" t="s">
        <v>436</v>
      </c>
      <c r="T130" s="273"/>
      <c r="U130" s="273"/>
      <c r="V130" s="270" t="s">
        <v>533</v>
      </c>
      <c r="W130" s="270" t="s">
        <v>533</v>
      </c>
      <c r="X130" s="273"/>
      <c r="Y130" s="267" t="s">
        <v>436</v>
      </c>
      <c r="Z130" s="273"/>
      <c r="AA130" s="273"/>
      <c r="AB130" s="267" t="s">
        <v>436</v>
      </c>
      <c r="AC130" s="273"/>
      <c r="AD130" s="273"/>
      <c r="AE130" s="267" t="s">
        <v>436</v>
      </c>
      <c r="AF130" s="273"/>
      <c r="AG130" s="273"/>
      <c r="AH130" s="273"/>
      <c r="AI130" s="267" t="s">
        <v>436</v>
      </c>
      <c r="AJ130" s="273"/>
      <c r="AK130" s="272">
        <v>0.25</v>
      </c>
      <c r="AL130" s="272">
        <v>0.25</v>
      </c>
      <c r="AM130" s="272">
        <v>0.25</v>
      </c>
      <c r="AN130" s="273"/>
      <c r="AO130" s="529"/>
      <c r="AP130" s="523"/>
      <c r="AQ130" s="511"/>
      <c r="AR130" s="528"/>
      <c r="AS130" s="511"/>
      <c r="AT130" s="511"/>
      <c r="AU130" s="511"/>
      <c r="AV130" s="273"/>
      <c r="AW130" s="273"/>
      <c r="AX130" s="273"/>
      <c r="AY130" s="273"/>
      <c r="AZ130" s="273"/>
      <c r="BA130" s="273"/>
      <c r="BB130" s="273"/>
      <c r="BC130" s="273"/>
      <c r="BD130" s="273"/>
      <c r="BE130" s="511"/>
      <c r="BF130" s="511"/>
      <c r="BG130" s="511"/>
      <c r="BH130" s="273"/>
      <c r="BI130" s="273"/>
      <c r="BJ130" s="273"/>
    </row>
    <row r="131" spans="1:62" ht="60" x14ac:dyDescent="0.25">
      <c r="A131" s="541"/>
      <c r="B131" s="541"/>
      <c r="C131" s="541"/>
      <c r="D131" s="555"/>
      <c r="E131" s="517"/>
      <c r="F131" s="517"/>
      <c r="G131" s="553"/>
      <c r="H131" s="553"/>
      <c r="I131" s="529"/>
      <c r="J131" s="547"/>
      <c r="K131" s="529"/>
      <c r="L131" s="270" t="s">
        <v>534</v>
      </c>
      <c r="M131" s="271">
        <v>44562</v>
      </c>
      <c r="N131" s="271">
        <v>44926</v>
      </c>
      <c r="O131" s="267">
        <v>365</v>
      </c>
      <c r="P131" s="272">
        <v>1</v>
      </c>
      <c r="Q131" s="315">
        <v>3.3000000000000002E-2</v>
      </c>
      <c r="R131" s="272">
        <v>1</v>
      </c>
      <c r="S131" s="267" t="s">
        <v>436</v>
      </c>
      <c r="T131" s="273"/>
      <c r="U131" s="273"/>
      <c r="V131" s="270" t="s">
        <v>534</v>
      </c>
      <c r="W131" s="270" t="s">
        <v>534</v>
      </c>
      <c r="X131" s="273"/>
      <c r="Y131" s="267" t="s">
        <v>436</v>
      </c>
      <c r="Z131" s="273"/>
      <c r="AA131" s="273"/>
      <c r="AB131" s="267" t="s">
        <v>436</v>
      </c>
      <c r="AC131" s="273"/>
      <c r="AD131" s="273"/>
      <c r="AE131" s="267" t="s">
        <v>436</v>
      </c>
      <c r="AF131" s="273"/>
      <c r="AG131" s="273"/>
      <c r="AH131" s="267" t="s">
        <v>436</v>
      </c>
      <c r="AI131" s="273"/>
      <c r="AJ131" s="273"/>
      <c r="AK131" s="272">
        <v>1</v>
      </c>
      <c r="AL131" s="272">
        <v>1</v>
      </c>
      <c r="AM131" s="272">
        <v>1</v>
      </c>
      <c r="AN131" s="273"/>
      <c r="AO131" s="529"/>
      <c r="AP131" s="523"/>
      <c r="AQ131" s="511"/>
      <c r="AR131" s="528"/>
      <c r="AS131" s="511"/>
      <c r="AT131" s="511"/>
      <c r="AU131" s="511"/>
      <c r="AV131" s="273"/>
      <c r="AW131" s="273"/>
      <c r="AX131" s="273"/>
      <c r="AY131" s="273"/>
      <c r="AZ131" s="273"/>
      <c r="BA131" s="273"/>
      <c r="BB131" s="273"/>
      <c r="BC131" s="273"/>
      <c r="BD131" s="273"/>
      <c r="BE131" s="511"/>
      <c r="BF131" s="511"/>
      <c r="BG131" s="511"/>
      <c r="BH131" s="273"/>
      <c r="BI131" s="273"/>
      <c r="BJ131" s="273"/>
    </row>
    <row r="132" spans="1:62" ht="45" x14ac:dyDescent="0.25">
      <c r="A132" s="541"/>
      <c r="B132" s="541"/>
      <c r="C132" s="541"/>
      <c r="D132" s="555"/>
      <c r="E132" s="517"/>
      <c r="F132" s="517"/>
      <c r="G132" s="553"/>
      <c r="H132" s="553"/>
      <c r="I132" s="529"/>
      <c r="J132" s="547"/>
      <c r="K132" s="529"/>
      <c r="L132" s="270" t="s">
        <v>535</v>
      </c>
      <c r="M132" s="271">
        <v>44562</v>
      </c>
      <c r="N132" s="271">
        <v>44926</v>
      </c>
      <c r="O132" s="267">
        <v>365</v>
      </c>
      <c r="P132" s="267">
        <v>1</v>
      </c>
      <c r="Q132" s="315">
        <v>3.3000000000000002E-2</v>
      </c>
      <c r="R132" s="272">
        <v>1</v>
      </c>
      <c r="S132" s="267" t="s">
        <v>436</v>
      </c>
      <c r="T132" s="273"/>
      <c r="U132" s="273"/>
      <c r="V132" s="270" t="s">
        <v>535</v>
      </c>
      <c r="W132" s="270" t="s">
        <v>535</v>
      </c>
      <c r="X132" s="273"/>
      <c r="Y132" s="267" t="s">
        <v>436</v>
      </c>
      <c r="Z132" s="273"/>
      <c r="AA132" s="273"/>
      <c r="AB132" s="267" t="s">
        <v>436</v>
      </c>
      <c r="AC132" s="273"/>
      <c r="AD132" s="273"/>
      <c r="AE132" s="267" t="s">
        <v>436</v>
      </c>
      <c r="AF132" s="273"/>
      <c r="AG132" s="273"/>
      <c r="AH132" s="267" t="s">
        <v>436</v>
      </c>
      <c r="AI132" s="273"/>
      <c r="AJ132" s="273"/>
      <c r="AK132" s="272">
        <v>1</v>
      </c>
      <c r="AL132" s="272">
        <v>1</v>
      </c>
      <c r="AM132" s="272">
        <v>1</v>
      </c>
      <c r="AN132" s="273"/>
      <c r="AO132" s="529"/>
      <c r="AP132" s="523"/>
      <c r="AQ132" s="511"/>
      <c r="AR132" s="528"/>
      <c r="AS132" s="511"/>
      <c r="AT132" s="511"/>
      <c r="AU132" s="511"/>
      <c r="AV132" s="273"/>
      <c r="AW132" s="273"/>
      <c r="AX132" s="273"/>
      <c r="AY132" s="273"/>
      <c r="AZ132" s="273"/>
      <c r="BA132" s="273"/>
      <c r="BB132" s="273"/>
      <c r="BC132" s="273"/>
      <c r="BD132" s="273"/>
      <c r="BE132" s="511"/>
      <c r="BF132" s="511"/>
      <c r="BG132" s="511"/>
      <c r="BH132" s="273"/>
      <c r="BI132" s="273"/>
      <c r="BJ132" s="273"/>
    </row>
    <row r="133" spans="1:62" ht="45" x14ac:dyDescent="0.25">
      <c r="A133" s="541"/>
      <c r="B133" s="541"/>
      <c r="C133" s="541"/>
      <c r="D133" s="555"/>
      <c r="E133" s="517"/>
      <c r="F133" s="517"/>
      <c r="G133" s="553"/>
      <c r="H133" s="553"/>
      <c r="I133" s="529"/>
      <c r="J133" s="547"/>
      <c r="K133" s="529"/>
      <c r="L133" s="270" t="s">
        <v>536</v>
      </c>
      <c r="M133" s="271">
        <v>44562</v>
      </c>
      <c r="N133" s="271">
        <v>44926</v>
      </c>
      <c r="O133" s="267">
        <v>365</v>
      </c>
      <c r="P133" s="267">
        <v>1</v>
      </c>
      <c r="Q133" s="315">
        <v>3.3000000000000002E-2</v>
      </c>
      <c r="R133" s="272">
        <v>1</v>
      </c>
      <c r="S133" s="267" t="s">
        <v>436</v>
      </c>
      <c r="T133" s="273"/>
      <c r="U133" s="273"/>
      <c r="V133" s="270" t="s">
        <v>536</v>
      </c>
      <c r="W133" s="270" t="s">
        <v>536</v>
      </c>
      <c r="X133" s="273"/>
      <c r="Y133" s="267" t="s">
        <v>436</v>
      </c>
      <c r="Z133" s="273"/>
      <c r="AA133" s="273"/>
      <c r="AB133" s="267" t="s">
        <v>436</v>
      </c>
      <c r="AC133" s="273"/>
      <c r="AD133" s="273"/>
      <c r="AE133" s="267" t="s">
        <v>436</v>
      </c>
      <c r="AF133" s="273"/>
      <c r="AG133" s="273"/>
      <c r="AH133" s="267" t="s">
        <v>436</v>
      </c>
      <c r="AI133" s="273"/>
      <c r="AJ133" s="273"/>
      <c r="AK133" s="272">
        <v>1</v>
      </c>
      <c r="AL133" s="272">
        <v>1</v>
      </c>
      <c r="AM133" s="272">
        <v>1</v>
      </c>
      <c r="AN133" s="273"/>
      <c r="AO133" s="529"/>
      <c r="AP133" s="523"/>
      <c r="AQ133" s="511"/>
      <c r="AR133" s="528"/>
      <c r="AS133" s="511"/>
      <c r="AT133" s="511"/>
      <c r="AU133" s="511"/>
      <c r="AV133" s="273"/>
      <c r="AW133" s="273"/>
      <c r="AX133" s="273"/>
      <c r="AY133" s="273"/>
      <c r="AZ133" s="273"/>
      <c r="BA133" s="273"/>
      <c r="BB133" s="273"/>
      <c r="BC133" s="273"/>
      <c r="BD133" s="273"/>
      <c r="BE133" s="511"/>
      <c r="BF133" s="511"/>
      <c r="BG133" s="511"/>
      <c r="BH133" s="273"/>
      <c r="BI133" s="273"/>
      <c r="BJ133" s="273"/>
    </row>
    <row r="134" spans="1:62" ht="45" x14ac:dyDescent="0.25">
      <c r="A134" s="541"/>
      <c r="B134" s="541"/>
      <c r="C134" s="541"/>
      <c r="D134" s="555"/>
      <c r="E134" s="517"/>
      <c r="F134" s="517"/>
      <c r="G134" s="553"/>
      <c r="H134" s="553"/>
      <c r="I134" s="529"/>
      <c r="J134" s="547"/>
      <c r="K134" s="529"/>
      <c r="L134" s="270" t="s">
        <v>537</v>
      </c>
      <c r="M134" s="271">
        <v>44562</v>
      </c>
      <c r="N134" s="271">
        <v>44926</v>
      </c>
      <c r="O134" s="267">
        <v>365</v>
      </c>
      <c r="P134" s="267">
        <v>1</v>
      </c>
      <c r="Q134" s="315">
        <v>3.3000000000000002E-2</v>
      </c>
      <c r="R134" s="272">
        <v>0</v>
      </c>
      <c r="S134" s="267" t="s">
        <v>436</v>
      </c>
      <c r="T134" s="273"/>
      <c r="U134" s="273"/>
      <c r="V134" s="270" t="s">
        <v>537</v>
      </c>
      <c r="W134" s="270" t="s">
        <v>537</v>
      </c>
      <c r="X134" s="273"/>
      <c r="Y134" s="267" t="s">
        <v>436</v>
      </c>
      <c r="Z134" s="273"/>
      <c r="AA134" s="273"/>
      <c r="AB134" s="267" t="s">
        <v>436</v>
      </c>
      <c r="AC134" s="273"/>
      <c r="AD134" s="273"/>
      <c r="AE134" s="267" t="s">
        <v>436</v>
      </c>
      <c r="AF134" s="273"/>
      <c r="AG134" s="273"/>
      <c r="AH134" s="273"/>
      <c r="AI134" s="267" t="s">
        <v>436</v>
      </c>
      <c r="AJ134" s="273"/>
      <c r="AK134" s="272">
        <v>0</v>
      </c>
      <c r="AL134" s="272">
        <v>0</v>
      </c>
      <c r="AM134" s="272">
        <v>0</v>
      </c>
      <c r="AN134" s="273"/>
      <c r="AO134" s="529"/>
      <c r="AP134" s="523"/>
      <c r="AQ134" s="511"/>
      <c r="AR134" s="528"/>
      <c r="AS134" s="511"/>
      <c r="AT134" s="511"/>
      <c r="AU134" s="511"/>
      <c r="AV134" s="273"/>
      <c r="AW134" s="273"/>
      <c r="AX134" s="273"/>
      <c r="AY134" s="273"/>
      <c r="AZ134" s="273"/>
      <c r="BA134" s="273"/>
      <c r="BB134" s="273"/>
      <c r="BC134" s="273"/>
      <c r="BD134" s="273"/>
      <c r="BE134" s="511"/>
      <c r="BF134" s="511"/>
      <c r="BG134" s="511"/>
      <c r="BH134" s="273"/>
      <c r="BI134" s="273"/>
      <c r="BJ134" s="273"/>
    </row>
    <row r="135" spans="1:62" ht="110.25" customHeight="1" x14ac:dyDescent="0.25">
      <c r="A135" s="541"/>
      <c r="B135" s="541"/>
      <c r="C135" s="541"/>
      <c r="D135" s="517" t="s">
        <v>74</v>
      </c>
      <c r="E135" s="517">
        <v>1</v>
      </c>
      <c r="F135" s="517">
        <v>1</v>
      </c>
      <c r="G135" s="517">
        <v>1</v>
      </c>
      <c r="H135" s="517">
        <v>1</v>
      </c>
      <c r="I135" s="529"/>
      <c r="J135" s="547"/>
      <c r="K135" s="529"/>
      <c r="L135" s="284" t="s">
        <v>244</v>
      </c>
      <c r="M135" s="271">
        <v>44562</v>
      </c>
      <c r="N135" s="271">
        <v>44926</v>
      </c>
      <c r="O135" s="267">
        <v>365</v>
      </c>
      <c r="P135" s="267">
        <v>21</v>
      </c>
      <c r="Q135" s="315">
        <v>3.3000000000000002E-2</v>
      </c>
      <c r="R135" s="272">
        <v>1</v>
      </c>
      <c r="S135" s="267" t="s">
        <v>436</v>
      </c>
      <c r="T135" s="273"/>
      <c r="U135" s="273"/>
      <c r="V135" s="284" t="s">
        <v>244</v>
      </c>
      <c r="W135" s="284" t="s">
        <v>244</v>
      </c>
      <c r="X135" s="273"/>
      <c r="Y135" s="267" t="s">
        <v>436</v>
      </c>
      <c r="Z135" s="273"/>
      <c r="AA135" s="273"/>
      <c r="AB135" s="267" t="s">
        <v>436</v>
      </c>
      <c r="AC135" s="273"/>
      <c r="AD135" s="273"/>
      <c r="AE135" s="267" t="s">
        <v>436</v>
      </c>
      <c r="AF135" s="273"/>
      <c r="AG135" s="273"/>
      <c r="AH135" s="267" t="s">
        <v>436</v>
      </c>
      <c r="AI135" s="273"/>
      <c r="AJ135" s="273"/>
      <c r="AK135" s="272">
        <v>1</v>
      </c>
      <c r="AL135" s="272">
        <v>1</v>
      </c>
      <c r="AM135" s="272">
        <v>1</v>
      </c>
      <c r="AN135" s="273"/>
      <c r="AO135" s="529"/>
      <c r="AP135" s="523" t="s">
        <v>570</v>
      </c>
      <c r="AQ135" s="511">
        <v>69482633</v>
      </c>
      <c r="AR135" s="528">
        <v>0.6</v>
      </c>
      <c r="AS135" s="511">
        <v>69482633</v>
      </c>
      <c r="AT135" s="511">
        <v>69482633</v>
      </c>
      <c r="AU135" s="511">
        <f>+AT135-AS135</f>
        <v>0</v>
      </c>
      <c r="AV135" s="273"/>
      <c r="AW135" s="273"/>
      <c r="AX135" s="273"/>
      <c r="AY135" s="273"/>
      <c r="AZ135" s="273"/>
      <c r="BA135" s="273"/>
      <c r="BB135" s="273"/>
      <c r="BC135" s="273"/>
      <c r="BD135" s="273"/>
      <c r="BE135" s="511">
        <v>69482633</v>
      </c>
      <c r="BF135" s="511">
        <v>41950000</v>
      </c>
      <c r="BG135" s="511">
        <v>41950000</v>
      </c>
      <c r="BH135" s="273"/>
      <c r="BI135" s="273"/>
      <c r="BJ135" s="273"/>
    </row>
    <row r="136" spans="1:62" ht="255" x14ac:dyDescent="0.25">
      <c r="A136" s="541"/>
      <c r="B136" s="541"/>
      <c r="C136" s="541"/>
      <c r="D136" s="517"/>
      <c r="E136" s="517"/>
      <c r="F136" s="517"/>
      <c r="G136" s="517"/>
      <c r="H136" s="517"/>
      <c r="I136" s="529"/>
      <c r="J136" s="547"/>
      <c r="K136" s="529"/>
      <c r="L136" s="291" t="s">
        <v>245</v>
      </c>
      <c r="M136" s="271">
        <v>44562</v>
      </c>
      <c r="N136" s="271">
        <v>44926</v>
      </c>
      <c r="O136" s="267">
        <v>365</v>
      </c>
      <c r="P136" s="267">
        <v>6</v>
      </c>
      <c r="Q136" s="315">
        <v>3.3000000000000002E-2</v>
      </c>
      <c r="R136" s="272">
        <v>1</v>
      </c>
      <c r="S136" s="267" t="s">
        <v>436</v>
      </c>
      <c r="T136" s="273"/>
      <c r="U136" s="273"/>
      <c r="V136" s="291" t="s">
        <v>245</v>
      </c>
      <c r="W136" s="291" t="s">
        <v>245</v>
      </c>
      <c r="X136" s="273"/>
      <c r="Y136" s="267" t="s">
        <v>436</v>
      </c>
      <c r="Z136" s="273"/>
      <c r="AA136" s="273"/>
      <c r="AB136" s="267" t="s">
        <v>436</v>
      </c>
      <c r="AC136" s="273"/>
      <c r="AD136" s="273"/>
      <c r="AE136" s="267" t="s">
        <v>436</v>
      </c>
      <c r="AF136" s="273"/>
      <c r="AG136" s="273"/>
      <c r="AH136" s="267" t="s">
        <v>436</v>
      </c>
      <c r="AI136" s="273"/>
      <c r="AJ136" s="273"/>
      <c r="AK136" s="272">
        <v>1</v>
      </c>
      <c r="AL136" s="272">
        <v>1</v>
      </c>
      <c r="AM136" s="272">
        <v>1</v>
      </c>
      <c r="AN136" s="273"/>
      <c r="AO136" s="529"/>
      <c r="AP136" s="523"/>
      <c r="AQ136" s="511"/>
      <c r="AR136" s="525"/>
      <c r="AS136" s="511"/>
      <c r="AT136" s="511"/>
      <c r="AU136" s="511"/>
      <c r="AV136" s="273"/>
      <c r="AW136" s="273"/>
      <c r="AX136" s="273"/>
      <c r="AY136" s="273"/>
      <c r="AZ136" s="273"/>
      <c r="BA136" s="273"/>
      <c r="BB136" s="273"/>
      <c r="BC136" s="273"/>
      <c r="BD136" s="273"/>
      <c r="BE136" s="511"/>
      <c r="BF136" s="511"/>
      <c r="BG136" s="511"/>
      <c r="BH136" s="273"/>
      <c r="BI136" s="273"/>
      <c r="BJ136" s="273"/>
    </row>
    <row r="137" spans="1:62" ht="45" x14ac:dyDescent="0.25">
      <c r="A137" s="541"/>
      <c r="B137" s="541"/>
      <c r="C137" s="541"/>
      <c r="D137" s="517"/>
      <c r="E137" s="517"/>
      <c r="F137" s="517"/>
      <c r="G137" s="517"/>
      <c r="H137" s="517"/>
      <c r="I137" s="529"/>
      <c r="J137" s="547"/>
      <c r="K137" s="529"/>
      <c r="L137" s="270" t="s">
        <v>511</v>
      </c>
      <c r="M137" s="271">
        <v>44562</v>
      </c>
      <c r="N137" s="271">
        <v>44926</v>
      </c>
      <c r="O137" s="267">
        <v>365</v>
      </c>
      <c r="P137" s="267">
        <v>1</v>
      </c>
      <c r="Q137" s="315">
        <v>3.3000000000000002E-2</v>
      </c>
      <c r="R137" s="272">
        <v>1</v>
      </c>
      <c r="S137" s="267" t="s">
        <v>436</v>
      </c>
      <c r="T137" s="273"/>
      <c r="U137" s="273"/>
      <c r="V137" s="270" t="s">
        <v>511</v>
      </c>
      <c r="W137" s="270" t="s">
        <v>511</v>
      </c>
      <c r="X137" s="273"/>
      <c r="Y137" s="267" t="s">
        <v>436</v>
      </c>
      <c r="Z137" s="273"/>
      <c r="AA137" s="273"/>
      <c r="AB137" s="267" t="s">
        <v>436</v>
      </c>
      <c r="AC137" s="273"/>
      <c r="AD137" s="273"/>
      <c r="AE137" s="267" t="s">
        <v>436</v>
      </c>
      <c r="AF137" s="273"/>
      <c r="AG137" s="273"/>
      <c r="AH137" s="267" t="s">
        <v>436</v>
      </c>
      <c r="AI137" s="273"/>
      <c r="AJ137" s="273"/>
      <c r="AK137" s="272">
        <v>1</v>
      </c>
      <c r="AL137" s="272">
        <v>1</v>
      </c>
      <c r="AM137" s="272">
        <v>1</v>
      </c>
      <c r="AN137" s="273"/>
      <c r="AO137" s="529"/>
      <c r="AP137" s="523"/>
      <c r="AQ137" s="511"/>
      <c r="AR137" s="525"/>
      <c r="AS137" s="511"/>
      <c r="AT137" s="511"/>
      <c r="AU137" s="511"/>
      <c r="AV137" s="273"/>
      <c r="AW137" s="273"/>
      <c r="AX137" s="273"/>
      <c r="AY137" s="273"/>
      <c r="AZ137" s="273"/>
      <c r="BA137" s="273"/>
      <c r="BB137" s="273"/>
      <c r="BC137" s="273"/>
      <c r="BD137" s="273"/>
      <c r="BE137" s="511"/>
      <c r="BF137" s="511"/>
      <c r="BG137" s="511"/>
      <c r="BH137" s="273"/>
      <c r="BI137" s="273"/>
      <c r="BJ137" s="273"/>
    </row>
    <row r="138" spans="1:62" ht="75" x14ac:dyDescent="0.25">
      <c r="A138" s="541"/>
      <c r="B138" s="541"/>
      <c r="C138" s="541"/>
      <c r="D138" s="517"/>
      <c r="E138" s="517"/>
      <c r="F138" s="517"/>
      <c r="G138" s="517"/>
      <c r="H138" s="517"/>
      <c r="I138" s="529"/>
      <c r="J138" s="547"/>
      <c r="K138" s="529"/>
      <c r="L138" s="270" t="s">
        <v>512</v>
      </c>
      <c r="M138" s="271">
        <v>44562</v>
      </c>
      <c r="N138" s="271">
        <v>44926</v>
      </c>
      <c r="O138" s="267">
        <v>365</v>
      </c>
      <c r="P138" s="267">
        <v>1</v>
      </c>
      <c r="Q138" s="315">
        <v>3.3000000000000002E-2</v>
      </c>
      <c r="R138" s="272">
        <v>1</v>
      </c>
      <c r="S138" s="267" t="s">
        <v>436</v>
      </c>
      <c r="T138" s="273"/>
      <c r="U138" s="273"/>
      <c r="V138" s="270" t="s">
        <v>512</v>
      </c>
      <c r="W138" s="270" t="s">
        <v>512</v>
      </c>
      <c r="X138" s="273"/>
      <c r="Y138" s="267" t="s">
        <v>436</v>
      </c>
      <c r="Z138" s="273"/>
      <c r="AA138" s="273"/>
      <c r="AB138" s="267" t="s">
        <v>436</v>
      </c>
      <c r="AC138" s="273"/>
      <c r="AD138" s="273"/>
      <c r="AE138" s="267" t="s">
        <v>436</v>
      </c>
      <c r="AF138" s="273"/>
      <c r="AG138" s="273"/>
      <c r="AH138" s="267" t="s">
        <v>436</v>
      </c>
      <c r="AI138" s="273"/>
      <c r="AJ138" s="273"/>
      <c r="AK138" s="272">
        <v>1</v>
      </c>
      <c r="AL138" s="272">
        <v>1</v>
      </c>
      <c r="AM138" s="272">
        <v>1</v>
      </c>
      <c r="AN138" s="273"/>
      <c r="AO138" s="529"/>
      <c r="AP138" s="523"/>
      <c r="AQ138" s="511"/>
      <c r="AR138" s="525"/>
      <c r="AS138" s="511"/>
      <c r="AT138" s="511"/>
      <c r="AU138" s="511"/>
      <c r="AV138" s="273"/>
      <c r="AW138" s="273"/>
      <c r="AX138" s="273"/>
      <c r="AY138" s="273"/>
      <c r="AZ138" s="273"/>
      <c r="BA138" s="273"/>
      <c r="BB138" s="273"/>
      <c r="BC138" s="273"/>
      <c r="BD138" s="273"/>
      <c r="BE138" s="511"/>
      <c r="BF138" s="511"/>
      <c r="BG138" s="511"/>
      <c r="BH138" s="273"/>
      <c r="BI138" s="273"/>
      <c r="BJ138" s="273"/>
    </row>
    <row r="139" spans="1:62" ht="90" x14ac:dyDescent="0.25">
      <c r="A139" s="541"/>
      <c r="B139" s="541"/>
      <c r="C139" s="541"/>
      <c r="D139" s="517"/>
      <c r="E139" s="517"/>
      <c r="F139" s="517"/>
      <c r="G139" s="517"/>
      <c r="H139" s="517"/>
      <c r="I139" s="529"/>
      <c r="J139" s="547"/>
      <c r="K139" s="529"/>
      <c r="L139" s="270" t="s">
        <v>513</v>
      </c>
      <c r="M139" s="271">
        <v>44562</v>
      </c>
      <c r="N139" s="271">
        <v>44926</v>
      </c>
      <c r="O139" s="267">
        <v>365</v>
      </c>
      <c r="P139" s="267">
        <v>1</v>
      </c>
      <c r="Q139" s="315">
        <v>3.3000000000000002E-2</v>
      </c>
      <c r="R139" s="272">
        <v>14</v>
      </c>
      <c r="S139" s="267" t="s">
        <v>436</v>
      </c>
      <c r="T139" s="273"/>
      <c r="U139" s="273"/>
      <c r="V139" s="270" t="s">
        <v>513</v>
      </c>
      <c r="W139" s="270" t="s">
        <v>513</v>
      </c>
      <c r="X139" s="273"/>
      <c r="Y139" s="267" t="s">
        <v>436</v>
      </c>
      <c r="Z139" s="273"/>
      <c r="AA139" s="273"/>
      <c r="AB139" s="267" t="s">
        <v>436</v>
      </c>
      <c r="AC139" s="273"/>
      <c r="AD139" s="273"/>
      <c r="AE139" s="267" t="s">
        <v>436</v>
      </c>
      <c r="AF139" s="273"/>
      <c r="AG139" s="273"/>
      <c r="AH139" s="267" t="s">
        <v>436</v>
      </c>
      <c r="AI139" s="273"/>
      <c r="AJ139" s="273"/>
      <c r="AK139" s="272">
        <v>14</v>
      </c>
      <c r="AL139" s="272">
        <v>14</v>
      </c>
      <c r="AM139" s="272">
        <v>14</v>
      </c>
      <c r="AN139" s="273"/>
      <c r="AO139" s="529"/>
      <c r="AP139" s="523"/>
      <c r="AQ139" s="511"/>
      <c r="AR139" s="525"/>
      <c r="AS139" s="511"/>
      <c r="AT139" s="511"/>
      <c r="AU139" s="511"/>
      <c r="AV139" s="273"/>
      <c r="AW139" s="273"/>
      <c r="AX139" s="273"/>
      <c r="AY139" s="273"/>
      <c r="AZ139" s="273"/>
      <c r="BA139" s="273"/>
      <c r="BB139" s="273"/>
      <c r="BC139" s="273"/>
      <c r="BD139" s="273"/>
      <c r="BE139" s="511"/>
      <c r="BF139" s="511"/>
      <c r="BG139" s="511"/>
      <c r="BH139" s="273"/>
      <c r="BI139" s="273"/>
      <c r="BJ139" s="273"/>
    </row>
    <row r="140" spans="1:62" ht="75" x14ac:dyDescent="0.25">
      <c r="A140" s="541"/>
      <c r="B140" s="541"/>
      <c r="C140" s="541"/>
      <c r="D140" s="517"/>
      <c r="E140" s="517"/>
      <c r="F140" s="517"/>
      <c r="G140" s="517"/>
      <c r="H140" s="517"/>
      <c r="I140" s="529"/>
      <c r="J140" s="547"/>
      <c r="K140" s="529"/>
      <c r="L140" s="270" t="s">
        <v>514</v>
      </c>
      <c r="M140" s="271">
        <v>44562</v>
      </c>
      <c r="N140" s="271">
        <v>44926</v>
      </c>
      <c r="O140" s="267">
        <v>365</v>
      </c>
      <c r="P140" s="267">
        <v>1</v>
      </c>
      <c r="Q140" s="315">
        <v>3.3000000000000002E-2</v>
      </c>
      <c r="R140" s="272">
        <v>1</v>
      </c>
      <c r="S140" s="267" t="s">
        <v>436</v>
      </c>
      <c r="T140" s="273"/>
      <c r="U140" s="273"/>
      <c r="V140" s="270" t="s">
        <v>514</v>
      </c>
      <c r="W140" s="270" t="s">
        <v>514</v>
      </c>
      <c r="X140" s="273"/>
      <c r="Y140" s="267" t="s">
        <v>436</v>
      </c>
      <c r="Z140" s="273"/>
      <c r="AA140" s="273"/>
      <c r="AB140" s="267" t="s">
        <v>436</v>
      </c>
      <c r="AC140" s="273"/>
      <c r="AD140" s="273"/>
      <c r="AE140" s="267" t="s">
        <v>436</v>
      </c>
      <c r="AF140" s="273"/>
      <c r="AG140" s="273"/>
      <c r="AH140" s="267" t="s">
        <v>436</v>
      </c>
      <c r="AI140" s="273"/>
      <c r="AJ140" s="273"/>
      <c r="AK140" s="272">
        <v>1</v>
      </c>
      <c r="AL140" s="272">
        <v>1</v>
      </c>
      <c r="AM140" s="272">
        <v>1</v>
      </c>
      <c r="AN140" s="273"/>
      <c r="AO140" s="529"/>
      <c r="AP140" s="523"/>
      <c r="AQ140" s="511"/>
      <c r="AR140" s="525"/>
      <c r="AS140" s="511"/>
      <c r="AT140" s="511"/>
      <c r="AU140" s="511"/>
      <c r="AV140" s="273"/>
      <c r="AW140" s="273"/>
      <c r="AX140" s="273"/>
      <c r="AY140" s="273"/>
      <c r="AZ140" s="273"/>
      <c r="BA140" s="273"/>
      <c r="BB140" s="273"/>
      <c r="BC140" s="273"/>
      <c r="BD140" s="273"/>
      <c r="BE140" s="511"/>
      <c r="BF140" s="511"/>
      <c r="BG140" s="511"/>
      <c r="BH140" s="273"/>
      <c r="BI140" s="273"/>
      <c r="BJ140" s="273"/>
    </row>
    <row r="141" spans="1:62" ht="75" x14ac:dyDescent="0.25">
      <c r="A141" s="541"/>
      <c r="B141" s="541"/>
      <c r="C141" s="541"/>
      <c r="D141" s="517"/>
      <c r="E141" s="517"/>
      <c r="F141" s="517"/>
      <c r="G141" s="517"/>
      <c r="H141" s="517"/>
      <c r="I141" s="529"/>
      <c r="J141" s="547"/>
      <c r="K141" s="529"/>
      <c r="L141" s="270" t="s">
        <v>515</v>
      </c>
      <c r="M141" s="271">
        <v>44562</v>
      </c>
      <c r="N141" s="271">
        <v>44926</v>
      </c>
      <c r="O141" s="267">
        <v>365</v>
      </c>
      <c r="P141" s="267">
        <v>1</v>
      </c>
      <c r="Q141" s="315">
        <v>3.3000000000000002E-2</v>
      </c>
      <c r="R141" s="272">
        <v>1</v>
      </c>
      <c r="S141" s="267" t="s">
        <v>436</v>
      </c>
      <c r="T141" s="273"/>
      <c r="U141" s="273"/>
      <c r="V141" s="270" t="s">
        <v>515</v>
      </c>
      <c r="W141" s="270" t="s">
        <v>515</v>
      </c>
      <c r="X141" s="273"/>
      <c r="Y141" s="267" t="s">
        <v>436</v>
      </c>
      <c r="Z141" s="273"/>
      <c r="AA141" s="273"/>
      <c r="AB141" s="267" t="s">
        <v>436</v>
      </c>
      <c r="AC141" s="273"/>
      <c r="AD141" s="273"/>
      <c r="AE141" s="267" t="s">
        <v>436</v>
      </c>
      <c r="AF141" s="273"/>
      <c r="AG141" s="273"/>
      <c r="AH141" s="267" t="s">
        <v>436</v>
      </c>
      <c r="AI141" s="273"/>
      <c r="AJ141" s="273"/>
      <c r="AK141" s="272">
        <v>1</v>
      </c>
      <c r="AL141" s="272">
        <v>1</v>
      </c>
      <c r="AM141" s="272">
        <v>1</v>
      </c>
      <c r="AN141" s="273"/>
      <c r="AO141" s="529"/>
      <c r="AP141" s="523"/>
      <c r="AQ141" s="511"/>
      <c r="AR141" s="525"/>
      <c r="AS141" s="511"/>
      <c r="AT141" s="511"/>
      <c r="AU141" s="511"/>
      <c r="AV141" s="273"/>
      <c r="AW141" s="273"/>
      <c r="AX141" s="273"/>
      <c r="AY141" s="273"/>
      <c r="AZ141" s="273"/>
      <c r="BA141" s="273"/>
      <c r="BB141" s="273"/>
      <c r="BC141" s="273"/>
      <c r="BD141" s="273"/>
      <c r="BE141" s="511"/>
      <c r="BF141" s="511"/>
      <c r="BG141" s="511"/>
      <c r="BH141" s="273"/>
      <c r="BI141" s="273"/>
      <c r="BJ141" s="273"/>
    </row>
    <row r="142" spans="1:62" ht="75" x14ac:dyDescent="0.25">
      <c r="A142" s="541"/>
      <c r="B142" s="541"/>
      <c r="C142" s="541"/>
      <c r="D142" s="517"/>
      <c r="E142" s="517"/>
      <c r="F142" s="517"/>
      <c r="G142" s="517"/>
      <c r="H142" s="517"/>
      <c r="I142" s="529"/>
      <c r="J142" s="547"/>
      <c r="K142" s="529"/>
      <c r="L142" s="270" t="s">
        <v>516</v>
      </c>
      <c r="M142" s="271">
        <v>44562</v>
      </c>
      <c r="N142" s="271">
        <v>44926</v>
      </c>
      <c r="O142" s="267">
        <v>365</v>
      </c>
      <c r="P142" s="267">
        <v>1</v>
      </c>
      <c r="Q142" s="315">
        <v>3.3000000000000002E-2</v>
      </c>
      <c r="R142" s="272">
        <v>1</v>
      </c>
      <c r="S142" s="267" t="s">
        <v>436</v>
      </c>
      <c r="T142" s="273"/>
      <c r="U142" s="273"/>
      <c r="V142" s="270" t="s">
        <v>516</v>
      </c>
      <c r="W142" s="270" t="s">
        <v>516</v>
      </c>
      <c r="X142" s="273"/>
      <c r="Y142" s="267" t="s">
        <v>436</v>
      </c>
      <c r="Z142" s="273"/>
      <c r="AA142" s="273"/>
      <c r="AB142" s="267" t="s">
        <v>436</v>
      </c>
      <c r="AC142" s="273"/>
      <c r="AD142" s="273"/>
      <c r="AE142" s="267" t="s">
        <v>436</v>
      </c>
      <c r="AF142" s="273"/>
      <c r="AG142" s="273"/>
      <c r="AH142" s="267" t="s">
        <v>436</v>
      </c>
      <c r="AI142" s="273"/>
      <c r="AJ142" s="273"/>
      <c r="AK142" s="272">
        <v>1</v>
      </c>
      <c r="AL142" s="272">
        <v>1</v>
      </c>
      <c r="AM142" s="272">
        <v>1</v>
      </c>
      <c r="AN142" s="273"/>
      <c r="AO142" s="529"/>
      <c r="AP142" s="523"/>
      <c r="AQ142" s="511"/>
      <c r="AR142" s="525"/>
      <c r="AS142" s="511"/>
      <c r="AT142" s="511"/>
      <c r="AU142" s="511"/>
      <c r="AV142" s="273"/>
      <c r="AW142" s="273"/>
      <c r="AX142" s="273"/>
      <c r="AY142" s="273"/>
      <c r="AZ142" s="273"/>
      <c r="BA142" s="273"/>
      <c r="BB142" s="273"/>
      <c r="BC142" s="273"/>
      <c r="BD142" s="273"/>
      <c r="BE142" s="511"/>
      <c r="BF142" s="511"/>
      <c r="BG142" s="511"/>
      <c r="BH142" s="273"/>
      <c r="BI142" s="273"/>
      <c r="BJ142" s="273"/>
    </row>
    <row r="143" spans="1:62" ht="45" x14ac:dyDescent="0.25">
      <c r="A143" s="541"/>
      <c r="B143" s="541"/>
      <c r="C143" s="541"/>
      <c r="D143" s="517"/>
      <c r="E143" s="517"/>
      <c r="F143" s="517"/>
      <c r="G143" s="517"/>
      <c r="H143" s="517"/>
      <c r="I143" s="529"/>
      <c r="J143" s="547"/>
      <c r="K143" s="529"/>
      <c r="L143" s="270" t="s">
        <v>517</v>
      </c>
      <c r="M143" s="271">
        <v>44562</v>
      </c>
      <c r="N143" s="271">
        <v>44926</v>
      </c>
      <c r="O143" s="267">
        <v>365</v>
      </c>
      <c r="P143" s="267">
        <v>1</v>
      </c>
      <c r="Q143" s="315">
        <v>3.3000000000000002E-2</v>
      </c>
      <c r="R143" s="272">
        <v>1</v>
      </c>
      <c r="S143" s="267" t="s">
        <v>436</v>
      </c>
      <c r="T143" s="273"/>
      <c r="U143" s="273"/>
      <c r="V143" s="270" t="s">
        <v>517</v>
      </c>
      <c r="W143" s="270" t="s">
        <v>517</v>
      </c>
      <c r="X143" s="273"/>
      <c r="Y143" s="267" t="s">
        <v>436</v>
      </c>
      <c r="Z143" s="273"/>
      <c r="AA143" s="273"/>
      <c r="AB143" s="267" t="s">
        <v>436</v>
      </c>
      <c r="AC143" s="273"/>
      <c r="AD143" s="273"/>
      <c r="AE143" s="267" t="s">
        <v>436</v>
      </c>
      <c r="AF143" s="273"/>
      <c r="AG143" s="273"/>
      <c r="AH143" s="267" t="s">
        <v>436</v>
      </c>
      <c r="AI143" s="273"/>
      <c r="AJ143" s="273"/>
      <c r="AK143" s="272">
        <v>1</v>
      </c>
      <c r="AL143" s="272">
        <v>1</v>
      </c>
      <c r="AM143" s="272">
        <v>1</v>
      </c>
      <c r="AN143" s="273"/>
      <c r="AO143" s="529"/>
      <c r="AP143" s="523"/>
      <c r="AQ143" s="511"/>
      <c r="AR143" s="525"/>
      <c r="AS143" s="511"/>
      <c r="AT143" s="511"/>
      <c r="AU143" s="511"/>
      <c r="AV143" s="273"/>
      <c r="AW143" s="273"/>
      <c r="AX143" s="273"/>
      <c r="AY143" s="273"/>
      <c r="AZ143" s="273"/>
      <c r="BA143" s="273"/>
      <c r="BB143" s="273"/>
      <c r="BC143" s="273"/>
      <c r="BD143" s="273"/>
      <c r="BE143" s="511"/>
      <c r="BF143" s="511"/>
      <c r="BG143" s="511"/>
      <c r="BH143" s="273"/>
      <c r="BI143" s="273"/>
      <c r="BJ143" s="273"/>
    </row>
    <row r="144" spans="1:62" ht="120" x14ac:dyDescent="0.25">
      <c r="A144" s="541"/>
      <c r="B144" s="541"/>
      <c r="C144" s="541"/>
      <c r="D144" s="517"/>
      <c r="E144" s="517"/>
      <c r="F144" s="517"/>
      <c r="G144" s="517"/>
      <c r="H144" s="517"/>
      <c r="I144" s="529"/>
      <c r="J144" s="547"/>
      <c r="K144" s="529"/>
      <c r="L144" s="270" t="s">
        <v>518</v>
      </c>
      <c r="M144" s="271">
        <v>44562</v>
      </c>
      <c r="N144" s="271">
        <v>44926</v>
      </c>
      <c r="O144" s="267">
        <v>365</v>
      </c>
      <c r="P144" s="272">
        <v>1</v>
      </c>
      <c r="Q144" s="315">
        <v>3.3000000000000002E-2</v>
      </c>
      <c r="R144" s="272">
        <v>1</v>
      </c>
      <c r="S144" s="267" t="s">
        <v>436</v>
      </c>
      <c r="T144" s="273"/>
      <c r="U144" s="273"/>
      <c r="V144" s="270" t="s">
        <v>518</v>
      </c>
      <c r="W144" s="270" t="s">
        <v>518</v>
      </c>
      <c r="X144" s="273"/>
      <c r="Y144" s="267" t="s">
        <v>436</v>
      </c>
      <c r="Z144" s="273"/>
      <c r="AA144" s="273"/>
      <c r="AB144" s="267" t="s">
        <v>436</v>
      </c>
      <c r="AC144" s="273"/>
      <c r="AD144" s="273"/>
      <c r="AE144" s="267" t="s">
        <v>436</v>
      </c>
      <c r="AF144" s="273"/>
      <c r="AG144" s="273"/>
      <c r="AH144" s="267" t="s">
        <v>436</v>
      </c>
      <c r="AI144" s="273"/>
      <c r="AJ144" s="273"/>
      <c r="AK144" s="272">
        <v>1</v>
      </c>
      <c r="AL144" s="272">
        <v>1</v>
      </c>
      <c r="AM144" s="272">
        <v>1</v>
      </c>
      <c r="AN144" s="273"/>
      <c r="AO144" s="529"/>
      <c r="AP144" s="523"/>
      <c r="AQ144" s="511"/>
      <c r="AR144" s="525"/>
      <c r="AS144" s="511"/>
      <c r="AT144" s="511"/>
      <c r="AU144" s="511"/>
      <c r="AV144" s="273"/>
      <c r="AW144" s="273"/>
      <c r="AX144" s="273"/>
      <c r="AY144" s="273"/>
      <c r="AZ144" s="273"/>
      <c r="BA144" s="273"/>
      <c r="BB144" s="273"/>
      <c r="BC144" s="273"/>
      <c r="BD144" s="273"/>
      <c r="BE144" s="511"/>
      <c r="BF144" s="511"/>
      <c r="BG144" s="511"/>
      <c r="BH144" s="273"/>
      <c r="BI144" s="273"/>
      <c r="BJ144" s="273"/>
    </row>
    <row r="145" spans="1:62" ht="75" x14ac:dyDescent="0.25">
      <c r="A145" s="541"/>
      <c r="B145" s="541"/>
      <c r="C145" s="541"/>
      <c r="D145" s="517"/>
      <c r="E145" s="517"/>
      <c r="F145" s="517"/>
      <c r="G145" s="517"/>
      <c r="H145" s="517"/>
      <c r="I145" s="529"/>
      <c r="J145" s="547"/>
      <c r="K145" s="529"/>
      <c r="L145" s="270" t="s">
        <v>519</v>
      </c>
      <c r="M145" s="271">
        <v>44562</v>
      </c>
      <c r="N145" s="271">
        <v>44926</v>
      </c>
      <c r="O145" s="267">
        <v>365</v>
      </c>
      <c r="P145" s="272">
        <v>1</v>
      </c>
      <c r="Q145" s="315">
        <v>3.3000000000000002E-2</v>
      </c>
      <c r="R145" s="272">
        <v>1</v>
      </c>
      <c r="S145" s="267" t="s">
        <v>436</v>
      </c>
      <c r="T145" s="273"/>
      <c r="U145" s="273"/>
      <c r="V145" s="270" t="s">
        <v>519</v>
      </c>
      <c r="W145" s="270" t="s">
        <v>519</v>
      </c>
      <c r="X145" s="273"/>
      <c r="Y145" s="267" t="s">
        <v>436</v>
      </c>
      <c r="Z145" s="273"/>
      <c r="AA145" s="273"/>
      <c r="AB145" s="267" t="s">
        <v>436</v>
      </c>
      <c r="AC145" s="273"/>
      <c r="AD145" s="273"/>
      <c r="AE145" s="267" t="s">
        <v>436</v>
      </c>
      <c r="AF145" s="273"/>
      <c r="AG145" s="273"/>
      <c r="AH145" s="267" t="s">
        <v>436</v>
      </c>
      <c r="AI145" s="273"/>
      <c r="AJ145" s="273"/>
      <c r="AK145" s="272">
        <v>1</v>
      </c>
      <c r="AL145" s="272">
        <v>1</v>
      </c>
      <c r="AM145" s="272">
        <v>1</v>
      </c>
      <c r="AN145" s="273"/>
      <c r="AO145" s="529"/>
      <c r="AP145" s="523"/>
      <c r="AQ145" s="511"/>
      <c r="AR145" s="525"/>
      <c r="AS145" s="511"/>
      <c r="AT145" s="511"/>
      <c r="AU145" s="511"/>
      <c r="AV145" s="273"/>
      <c r="AW145" s="273"/>
      <c r="AX145" s="273"/>
      <c r="AY145" s="273"/>
      <c r="AZ145" s="273"/>
      <c r="BA145" s="273"/>
      <c r="BB145" s="273"/>
      <c r="BC145" s="273"/>
      <c r="BD145" s="273"/>
      <c r="BE145" s="511"/>
      <c r="BF145" s="511"/>
      <c r="BG145" s="511"/>
      <c r="BH145" s="273"/>
      <c r="BI145" s="273"/>
      <c r="BJ145" s="273"/>
    </row>
    <row r="146" spans="1:62" ht="105" x14ac:dyDescent="0.25">
      <c r="A146" s="541"/>
      <c r="B146" s="541"/>
      <c r="C146" s="541"/>
      <c r="D146" s="517"/>
      <c r="E146" s="517"/>
      <c r="F146" s="517"/>
      <c r="G146" s="517"/>
      <c r="H146" s="517"/>
      <c r="I146" s="529"/>
      <c r="J146" s="547"/>
      <c r="K146" s="529"/>
      <c r="L146" s="270" t="s">
        <v>520</v>
      </c>
      <c r="M146" s="271">
        <v>44562</v>
      </c>
      <c r="N146" s="271">
        <v>44926</v>
      </c>
      <c r="O146" s="267">
        <v>365</v>
      </c>
      <c r="P146" s="267">
        <v>21</v>
      </c>
      <c r="Q146" s="315">
        <v>3.3000000000000002E-2</v>
      </c>
      <c r="R146" s="272">
        <v>1</v>
      </c>
      <c r="S146" s="267" t="s">
        <v>436</v>
      </c>
      <c r="T146" s="273"/>
      <c r="U146" s="273"/>
      <c r="V146" s="270" t="s">
        <v>520</v>
      </c>
      <c r="W146" s="270" t="s">
        <v>520</v>
      </c>
      <c r="X146" s="273"/>
      <c r="Y146" s="267" t="s">
        <v>436</v>
      </c>
      <c r="Z146" s="273"/>
      <c r="AA146" s="273"/>
      <c r="AB146" s="267" t="s">
        <v>436</v>
      </c>
      <c r="AC146" s="273"/>
      <c r="AD146" s="273"/>
      <c r="AE146" s="267" t="s">
        <v>436</v>
      </c>
      <c r="AF146" s="273"/>
      <c r="AG146" s="273"/>
      <c r="AH146" s="267" t="s">
        <v>436</v>
      </c>
      <c r="AI146" s="273"/>
      <c r="AJ146" s="273"/>
      <c r="AK146" s="272">
        <v>1</v>
      </c>
      <c r="AL146" s="272">
        <v>1</v>
      </c>
      <c r="AM146" s="272">
        <v>1</v>
      </c>
      <c r="AN146" s="273"/>
      <c r="AO146" s="529"/>
      <c r="AP146" s="523"/>
      <c r="AQ146" s="511"/>
      <c r="AR146" s="525"/>
      <c r="AS146" s="511"/>
      <c r="AT146" s="511"/>
      <c r="AU146" s="511"/>
      <c r="AV146" s="273"/>
      <c r="AW146" s="273"/>
      <c r="AX146" s="273"/>
      <c r="AY146" s="273"/>
      <c r="AZ146" s="273"/>
      <c r="BA146" s="273"/>
      <c r="BB146" s="273"/>
      <c r="BC146" s="273"/>
      <c r="BD146" s="273"/>
      <c r="BE146" s="511"/>
      <c r="BF146" s="511"/>
      <c r="BG146" s="511"/>
      <c r="BH146" s="273"/>
      <c r="BI146" s="273"/>
      <c r="BJ146" s="273"/>
    </row>
    <row r="147" spans="1:62" ht="45" x14ac:dyDescent="0.25">
      <c r="A147" s="541"/>
      <c r="B147" s="541"/>
      <c r="C147" s="541"/>
      <c r="D147" s="517"/>
      <c r="E147" s="517"/>
      <c r="F147" s="517"/>
      <c r="G147" s="517"/>
      <c r="H147" s="517"/>
      <c r="I147" s="529"/>
      <c r="J147" s="547"/>
      <c r="K147" s="529"/>
      <c r="L147" s="291" t="s">
        <v>246</v>
      </c>
      <c r="M147" s="271">
        <v>44562</v>
      </c>
      <c r="N147" s="271">
        <v>44926</v>
      </c>
      <c r="O147" s="267">
        <v>365</v>
      </c>
      <c r="P147" s="267">
        <v>4</v>
      </c>
      <c r="Q147" s="315">
        <v>3.3000000000000002E-2</v>
      </c>
      <c r="R147" s="272">
        <v>1</v>
      </c>
      <c r="S147" s="267" t="s">
        <v>436</v>
      </c>
      <c r="T147" s="273"/>
      <c r="U147" s="273"/>
      <c r="V147" s="291" t="s">
        <v>246</v>
      </c>
      <c r="W147" s="291" t="s">
        <v>246</v>
      </c>
      <c r="X147" s="273"/>
      <c r="Y147" s="267" t="s">
        <v>436</v>
      </c>
      <c r="Z147" s="273"/>
      <c r="AA147" s="273"/>
      <c r="AB147" s="267" t="s">
        <v>436</v>
      </c>
      <c r="AC147" s="273"/>
      <c r="AD147" s="273"/>
      <c r="AE147" s="267" t="s">
        <v>436</v>
      </c>
      <c r="AF147" s="273"/>
      <c r="AG147" s="273"/>
      <c r="AH147" s="267" t="s">
        <v>436</v>
      </c>
      <c r="AI147" s="273"/>
      <c r="AJ147" s="273"/>
      <c r="AK147" s="272">
        <v>1</v>
      </c>
      <c r="AL147" s="272">
        <v>1</v>
      </c>
      <c r="AM147" s="272">
        <v>1</v>
      </c>
      <c r="AN147" s="273"/>
      <c r="AO147" s="529"/>
      <c r="AP147" s="523"/>
      <c r="AQ147" s="511"/>
      <c r="AR147" s="525"/>
      <c r="AS147" s="511"/>
      <c r="AT147" s="511"/>
      <c r="AU147" s="511"/>
      <c r="AV147" s="273"/>
      <c r="AW147" s="273"/>
      <c r="AX147" s="273"/>
      <c r="AY147" s="273"/>
      <c r="AZ147" s="273"/>
      <c r="BA147" s="273"/>
      <c r="BB147" s="273"/>
      <c r="BC147" s="273"/>
      <c r="BD147" s="273"/>
      <c r="BE147" s="511"/>
      <c r="BF147" s="511"/>
      <c r="BG147" s="511"/>
      <c r="BH147" s="273"/>
      <c r="BI147" s="273"/>
      <c r="BJ147" s="273"/>
    </row>
    <row r="148" spans="1:62" ht="90" x14ac:dyDescent="0.25">
      <c r="A148" s="541"/>
      <c r="B148" s="541"/>
      <c r="C148" s="541"/>
      <c r="D148" s="517"/>
      <c r="E148" s="517"/>
      <c r="F148" s="517"/>
      <c r="G148" s="517"/>
      <c r="H148" s="517"/>
      <c r="I148" s="529"/>
      <c r="J148" s="547"/>
      <c r="K148" s="529"/>
      <c r="L148" s="291" t="s">
        <v>248</v>
      </c>
      <c r="M148" s="271">
        <v>44562</v>
      </c>
      <c r="N148" s="271">
        <v>44926</v>
      </c>
      <c r="O148" s="267">
        <v>365</v>
      </c>
      <c r="P148" s="267">
        <v>1</v>
      </c>
      <c r="Q148" s="315">
        <v>3.3000000000000002E-2</v>
      </c>
      <c r="R148" s="272">
        <v>1</v>
      </c>
      <c r="S148" s="267" t="s">
        <v>436</v>
      </c>
      <c r="T148" s="273"/>
      <c r="U148" s="273"/>
      <c r="V148" s="291" t="s">
        <v>248</v>
      </c>
      <c r="W148" s="291" t="s">
        <v>248</v>
      </c>
      <c r="X148" s="273"/>
      <c r="Y148" s="267" t="s">
        <v>436</v>
      </c>
      <c r="Z148" s="273"/>
      <c r="AA148" s="273"/>
      <c r="AB148" s="267" t="s">
        <v>436</v>
      </c>
      <c r="AC148" s="273"/>
      <c r="AD148" s="273"/>
      <c r="AE148" s="267" t="s">
        <v>436</v>
      </c>
      <c r="AF148" s="273"/>
      <c r="AG148" s="273"/>
      <c r="AH148" s="267" t="s">
        <v>436</v>
      </c>
      <c r="AI148" s="273"/>
      <c r="AJ148" s="273"/>
      <c r="AK148" s="272">
        <v>1</v>
      </c>
      <c r="AL148" s="272">
        <v>1</v>
      </c>
      <c r="AM148" s="272">
        <v>1</v>
      </c>
      <c r="AN148" s="273"/>
      <c r="AO148" s="529"/>
      <c r="AP148" s="523"/>
      <c r="AQ148" s="511"/>
      <c r="AR148" s="525"/>
      <c r="AS148" s="511"/>
      <c r="AT148" s="511"/>
      <c r="AU148" s="511"/>
      <c r="AV148" s="273"/>
      <c r="AW148" s="273"/>
      <c r="AX148" s="273"/>
      <c r="AY148" s="273"/>
      <c r="AZ148" s="273"/>
      <c r="BA148" s="273"/>
      <c r="BB148" s="273"/>
      <c r="BC148" s="273"/>
      <c r="BD148" s="273"/>
      <c r="BE148" s="511"/>
      <c r="BF148" s="511"/>
      <c r="BG148" s="511"/>
      <c r="BH148" s="273"/>
      <c r="BI148" s="273"/>
      <c r="BJ148" s="273"/>
    </row>
    <row r="149" spans="1:62" ht="120" x14ac:dyDescent="0.25">
      <c r="A149" s="541"/>
      <c r="B149" s="541"/>
      <c r="C149" s="541"/>
      <c r="D149" s="517"/>
      <c r="E149" s="517"/>
      <c r="F149" s="517"/>
      <c r="G149" s="517"/>
      <c r="H149" s="517"/>
      <c r="I149" s="529"/>
      <c r="J149" s="547"/>
      <c r="K149" s="529"/>
      <c r="L149" s="291" t="s">
        <v>247</v>
      </c>
      <c r="M149" s="271">
        <v>44562</v>
      </c>
      <c r="N149" s="271">
        <v>44926</v>
      </c>
      <c r="O149" s="267">
        <v>365</v>
      </c>
      <c r="P149" s="267">
        <v>21</v>
      </c>
      <c r="Q149" s="315">
        <v>3.3000000000000002E-2</v>
      </c>
      <c r="R149" s="272">
        <v>1</v>
      </c>
      <c r="S149" s="267" t="s">
        <v>436</v>
      </c>
      <c r="T149" s="273"/>
      <c r="U149" s="273"/>
      <c r="V149" s="291" t="s">
        <v>247</v>
      </c>
      <c r="W149" s="291" t="s">
        <v>247</v>
      </c>
      <c r="X149" s="273"/>
      <c r="Y149" s="267" t="s">
        <v>436</v>
      </c>
      <c r="Z149" s="273"/>
      <c r="AA149" s="273"/>
      <c r="AB149" s="267" t="s">
        <v>436</v>
      </c>
      <c r="AC149" s="273"/>
      <c r="AD149" s="273"/>
      <c r="AE149" s="267" t="s">
        <v>436</v>
      </c>
      <c r="AF149" s="273"/>
      <c r="AG149" s="273"/>
      <c r="AH149" s="267" t="s">
        <v>436</v>
      </c>
      <c r="AI149" s="273"/>
      <c r="AJ149" s="273"/>
      <c r="AK149" s="272">
        <v>1</v>
      </c>
      <c r="AL149" s="272">
        <v>1</v>
      </c>
      <c r="AM149" s="272">
        <v>1</v>
      </c>
      <c r="AN149" s="273"/>
      <c r="AO149" s="529"/>
      <c r="AP149" s="523"/>
      <c r="AQ149" s="511"/>
      <c r="AR149" s="525"/>
      <c r="AS149" s="511"/>
      <c r="AT149" s="511"/>
      <c r="AU149" s="511"/>
      <c r="AV149" s="273"/>
      <c r="AW149" s="273"/>
      <c r="AX149" s="273"/>
      <c r="AY149" s="273"/>
      <c r="AZ149" s="273"/>
      <c r="BA149" s="273"/>
      <c r="BB149" s="273"/>
      <c r="BC149" s="273"/>
      <c r="BD149" s="273"/>
      <c r="BE149" s="511"/>
      <c r="BF149" s="511"/>
      <c r="BG149" s="511"/>
      <c r="BH149" s="273"/>
      <c r="BI149" s="273"/>
      <c r="BJ149" s="273"/>
    </row>
    <row r="150" spans="1:62" ht="60" x14ac:dyDescent="0.25">
      <c r="A150" s="541"/>
      <c r="B150" s="541"/>
      <c r="C150" s="541"/>
      <c r="D150" s="517"/>
      <c r="E150" s="517"/>
      <c r="F150" s="517"/>
      <c r="G150" s="517"/>
      <c r="H150" s="517"/>
      <c r="I150" s="529"/>
      <c r="J150" s="547"/>
      <c r="K150" s="529"/>
      <c r="L150" s="279" t="s">
        <v>521</v>
      </c>
      <c r="M150" s="271">
        <v>44562</v>
      </c>
      <c r="N150" s="271">
        <v>44926</v>
      </c>
      <c r="O150" s="267">
        <v>365</v>
      </c>
      <c r="P150" s="267">
        <v>1</v>
      </c>
      <c r="Q150" s="315">
        <v>3.3000000000000002E-2</v>
      </c>
      <c r="R150" s="272">
        <v>0</v>
      </c>
      <c r="S150" s="267" t="s">
        <v>436</v>
      </c>
      <c r="T150" s="273"/>
      <c r="U150" s="273"/>
      <c r="V150" s="279" t="s">
        <v>521</v>
      </c>
      <c r="W150" s="279" t="s">
        <v>521</v>
      </c>
      <c r="X150" s="273"/>
      <c r="Y150" s="267" t="s">
        <v>436</v>
      </c>
      <c r="Z150" s="273"/>
      <c r="AA150" s="273"/>
      <c r="AB150" s="267" t="s">
        <v>436</v>
      </c>
      <c r="AC150" s="273"/>
      <c r="AD150" s="273"/>
      <c r="AE150" s="267" t="s">
        <v>436</v>
      </c>
      <c r="AF150" s="273"/>
      <c r="AG150" s="273"/>
      <c r="AH150" s="273"/>
      <c r="AI150" s="267" t="s">
        <v>436</v>
      </c>
      <c r="AJ150" s="273"/>
      <c r="AK150" s="272">
        <v>0</v>
      </c>
      <c r="AL150" s="272">
        <v>0</v>
      </c>
      <c r="AM150" s="272">
        <v>0</v>
      </c>
      <c r="AN150" s="273"/>
      <c r="AO150" s="529"/>
      <c r="AP150" s="523"/>
      <c r="AQ150" s="511"/>
      <c r="AR150" s="525"/>
      <c r="AS150" s="511"/>
      <c r="AT150" s="511"/>
      <c r="AU150" s="511"/>
      <c r="AV150" s="273"/>
      <c r="AW150" s="273"/>
      <c r="AX150" s="273"/>
      <c r="AY150" s="273"/>
      <c r="AZ150" s="273"/>
      <c r="BA150" s="273"/>
      <c r="BB150" s="273"/>
      <c r="BC150" s="273"/>
      <c r="BD150" s="273"/>
      <c r="BE150" s="511"/>
      <c r="BF150" s="511"/>
      <c r="BG150" s="511"/>
      <c r="BH150" s="273"/>
      <c r="BI150" s="273"/>
      <c r="BJ150" s="273"/>
    </row>
    <row r="151" spans="1:62" ht="120" x14ac:dyDescent="0.25">
      <c r="A151" s="541"/>
      <c r="B151" s="541"/>
      <c r="C151" s="541"/>
      <c r="D151" s="517"/>
      <c r="E151" s="517"/>
      <c r="F151" s="517"/>
      <c r="G151" s="517"/>
      <c r="H151" s="517"/>
      <c r="I151" s="529"/>
      <c r="J151" s="547"/>
      <c r="K151" s="529"/>
      <c r="L151" s="291" t="s">
        <v>249</v>
      </c>
      <c r="M151" s="271">
        <v>44562</v>
      </c>
      <c r="N151" s="271">
        <v>44926</v>
      </c>
      <c r="O151" s="267">
        <v>365</v>
      </c>
      <c r="P151" s="267">
        <v>1</v>
      </c>
      <c r="Q151" s="315">
        <v>3.3000000000000002E-2</v>
      </c>
      <c r="R151" s="272">
        <v>1</v>
      </c>
      <c r="S151" s="267" t="s">
        <v>436</v>
      </c>
      <c r="T151" s="273"/>
      <c r="U151" s="273"/>
      <c r="V151" s="291" t="s">
        <v>249</v>
      </c>
      <c r="W151" s="291" t="s">
        <v>249</v>
      </c>
      <c r="X151" s="273"/>
      <c r="Y151" s="267" t="s">
        <v>436</v>
      </c>
      <c r="Z151" s="273"/>
      <c r="AA151" s="273"/>
      <c r="AB151" s="267" t="s">
        <v>436</v>
      </c>
      <c r="AC151" s="273"/>
      <c r="AD151" s="273"/>
      <c r="AE151" s="267" t="s">
        <v>436</v>
      </c>
      <c r="AF151" s="273"/>
      <c r="AG151" s="273"/>
      <c r="AH151" s="267" t="s">
        <v>436</v>
      </c>
      <c r="AI151" s="273"/>
      <c r="AJ151" s="273"/>
      <c r="AK151" s="272">
        <v>1</v>
      </c>
      <c r="AL151" s="272">
        <v>1</v>
      </c>
      <c r="AM151" s="272">
        <v>1</v>
      </c>
      <c r="AN151" s="273"/>
      <c r="AO151" s="529"/>
      <c r="AP151" s="523"/>
      <c r="AQ151" s="511"/>
      <c r="AR151" s="525"/>
      <c r="AS151" s="511"/>
      <c r="AT151" s="511"/>
      <c r="AU151" s="511"/>
      <c r="AV151" s="273"/>
      <c r="AW151" s="273"/>
      <c r="AX151" s="273"/>
      <c r="AY151" s="273"/>
      <c r="AZ151" s="273"/>
      <c r="BA151" s="273"/>
      <c r="BB151" s="273"/>
      <c r="BC151" s="273"/>
      <c r="BD151" s="273"/>
      <c r="BE151" s="511"/>
      <c r="BF151" s="511"/>
      <c r="BG151" s="511"/>
      <c r="BH151" s="273"/>
      <c r="BI151" s="273"/>
      <c r="BJ151" s="273"/>
    </row>
    <row r="152" spans="1:62" ht="60" x14ac:dyDescent="0.25">
      <c r="A152" s="541"/>
      <c r="B152" s="541"/>
      <c r="C152" s="541"/>
      <c r="D152" s="517"/>
      <c r="E152" s="517"/>
      <c r="F152" s="517"/>
      <c r="G152" s="517"/>
      <c r="H152" s="517"/>
      <c r="I152" s="529"/>
      <c r="J152" s="547"/>
      <c r="K152" s="529"/>
      <c r="L152" s="291" t="s">
        <v>250</v>
      </c>
      <c r="M152" s="271">
        <v>44562</v>
      </c>
      <c r="N152" s="271">
        <v>44926</v>
      </c>
      <c r="O152" s="267">
        <v>365</v>
      </c>
      <c r="P152" s="267">
        <v>7</v>
      </c>
      <c r="Q152" s="315">
        <v>3.3000000000000002E-2</v>
      </c>
      <c r="R152" s="272">
        <v>0.56999999999999995</v>
      </c>
      <c r="S152" s="267" t="s">
        <v>436</v>
      </c>
      <c r="T152" s="273"/>
      <c r="U152" s="273"/>
      <c r="V152" s="291" t="s">
        <v>250</v>
      </c>
      <c r="W152" s="291" t="s">
        <v>250</v>
      </c>
      <c r="X152" s="273"/>
      <c r="Y152" s="267" t="s">
        <v>436</v>
      </c>
      <c r="Z152" s="273"/>
      <c r="AA152" s="273"/>
      <c r="AB152" s="267" t="s">
        <v>436</v>
      </c>
      <c r="AC152" s="273"/>
      <c r="AD152" s="273"/>
      <c r="AE152" s="267" t="s">
        <v>436</v>
      </c>
      <c r="AF152" s="273"/>
      <c r="AG152" s="273"/>
      <c r="AH152" s="267" t="s">
        <v>436</v>
      </c>
      <c r="AI152" s="273"/>
      <c r="AJ152" s="273"/>
      <c r="AK152" s="272">
        <v>0.56999999999999995</v>
      </c>
      <c r="AL152" s="272">
        <v>0.56999999999999995</v>
      </c>
      <c r="AM152" s="272">
        <v>0.56999999999999995</v>
      </c>
      <c r="AN152" s="273"/>
      <c r="AO152" s="529"/>
      <c r="AP152" s="523"/>
      <c r="AQ152" s="511"/>
      <c r="AR152" s="525"/>
      <c r="AS152" s="511"/>
      <c r="AT152" s="511"/>
      <c r="AU152" s="511"/>
      <c r="AV152" s="273"/>
      <c r="AW152" s="273"/>
      <c r="AX152" s="273"/>
      <c r="AY152" s="273"/>
      <c r="AZ152" s="273"/>
      <c r="BA152" s="273"/>
      <c r="BB152" s="273"/>
      <c r="BC152" s="273"/>
      <c r="BD152" s="273"/>
      <c r="BE152" s="511"/>
      <c r="BF152" s="511"/>
      <c r="BG152" s="511"/>
      <c r="BH152" s="273"/>
      <c r="BI152" s="273"/>
      <c r="BJ152" s="273"/>
    </row>
    <row r="153" spans="1:62" ht="62.25" customHeight="1" x14ac:dyDescent="0.25">
      <c r="A153" s="541"/>
      <c r="B153" s="541"/>
      <c r="C153" s="541"/>
      <c r="D153" s="517"/>
      <c r="E153" s="517"/>
      <c r="F153" s="517"/>
      <c r="G153" s="517"/>
      <c r="H153" s="517"/>
      <c r="I153" s="529"/>
      <c r="J153" s="547"/>
      <c r="K153" s="529"/>
      <c r="L153" s="291" t="s">
        <v>243</v>
      </c>
      <c r="M153" s="271">
        <v>44562</v>
      </c>
      <c r="N153" s="271">
        <v>44926</v>
      </c>
      <c r="O153" s="267">
        <v>365</v>
      </c>
      <c r="P153" s="267">
        <v>1</v>
      </c>
      <c r="Q153" s="315">
        <v>3.3000000000000002E-2</v>
      </c>
      <c r="R153" s="272">
        <v>0.35</v>
      </c>
      <c r="S153" s="267" t="s">
        <v>436</v>
      </c>
      <c r="T153" s="273"/>
      <c r="U153" s="273"/>
      <c r="V153" s="291" t="s">
        <v>243</v>
      </c>
      <c r="W153" s="291" t="s">
        <v>243</v>
      </c>
      <c r="X153" s="273"/>
      <c r="Y153" s="267" t="s">
        <v>436</v>
      </c>
      <c r="Z153" s="273"/>
      <c r="AA153" s="273"/>
      <c r="AB153" s="267" t="s">
        <v>436</v>
      </c>
      <c r="AC153" s="273"/>
      <c r="AD153" s="273"/>
      <c r="AE153" s="267" t="s">
        <v>436</v>
      </c>
      <c r="AF153" s="273"/>
      <c r="AG153" s="273"/>
      <c r="AH153" s="267" t="s">
        <v>436</v>
      </c>
      <c r="AI153" s="273"/>
      <c r="AJ153" s="273"/>
      <c r="AK153" s="272">
        <v>0.35</v>
      </c>
      <c r="AL153" s="272">
        <v>0.35</v>
      </c>
      <c r="AM153" s="272">
        <v>0.35</v>
      </c>
      <c r="AN153" s="273"/>
      <c r="AO153" s="529"/>
      <c r="AP153" s="523"/>
      <c r="AQ153" s="511"/>
      <c r="AR153" s="525"/>
      <c r="AS153" s="511"/>
      <c r="AT153" s="511"/>
      <c r="AU153" s="511"/>
      <c r="AV153" s="273"/>
      <c r="AW153" s="273"/>
      <c r="AX153" s="273"/>
      <c r="AY153" s="273"/>
      <c r="AZ153" s="273"/>
      <c r="BA153" s="273"/>
      <c r="BB153" s="273"/>
      <c r="BC153" s="273"/>
      <c r="BD153" s="273"/>
      <c r="BE153" s="511"/>
      <c r="BF153" s="511"/>
      <c r="BG153" s="511"/>
      <c r="BH153" s="273"/>
      <c r="BI153" s="273"/>
      <c r="BJ153" s="273"/>
    </row>
    <row r="154" spans="1:62" ht="27.75" customHeight="1" x14ac:dyDescent="0.25">
      <c r="A154" s="541"/>
      <c r="B154" s="541"/>
      <c r="C154" s="541"/>
      <c r="D154" s="555" t="s">
        <v>82</v>
      </c>
      <c r="E154" s="517">
        <v>1</v>
      </c>
      <c r="F154" s="553">
        <v>0.69799999999999995</v>
      </c>
      <c r="G154" s="553">
        <v>1</v>
      </c>
      <c r="H154" s="553">
        <v>1</v>
      </c>
      <c r="I154" s="529" t="s">
        <v>538</v>
      </c>
      <c r="J154" s="547">
        <v>2021130010001</v>
      </c>
      <c r="K154" s="529" t="s">
        <v>111</v>
      </c>
      <c r="L154" s="270" t="s">
        <v>252</v>
      </c>
      <c r="M154" s="271">
        <v>44562</v>
      </c>
      <c r="N154" s="271">
        <v>44926</v>
      </c>
      <c r="O154" s="267">
        <v>365</v>
      </c>
      <c r="P154" s="314">
        <v>1</v>
      </c>
      <c r="Q154" s="316">
        <v>9.0999999999999998E-2</v>
      </c>
      <c r="R154" s="53">
        <v>1</v>
      </c>
      <c r="S154" s="267" t="s">
        <v>436</v>
      </c>
      <c r="T154" s="273"/>
      <c r="U154" s="273"/>
      <c r="V154" s="270" t="s">
        <v>252</v>
      </c>
      <c r="W154" s="270" t="s">
        <v>252</v>
      </c>
      <c r="X154" s="273"/>
      <c r="Y154" s="267" t="s">
        <v>436</v>
      </c>
      <c r="Z154" s="273"/>
      <c r="AA154" s="273"/>
      <c r="AB154" s="267" t="s">
        <v>436</v>
      </c>
      <c r="AC154" s="273"/>
      <c r="AD154" s="273"/>
      <c r="AE154" s="267" t="s">
        <v>436</v>
      </c>
      <c r="AF154" s="273"/>
      <c r="AG154" s="273"/>
      <c r="AH154" s="267" t="s">
        <v>436</v>
      </c>
      <c r="AI154" s="273"/>
      <c r="AJ154" s="273"/>
      <c r="AK154" s="53">
        <v>1</v>
      </c>
      <c r="AL154" s="53">
        <v>1</v>
      </c>
      <c r="AM154" s="53">
        <v>1</v>
      </c>
      <c r="AN154" s="273"/>
      <c r="AO154" s="529" t="s">
        <v>538</v>
      </c>
      <c r="AP154" s="512" t="s">
        <v>119</v>
      </c>
      <c r="AQ154" s="512">
        <v>245300000</v>
      </c>
      <c r="AR154" s="528">
        <v>0.73</v>
      </c>
      <c r="AS154" s="512">
        <v>245300000</v>
      </c>
      <c r="AT154" s="512">
        <v>245300000</v>
      </c>
      <c r="AU154" s="512">
        <f>+AT154-AS154</f>
        <v>0</v>
      </c>
      <c r="AV154" s="273"/>
      <c r="AW154" s="273"/>
      <c r="AX154" s="273"/>
      <c r="AY154" s="273"/>
      <c r="AZ154" s="273"/>
      <c r="BA154" s="273"/>
      <c r="BB154" s="273"/>
      <c r="BC154" s="273"/>
      <c r="BD154" s="273"/>
      <c r="BE154" s="512">
        <v>245300000</v>
      </c>
      <c r="BF154" s="512">
        <v>193136667</v>
      </c>
      <c r="BG154" s="512">
        <v>179936667</v>
      </c>
      <c r="BH154" s="273"/>
      <c r="BI154" s="273"/>
      <c r="BJ154" s="273"/>
    </row>
    <row r="155" spans="1:62" ht="45" x14ac:dyDescent="0.25">
      <c r="A155" s="541"/>
      <c r="B155" s="541"/>
      <c r="C155" s="541"/>
      <c r="D155" s="555"/>
      <c r="E155" s="517"/>
      <c r="F155" s="553"/>
      <c r="G155" s="553"/>
      <c r="H155" s="553"/>
      <c r="I155" s="529"/>
      <c r="J155" s="547"/>
      <c r="K155" s="529"/>
      <c r="L155" s="270" t="s">
        <v>253</v>
      </c>
      <c r="M155" s="271">
        <v>44562</v>
      </c>
      <c r="N155" s="271">
        <v>44926</v>
      </c>
      <c r="O155" s="267">
        <v>365</v>
      </c>
      <c r="P155" s="314">
        <v>1</v>
      </c>
      <c r="Q155" s="316">
        <v>9.0999999999999998E-2</v>
      </c>
      <c r="R155" s="53">
        <v>1</v>
      </c>
      <c r="S155" s="267" t="s">
        <v>436</v>
      </c>
      <c r="T155" s="273"/>
      <c r="U155" s="273"/>
      <c r="V155" s="270" t="s">
        <v>253</v>
      </c>
      <c r="W155" s="270" t="s">
        <v>253</v>
      </c>
      <c r="X155" s="273"/>
      <c r="Y155" s="267" t="s">
        <v>436</v>
      </c>
      <c r="Z155" s="273"/>
      <c r="AA155" s="273"/>
      <c r="AB155" s="267" t="s">
        <v>436</v>
      </c>
      <c r="AC155" s="273"/>
      <c r="AD155" s="273"/>
      <c r="AE155" s="267" t="s">
        <v>436</v>
      </c>
      <c r="AF155" s="273"/>
      <c r="AG155" s="273"/>
      <c r="AH155" s="267" t="s">
        <v>436</v>
      </c>
      <c r="AI155" s="273"/>
      <c r="AJ155" s="273"/>
      <c r="AK155" s="53">
        <v>1</v>
      </c>
      <c r="AL155" s="53">
        <v>1</v>
      </c>
      <c r="AM155" s="53">
        <v>1</v>
      </c>
      <c r="AN155" s="273"/>
      <c r="AO155" s="529"/>
      <c r="AP155" s="512"/>
      <c r="AQ155" s="512"/>
      <c r="AR155" s="528"/>
      <c r="AS155" s="512"/>
      <c r="AT155" s="512"/>
      <c r="AU155" s="512"/>
      <c r="AV155" s="273"/>
      <c r="AW155" s="273"/>
      <c r="AX155" s="273"/>
      <c r="AY155" s="273"/>
      <c r="AZ155" s="273"/>
      <c r="BA155" s="273"/>
      <c r="BB155" s="273"/>
      <c r="BC155" s="273"/>
      <c r="BD155" s="273"/>
      <c r="BE155" s="512"/>
      <c r="BF155" s="512"/>
      <c r="BG155" s="512"/>
      <c r="BH155" s="273"/>
      <c r="BI155" s="273"/>
      <c r="BJ155" s="273"/>
    </row>
    <row r="156" spans="1:62" ht="90" x14ac:dyDescent="0.25">
      <c r="A156" s="541"/>
      <c r="B156" s="541"/>
      <c r="C156" s="541"/>
      <c r="D156" s="555" t="s">
        <v>85</v>
      </c>
      <c r="E156" s="517">
        <v>3</v>
      </c>
      <c r="F156" s="517">
        <v>3</v>
      </c>
      <c r="G156" s="553">
        <v>1</v>
      </c>
      <c r="H156" s="553">
        <v>1</v>
      </c>
      <c r="I156" s="529"/>
      <c r="J156" s="547"/>
      <c r="K156" s="529"/>
      <c r="L156" s="270" t="s">
        <v>254</v>
      </c>
      <c r="M156" s="271">
        <v>44562</v>
      </c>
      <c r="N156" s="271">
        <v>44926</v>
      </c>
      <c r="O156" s="267">
        <v>365</v>
      </c>
      <c r="P156" s="288">
        <v>30</v>
      </c>
      <c r="Q156" s="316">
        <v>9.0999999999999998E-2</v>
      </c>
      <c r="R156" s="53">
        <v>1</v>
      </c>
      <c r="S156" s="267" t="s">
        <v>436</v>
      </c>
      <c r="T156" s="273"/>
      <c r="U156" s="273"/>
      <c r="V156" s="270" t="s">
        <v>254</v>
      </c>
      <c r="W156" s="270" t="s">
        <v>254</v>
      </c>
      <c r="X156" s="273"/>
      <c r="Y156" s="267" t="s">
        <v>436</v>
      </c>
      <c r="Z156" s="273"/>
      <c r="AA156" s="273"/>
      <c r="AB156" s="267" t="s">
        <v>436</v>
      </c>
      <c r="AC156" s="273"/>
      <c r="AD156" s="273"/>
      <c r="AE156" s="267" t="s">
        <v>436</v>
      </c>
      <c r="AF156" s="273"/>
      <c r="AG156" s="273"/>
      <c r="AH156" s="267" t="s">
        <v>436</v>
      </c>
      <c r="AI156" s="273"/>
      <c r="AJ156" s="273"/>
      <c r="AK156" s="53">
        <v>1</v>
      </c>
      <c r="AL156" s="53">
        <v>1</v>
      </c>
      <c r="AM156" s="53">
        <v>1</v>
      </c>
      <c r="AN156" s="273"/>
      <c r="AO156" s="529"/>
      <c r="AP156" s="512"/>
      <c r="AQ156" s="512"/>
      <c r="AR156" s="528"/>
      <c r="AS156" s="512"/>
      <c r="AT156" s="512"/>
      <c r="AU156" s="512"/>
      <c r="AV156" s="273"/>
      <c r="AW156" s="273"/>
      <c r="AX156" s="273"/>
      <c r="AY156" s="273"/>
      <c r="AZ156" s="273"/>
      <c r="BA156" s="273"/>
      <c r="BB156" s="273"/>
      <c r="BC156" s="273"/>
      <c r="BD156" s="273"/>
      <c r="BE156" s="512"/>
      <c r="BF156" s="512"/>
      <c r="BG156" s="512"/>
      <c r="BH156" s="273"/>
      <c r="BI156" s="273"/>
      <c r="BJ156" s="273"/>
    </row>
    <row r="157" spans="1:62" ht="135" x14ac:dyDescent="0.25">
      <c r="A157" s="541"/>
      <c r="B157" s="541"/>
      <c r="C157" s="541"/>
      <c r="D157" s="555"/>
      <c r="E157" s="517"/>
      <c r="F157" s="517"/>
      <c r="G157" s="553"/>
      <c r="H157" s="553"/>
      <c r="I157" s="529"/>
      <c r="J157" s="547"/>
      <c r="K157" s="529"/>
      <c r="L157" s="270" t="s">
        <v>255</v>
      </c>
      <c r="M157" s="271">
        <v>44562</v>
      </c>
      <c r="N157" s="271">
        <v>44926</v>
      </c>
      <c r="O157" s="267">
        <v>365</v>
      </c>
      <c r="P157" s="314">
        <v>1</v>
      </c>
      <c r="Q157" s="316">
        <v>9.0999999999999998E-2</v>
      </c>
      <c r="R157" s="53">
        <v>1</v>
      </c>
      <c r="S157" s="267" t="s">
        <v>436</v>
      </c>
      <c r="T157" s="273"/>
      <c r="U157" s="273"/>
      <c r="V157" s="270" t="s">
        <v>255</v>
      </c>
      <c r="W157" s="270" t="s">
        <v>255</v>
      </c>
      <c r="X157" s="273"/>
      <c r="Y157" s="267" t="s">
        <v>436</v>
      </c>
      <c r="Z157" s="273"/>
      <c r="AA157" s="273"/>
      <c r="AB157" s="267" t="s">
        <v>436</v>
      </c>
      <c r="AC157" s="273"/>
      <c r="AD157" s="273"/>
      <c r="AE157" s="267" t="s">
        <v>436</v>
      </c>
      <c r="AF157" s="273"/>
      <c r="AG157" s="273"/>
      <c r="AH157" s="267" t="s">
        <v>436</v>
      </c>
      <c r="AI157" s="273"/>
      <c r="AJ157" s="273"/>
      <c r="AK157" s="53">
        <v>1</v>
      </c>
      <c r="AL157" s="53">
        <v>1</v>
      </c>
      <c r="AM157" s="53">
        <v>1</v>
      </c>
      <c r="AN157" s="273"/>
      <c r="AO157" s="529"/>
      <c r="AP157" s="512"/>
      <c r="AQ157" s="512"/>
      <c r="AR157" s="528"/>
      <c r="AS157" s="512"/>
      <c r="AT157" s="512"/>
      <c r="AU157" s="512"/>
      <c r="AV157" s="273"/>
      <c r="AW157" s="273"/>
      <c r="AX157" s="273"/>
      <c r="AY157" s="273"/>
      <c r="AZ157" s="273"/>
      <c r="BA157" s="273"/>
      <c r="BB157" s="273"/>
      <c r="BC157" s="273"/>
      <c r="BD157" s="273"/>
      <c r="BE157" s="512"/>
      <c r="BF157" s="512"/>
      <c r="BG157" s="512"/>
      <c r="BH157" s="273"/>
      <c r="BI157" s="273"/>
      <c r="BJ157" s="273"/>
    </row>
    <row r="158" spans="1:62" ht="60" x14ac:dyDescent="0.25">
      <c r="A158" s="541"/>
      <c r="B158" s="541"/>
      <c r="C158" s="541"/>
      <c r="D158" s="555"/>
      <c r="E158" s="517"/>
      <c r="F158" s="517"/>
      <c r="G158" s="553"/>
      <c r="H158" s="553"/>
      <c r="I158" s="529"/>
      <c r="J158" s="547"/>
      <c r="K158" s="529"/>
      <c r="L158" s="270" t="s">
        <v>256</v>
      </c>
      <c r="M158" s="271">
        <v>44562</v>
      </c>
      <c r="N158" s="271">
        <v>44926</v>
      </c>
      <c r="O158" s="267">
        <v>365</v>
      </c>
      <c r="P158" s="272">
        <v>1</v>
      </c>
      <c r="Q158" s="316">
        <v>9.0999999999999998E-2</v>
      </c>
      <c r="R158" s="53">
        <v>1</v>
      </c>
      <c r="S158" s="267" t="s">
        <v>436</v>
      </c>
      <c r="T158" s="273"/>
      <c r="U158" s="273"/>
      <c r="V158" s="270" t="s">
        <v>256</v>
      </c>
      <c r="W158" s="270" t="s">
        <v>256</v>
      </c>
      <c r="X158" s="273"/>
      <c r="Y158" s="267" t="s">
        <v>436</v>
      </c>
      <c r="Z158" s="273"/>
      <c r="AA158" s="273"/>
      <c r="AB158" s="267" t="s">
        <v>436</v>
      </c>
      <c r="AC158" s="273"/>
      <c r="AD158" s="273"/>
      <c r="AE158" s="267" t="s">
        <v>436</v>
      </c>
      <c r="AF158" s="273"/>
      <c r="AG158" s="273"/>
      <c r="AH158" s="267" t="s">
        <v>436</v>
      </c>
      <c r="AI158" s="273"/>
      <c r="AJ158" s="273"/>
      <c r="AK158" s="53">
        <v>1</v>
      </c>
      <c r="AL158" s="53">
        <v>1</v>
      </c>
      <c r="AM158" s="53">
        <v>1</v>
      </c>
      <c r="AN158" s="273"/>
      <c r="AO158" s="529"/>
      <c r="AP158" s="512"/>
      <c r="AQ158" s="512"/>
      <c r="AR158" s="528"/>
      <c r="AS158" s="512"/>
      <c r="AT158" s="512"/>
      <c r="AU158" s="512"/>
      <c r="AV158" s="273"/>
      <c r="AW158" s="273"/>
      <c r="AX158" s="273"/>
      <c r="AY158" s="273"/>
      <c r="AZ158" s="273"/>
      <c r="BA158" s="273"/>
      <c r="BB158" s="273"/>
      <c r="BC158" s="273"/>
      <c r="BD158" s="273"/>
      <c r="BE158" s="512"/>
      <c r="BF158" s="512"/>
      <c r="BG158" s="512"/>
      <c r="BH158" s="273"/>
      <c r="BI158" s="273"/>
      <c r="BJ158" s="273"/>
    </row>
    <row r="159" spans="1:62" ht="90" x14ac:dyDescent="0.25">
      <c r="A159" s="541"/>
      <c r="B159" s="541"/>
      <c r="C159" s="541"/>
      <c r="D159" s="555"/>
      <c r="E159" s="517"/>
      <c r="F159" s="517"/>
      <c r="G159" s="553"/>
      <c r="H159" s="553"/>
      <c r="I159" s="529"/>
      <c r="J159" s="547"/>
      <c r="K159" s="529"/>
      <c r="L159" s="270" t="s">
        <v>257</v>
      </c>
      <c r="M159" s="271">
        <v>44562</v>
      </c>
      <c r="N159" s="271">
        <v>44926</v>
      </c>
      <c r="O159" s="267">
        <v>365</v>
      </c>
      <c r="P159" s="314">
        <v>1</v>
      </c>
      <c r="Q159" s="316">
        <v>9.0999999999999998E-2</v>
      </c>
      <c r="R159" s="53">
        <v>0.99</v>
      </c>
      <c r="S159" s="267" t="s">
        <v>436</v>
      </c>
      <c r="T159" s="273"/>
      <c r="U159" s="273"/>
      <c r="V159" s="270" t="s">
        <v>257</v>
      </c>
      <c r="W159" s="270" t="s">
        <v>257</v>
      </c>
      <c r="X159" s="273"/>
      <c r="Y159" s="267" t="s">
        <v>436</v>
      </c>
      <c r="Z159" s="273"/>
      <c r="AA159" s="273"/>
      <c r="AB159" s="267" t="s">
        <v>436</v>
      </c>
      <c r="AC159" s="273"/>
      <c r="AD159" s="273"/>
      <c r="AE159" s="267" t="s">
        <v>436</v>
      </c>
      <c r="AF159" s="273"/>
      <c r="AG159" s="273"/>
      <c r="AH159" s="273"/>
      <c r="AI159" s="267" t="s">
        <v>436</v>
      </c>
      <c r="AJ159" s="273"/>
      <c r="AK159" s="53">
        <v>0.99</v>
      </c>
      <c r="AL159" s="53">
        <v>0.99</v>
      </c>
      <c r="AM159" s="53">
        <v>0.99</v>
      </c>
      <c r="AN159" s="273"/>
      <c r="AO159" s="529"/>
      <c r="AP159" s="523" t="s">
        <v>322</v>
      </c>
      <c r="AQ159" s="513">
        <v>419312835</v>
      </c>
      <c r="AR159" s="522">
        <v>0.9</v>
      </c>
      <c r="AS159" s="513">
        <v>419312835</v>
      </c>
      <c r="AT159" s="513">
        <v>419312835</v>
      </c>
      <c r="AU159" s="513">
        <f>+AT159-AS159</f>
        <v>0</v>
      </c>
      <c r="AV159" s="273"/>
      <c r="AW159" s="273"/>
      <c r="AX159" s="273"/>
      <c r="AY159" s="273"/>
      <c r="AZ159" s="273"/>
      <c r="BA159" s="273"/>
      <c r="BB159" s="273"/>
      <c r="BC159" s="273"/>
      <c r="BD159" s="273"/>
      <c r="BE159" s="513">
        <v>419312835</v>
      </c>
      <c r="BF159" s="513">
        <v>419267883</v>
      </c>
      <c r="BG159" s="513">
        <v>379267883</v>
      </c>
      <c r="BH159" s="273"/>
      <c r="BI159" s="273"/>
      <c r="BJ159" s="273"/>
    </row>
    <row r="160" spans="1:62" ht="135" x14ac:dyDescent="0.25">
      <c r="A160" s="541"/>
      <c r="B160" s="541"/>
      <c r="C160" s="541"/>
      <c r="D160" s="555"/>
      <c r="E160" s="517"/>
      <c r="F160" s="517"/>
      <c r="G160" s="553"/>
      <c r="H160" s="553"/>
      <c r="I160" s="529"/>
      <c r="J160" s="547"/>
      <c r="K160" s="529"/>
      <c r="L160" s="270" t="s">
        <v>258</v>
      </c>
      <c r="M160" s="271">
        <v>44562</v>
      </c>
      <c r="N160" s="271">
        <v>44926</v>
      </c>
      <c r="O160" s="267">
        <v>365</v>
      </c>
      <c r="P160" s="288">
        <v>1</v>
      </c>
      <c r="Q160" s="316">
        <v>9.0999999999999998E-2</v>
      </c>
      <c r="R160" s="53">
        <v>1</v>
      </c>
      <c r="S160" s="267" t="s">
        <v>436</v>
      </c>
      <c r="T160" s="273"/>
      <c r="U160" s="273"/>
      <c r="V160" s="270" t="s">
        <v>258</v>
      </c>
      <c r="W160" s="270" t="s">
        <v>258</v>
      </c>
      <c r="X160" s="273"/>
      <c r="Y160" s="267" t="s">
        <v>436</v>
      </c>
      <c r="Z160" s="273"/>
      <c r="AA160" s="273"/>
      <c r="AB160" s="267" t="s">
        <v>436</v>
      </c>
      <c r="AC160" s="273"/>
      <c r="AD160" s="273"/>
      <c r="AE160" s="267" t="s">
        <v>436</v>
      </c>
      <c r="AF160" s="273"/>
      <c r="AG160" s="273"/>
      <c r="AH160" s="267" t="s">
        <v>436</v>
      </c>
      <c r="AI160" s="273"/>
      <c r="AJ160" s="273"/>
      <c r="AK160" s="53">
        <v>1</v>
      </c>
      <c r="AL160" s="53">
        <v>1</v>
      </c>
      <c r="AM160" s="53">
        <v>1</v>
      </c>
      <c r="AN160" s="273"/>
      <c r="AO160" s="529"/>
      <c r="AP160" s="523"/>
      <c r="AQ160" s="513"/>
      <c r="AR160" s="522"/>
      <c r="AS160" s="513"/>
      <c r="AT160" s="513"/>
      <c r="AU160" s="513"/>
      <c r="AV160" s="273"/>
      <c r="AW160" s="273"/>
      <c r="AX160" s="273"/>
      <c r="AY160" s="273"/>
      <c r="AZ160" s="273"/>
      <c r="BA160" s="273"/>
      <c r="BB160" s="273"/>
      <c r="BC160" s="273"/>
      <c r="BD160" s="273"/>
      <c r="BE160" s="513"/>
      <c r="BF160" s="513"/>
      <c r="BG160" s="513"/>
      <c r="BH160" s="273"/>
      <c r="BI160" s="273"/>
      <c r="BJ160" s="273"/>
    </row>
    <row r="161" spans="1:62" ht="45" x14ac:dyDescent="0.25">
      <c r="A161" s="541"/>
      <c r="B161" s="541"/>
      <c r="C161" s="541"/>
      <c r="D161" s="555"/>
      <c r="E161" s="517"/>
      <c r="F161" s="517"/>
      <c r="G161" s="553"/>
      <c r="H161" s="553"/>
      <c r="I161" s="529"/>
      <c r="J161" s="547"/>
      <c r="K161" s="529"/>
      <c r="L161" s="282" t="s">
        <v>259</v>
      </c>
      <c r="M161" s="271">
        <v>44562</v>
      </c>
      <c r="N161" s="271">
        <v>44926</v>
      </c>
      <c r="O161" s="267">
        <v>365</v>
      </c>
      <c r="P161" s="288">
        <v>1</v>
      </c>
      <c r="Q161" s="316">
        <v>9.0999999999999998E-2</v>
      </c>
      <c r="R161" s="53">
        <v>1</v>
      </c>
      <c r="S161" s="267" t="s">
        <v>436</v>
      </c>
      <c r="T161" s="273"/>
      <c r="U161" s="273"/>
      <c r="V161" s="282" t="s">
        <v>259</v>
      </c>
      <c r="W161" s="282" t="s">
        <v>259</v>
      </c>
      <c r="X161" s="273"/>
      <c r="Y161" s="267" t="s">
        <v>436</v>
      </c>
      <c r="Z161" s="273"/>
      <c r="AA161" s="273"/>
      <c r="AB161" s="267" t="s">
        <v>436</v>
      </c>
      <c r="AC161" s="273"/>
      <c r="AD161" s="273"/>
      <c r="AE161" s="267" t="s">
        <v>436</v>
      </c>
      <c r="AF161" s="273"/>
      <c r="AG161" s="273"/>
      <c r="AH161" s="267" t="s">
        <v>436</v>
      </c>
      <c r="AI161" s="273"/>
      <c r="AJ161" s="273"/>
      <c r="AK161" s="53">
        <v>1</v>
      </c>
      <c r="AL161" s="53">
        <v>1</v>
      </c>
      <c r="AM161" s="53">
        <v>1</v>
      </c>
      <c r="AN161" s="273"/>
      <c r="AO161" s="529"/>
      <c r="AP161" s="523"/>
      <c r="AQ161" s="513"/>
      <c r="AR161" s="522"/>
      <c r="AS161" s="513"/>
      <c r="AT161" s="513"/>
      <c r="AU161" s="513"/>
      <c r="AV161" s="273"/>
      <c r="AW161" s="273"/>
      <c r="AX161" s="273"/>
      <c r="AY161" s="273"/>
      <c r="AZ161" s="273"/>
      <c r="BA161" s="273"/>
      <c r="BB161" s="273"/>
      <c r="BC161" s="273"/>
      <c r="BD161" s="273"/>
      <c r="BE161" s="513"/>
      <c r="BF161" s="513"/>
      <c r="BG161" s="513"/>
      <c r="BH161" s="273"/>
      <c r="BI161" s="273"/>
      <c r="BJ161" s="273"/>
    </row>
    <row r="162" spans="1:62" ht="90" customHeight="1" x14ac:dyDescent="0.25">
      <c r="A162" s="541"/>
      <c r="B162" s="541"/>
      <c r="C162" s="541"/>
      <c r="D162" s="555" t="s">
        <v>88</v>
      </c>
      <c r="E162" s="517">
        <v>5</v>
      </c>
      <c r="F162" s="517">
        <v>4</v>
      </c>
      <c r="G162" s="553">
        <v>0.8</v>
      </c>
      <c r="H162" s="553">
        <v>1</v>
      </c>
      <c r="I162" s="529"/>
      <c r="J162" s="547"/>
      <c r="K162" s="529"/>
      <c r="L162" s="270" t="s">
        <v>260</v>
      </c>
      <c r="M162" s="271">
        <v>44562</v>
      </c>
      <c r="N162" s="271">
        <v>44926</v>
      </c>
      <c r="O162" s="267">
        <v>365</v>
      </c>
      <c r="P162" s="288">
        <v>1</v>
      </c>
      <c r="Q162" s="316">
        <v>9.0999999999999998E-2</v>
      </c>
      <c r="R162" s="53">
        <v>1</v>
      </c>
      <c r="S162" s="267" t="s">
        <v>436</v>
      </c>
      <c r="T162" s="273"/>
      <c r="U162" s="273"/>
      <c r="V162" s="270" t="s">
        <v>260</v>
      </c>
      <c r="W162" s="270" t="s">
        <v>260</v>
      </c>
      <c r="X162" s="273"/>
      <c r="Y162" s="267" t="s">
        <v>436</v>
      </c>
      <c r="Z162" s="273"/>
      <c r="AA162" s="273"/>
      <c r="AB162" s="267" t="s">
        <v>436</v>
      </c>
      <c r="AC162" s="273"/>
      <c r="AD162" s="273"/>
      <c r="AE162" s="267" t="s">
        <v>436</v>
      </c>
      <c r="AF162" s="273"/>
      <c r="AG162" s="273"/>
      <c r="AH162" s="267" t="s">
        <v>436</v>
      </c>
      <c r="AI162" s="273"/>
      <c r="AJ162" s="273"/>
      <c r="AK162" s="53">
        <v>1</v>
      </c>
      <c r="AL162" s="53">
        <v>1</v>
      </c>
      <c r="AM162" s="53">
        <v>1</v>
      </c>
      <c r="AN162" s="273"/>
      <c r="AO162" s="318" t="s">
        <v>577</v>
      </c>
      <c r="AP162" s="311" t="s">
        <v>379</v>
      </c>
      <c r="AQ162" s="319">
        <v>200000000</v>
      </c>
      <c r="AR162" s="320">
        <v>0</v>
      </c>
      <c r="AS162" s="319">
        <v>200000000</v>
      </c>
      <c r="AT162" s="319">
        <v>200000000</v>
      </c>
      <c r="AU162" s="319">
        <f>+AT162-AS162</f>
        <v>0</v>
      </c>
      <c r="AV162" s="273"/>
      <c r="AW162" s="273"/>
      <c r="AX162" s="273"/>
      <c r="AY162" s="273"/>
      <c r="AZ162" s="273"/>
      <c r="BA162" s="273"/>
      <c r="BB162" s="273"/>
      <c r="BC162" s="273"/>
      <c r="BD162" s="273"/>
      <c r="BE162" s="319">
        <v>200000000</v>
      </c>
      <c r="BF162" s="319">
        <v>21318000</v>
      </c>
      <c r="BG162" s="319">
        <v>0</v>
      </c>
      <c r="BH162" s="273"/>
      <c r="BI162" s="273"/>
      <c r="BJ162" s="273"/>
    </row>
    <row r="163" spans="1:62" ht="75" x14ac:dyDescent="0.25">
      <c r="A163" s="541"/>
      <c r="B163" s="541"/>
      <c r="C163" s="541"/>
      <c r="D163" s="555"/>
      <c r="E163" s="517"/>
      <c r="F163" s="517"/>
      <c r="G163" s="553"/>
      <c r="H163" s="553"/>
      <c r="I163" s="529"/>
      <c r="J163" s="547"/>
      <c r="K163" s="529"/>
      <c r="L163" s="311" t="s">
        <v>261</v>
      </c>
      <c r="M163" s="271">
        <v>44562</v>
      </c>
      <c r="N163" s="271">
        <v>44926</v>
      </c>
      <c r="O163" s="267">
        <v>365</v>
      </c>
      <c r="P163" s="53">
        <v>1</v>
      </c>
      <c r="Q163" s="316">
        <v>9.0999999999999998E-2</v>
      </c>
      <c r="R163" s="53">
        <v>1</v>
      </c>
      <c r="S163" s="267" t="s">
        <v>436</v>
      </c>
      <c r="T163" s="273"/>
      <c r="U163" s="273"/>
      <c r="V163" s="311" t="s">
        <v>261</v>
      </c>
      <c r="W163" s="311" t="s">
        <v>261</v>
      </c>
      <c r="X163" s="273"/>
      <c r="Y163" s="267" t="s">
        <v>436</v>
      </c>
      <c r="Z163" s="273"/>
      <c r="AA163" s="273"/>
      <c r="AB163" s="267" t="s">
        <v>436</v>
      </c>
      <c r="AC163" s="273"/>
      <c r="AD163" s="273"/>
      <c r="AE163" s="267" t="s">
        <v>436</v>
      </c>
      <c r="AF163" s="273"/>
      <c r="AG163" s="273"/>
      <c r="AH163" s="267" t="s">
        <v>436</v>
      </c>
      <c r="AI163" s="273"/>
      <c r="AJ163" s="273"/>
      <c r="AK163" s="53">
        <v>1</v>
      </c>
      <c r="AL163" s="53">
        <v>1</v>
      </c>
      <c r="AM163" s="53">
        <v>1</v>
      </c>
      <c r="AN163" s="273"/>
      <c r="AO163" s="318"/>
      <c r="AP163" s="311" t="s">
        <v>119</v>
      </c>
      <c r="AQ163" s="319">
        <v>104000000</v>
      </c>
      <c r="AR163" s="320">
        <v>0.31</v>
      </c>
      <c r="AS163" s="319">
        <v>104000000</v>
      </c>
      <c r="AT163" s="319">
        <v>104000000</v>
      </c>
      <c r="AU163" s="319">
        <f>+AT163-AS163</f>
        <v>0</v>
      </c>
      <c r="AV163" s="273"/>
      <c r="AW163" s="273"/>
      <c r="AX163" s="273"/>
      <c r="AY163" s="273"/>
      <c r="AZ163" s="273"/>
      <c r="BA163" s="273"/>
      <c r="BB163" s="273"/>
      <c r="BC163" s="273"/>
      <c r="BD163" s="273"/>
      <c r="BE163" s="319">
        <v>104000000</v>
      </c>
      <c r="BF163" s="319">
        <v>82146000</v>
      </c>
      <c r="BG163" s="319">
        <v>32000000</v>
      </c>
      <c r="BH163" s="273"/>
      <c r="BI163" s="273"/>
      <c r="BJ163" s="273"/>
    </row>
    <row r="164" spans="1:62" ht="15" customHeight="1" x14ac:dyDescent="0.25">
      <c r="A164" s="541"/>
      <c r="B164" s="541"/>
      <c r="C164" s="541"/>
      <c r="D164" s="555"/>
      <c r="E164" s="517"/>
      <c r="F164" s="517"/>
      <c r="G164" s="553"/>
      <c r="H164" s="553"/>
      <c r="I164" s="529"/>
      <c r="J164" s="547"/>
      <c r="K164" s="529"/>
      <c r="L164" s="311" t="s">
        <v>262</v>
      </c>
      <c r="M164" s="271">
        <v>44562</v>
      </c>
      <c r="N164" s="271">
        <v>44926</v>
      </c>
      <c r="O164" s="267">
        <v>365</v>
      </c>
      <c r="P164" s="314">
        <v>1</v>
      </c>
      <c r="Q164" s="316">
        <v>9.0999999999999998E-2</v>
      </c>
      <c r="R164" s="314">
        <v>1</v>
      </c>
      <c r="S164" s="267" t="s">
        <v>436</v>
      </c>
      <c r="T164" s="273"/>
      <c r="U164" s="273"/>
      <c r="V164" s="311" t="s">
        <v>262</v>
      </c>
      <c r="W164" s="311" t="s">
        <v>262</v>
      </c>
      <c r="X164" s="273"/>
      <c r="Y164" s="267" t="s">
        <v>436</v>
      </c>
      <c r="Z164" s="273"/>
      <c r="AA164" s="273"/>
      <c r="AB164" s="267" t="s">
        <v>436</v>
      </c>
      <c r="AC164" s="273"/>
      <c r="AD164" s="273"/>
      <c r="AE164" s="267" t="s">
        <v>436</v>
      </c>
      <c r="AF164" s="273"/>
      <c r="AG164" s="273"/>
      <c r="AH164" s="267" t="s">
        <v>436</v>
      </c>
      <c r="AI164" s="273"/>
      <c r="AJ164" s="273"/>
      <c r="AK164" s="314">
        <v>1</v>
      </c>
      <c r="AL164" s="314">
        <v>1</v>
      </c>
      <c r="AM164" s="314">
        <v>1</v>
      </c>
      <c r="AN164" s="273"/>
      <c r="AO164" s="318"/>
      <c r="AP164" s="279" t="s">
        <v>320</v>
      </c>
      <c r="AQ164" s="278">
        <v>0.33</v>
      </c>
      <c r="AR164" s="321">
        <v>0</v>
      </c>
      <c r="AS164" s="278">
        <v>0.33</v>
      </c>
      <c r="AT164" s="278">
        <v>0.33</v>
      </c>
      <c r="AU164" s="278">
        <f>+AT164-AS164</f>
        <v>0</v>
      </c>
      <c r="AV164" s="273"/>
      <c r="AW164" s="273"/>
      <c r="AX164" s="273"/>
      <c r="AY164" s="273"/>
      <c r="AZ164" s="273"/>
      <c r="BA164" s="273"/>
      <c r="BB164" s="273"/>
      <c r="BC164" s="273"/>
      <c r="BD164" s="273"/>
      <c r="BE164" s="278">
        <v>0.33</v>
      </c>
      <c r="BF164" s="278">
        <v>0</v>
      </c>
      <c r="BG164" s="278">
        <v>0</v>
      </c>
      <c r="BH164" s="273"/>
      <c r="BI164" s="273"/>
      <c r="BJ164" s="273"/>
    </row>
    <row r="165" spans="1:62" ht="150" customHeight="1" x14ac:dyDescent="0.25">
      <c r="A165" s="523" t="s">
        <v>64</v>
      </c>
      <c r="B165" s="523" t="s">
        <v>125</v>
      </c>
      <c r="C165" s="523" t="s">
        <v>539</v>
      </c>
      <c r="D165" s="268" t="s">
        <v>93</v>
      </c>
      <c r="E165" s="291">
        <v>2</v>
      </c>
      <c r="F165" s="291">
        <v>1</v>
      </c>
      <c r="G165" s="48">
        <v>0.5</v>
      </c>
      <c r="H165" s="48">
        <v>0.6</v>
      </c>
      <c r="I165" s="523" t="s">
        <v>263</v>
      </c>
      <c r="J165" s="554">
        <v>2021130010177</v>
      </c>
      <c r="K165" s="523" t="s">
        <v>264</v>
      </c>
      <c r="L165" s="291" t="s">
        <v>265</v>
      </c>
      <c r="M165" s="271">
        <v>44562</v>
      </c>
      <c r="N165" s="271">
        <v>44926</v>
      </c>
      <c r="O165" s="267">
        <v>365</v>
      </c>
      <c r="P165" s="288">
        <v>5</v>
      </c>
      <c r="Q165" s="272">
        <v>0.2</v>
      </c>
      <c r="R165" s="314">
        <v>1</v>
      </c>
      <c r="S165" s="267" t="s">
        <v>436</v>
      </c>
      <c r="T165" s="273"/>
      <c r="U165" s="273"/>
      <c r="V165" s="291" t="s">
        <v>265</v>
      </c>
      <c r="W165" s="291" t="s">
        <v>265</v>
      </c>
      <c r="X165" s="273"/>
      <c r="Y165" s="267" t="s">
        <v>436</v>
      </c>
      <c r="Z165" s="273"/>
      <c r="AA165" s="273"/>
      <c r="AB165" s="267" t="s">
        <v>436</v>
      </c>
      <c r="AC165" s="273"/>
      <c r="AD165" s="273"/>
      <c r="AE165" s="267" t="s">
        <v>436</v>
      </c>
      <c r="AF165" s="273"/>
      <c r="AG165" s="273"/>
      <c r="AH165" s="267" t="s">
        <v>436</v>
      </c>
      <c r="AI165" s="273"/>
      <c r="AJ165" s="273"/>
      <c r="AK165" s="314">
        <v>1</v>
      </c>
      <c r="AL165" s="314">
        <v>1</v>
      </c>
      <c r="AM165" s="314">
        <v>1</v>
      </c>
      <c r="AN165" s="273"/>
      <c r="AO165" s="523" t="s">
        <v>263</v>
      </c>
      <c r="AP165" s="267" t="s">
        <v>119</v>
      </c>
      <c r="AQ165" s="281">
        <v>88000000</v>
      </c>
      <c r="AR165" s="272">
        <v>0.76</v>
      </c>
      <c r="AS165" s="281">
        <v>88000000</v>
      </c>
      <c r="AT165" s="281">
        <v>88000000</v>
      </c>
      <c r="AU165" s="281">
        <f>+AT165-AS165</f>
        <v>0</v>
      </c>
      <c r="AV165" s="273"/>
      <c r="AW165" s="273"/>
      <c r="AX165" s="273"/>
      <c r="AY165" s="273"/>
      <c r="AZ165" s="273"/>
      <c r="BA165" s="273"/>
      <c r="BB165" s="273"/>
      <c r="BC165" s="273"/>
      <c r="BD165" s="273"/>
      <c r="BE165" s="281">
        <v>88000000</v>
      </c>
      <c r="BF165" s="281">
        <v>67200000</v>
      </c>
      <c r="BG165" s="281">
        <f>+GETPIVOTDATA("  GIROS",'[1]S PLANEACION '!$A$3,"UE2","09 SECRETARIA DE PLANEACION","PILAR","10. PILAR: CARTAGENA TRANSPARENTE","EJE","10.7 LÍNEA ESTRATÉGICA: PARTICIPACIÓN Y DESCENTRALIZACIÓN","PROGRAMA","10.7.3 PROGRAMA: POLÍTICAS PÚBLICAS INTERSECTORIALES Y CON VISIÓN INTEGRAL DE ENFOQUES BASADOS EN DERECHOS HUMANOS ","FUENTE","1.2.1.0.00-001 - ICLD","NOMBRE DE RUBRO 2","2021130010177 ASISTENCIA TÉCNICA AL DISEÑO DE POLÍTICAS PÚBLICAS INTERSECTORIALES Y CON VISIÓN INTEGRAL DE ENFOQUES BASADOS EN DERECHOS HUMANOS EN EL DISTRITO DE  CARTAGENA DE INDIAS")</f>
        <v>67200000</v>
      </c>
      <c r="BH165" s="273"/>
      <c r="BI165" s="273"/>
      <c r="BJ165" s="273"/>
    </row>
    <row r="166" spans="1:62" ht="90" customHeight="1" x14ac:dyDescent="0.25">
      <c r="A166" s="523"/>
      <c r="B166" s="523"/>
      <c r="C166" s="523"/>
      <c r="D166" s="555" t="s">
        <v>95</v>
      </c>
      <c r="E166" s="555">
        <v>2</v>
      </c>
      <c r="F166" s="555">
        <v>1</v>
      </c>
      <c r="G166" s="418">
        <v>0.5</v>
      </c>
      <c r="H166" s="418">
        <v>0.6</v>
      </c>
      <c r="I166" s="523"/>
      <c r="J166" s="554"/>
      <c r="K166" s="523"/>
      <c r="L166" s="291" t="s">
        <v>266</v>
      </c>
      <c r="M166" s="271">
        <v>44562</v>
      </c>
      <c r="N166" s="271">
        <v>44926</v>
      </c>
      <c r="O166" s="267">
        <v>365</v>
      </c>
      <c r="P166" s="288">
        <v>5</v>
      </c>
      <c r="Q166" s="272">
        <v>0.1</v>
      </c>
      <c r="R166" s="272">
        <v>1</v>
      </c>
      <c r="S166" s="267" t="s">
        <v>436</v>
      </c>
      <c r="T166" s="273"/>
      <c r="U166" s="273"/>
      <c r="V166" s="291" t="s">
        <v>266</v>
      </c>
      <c r="W166" s="291" t="s">
        <v>266</v>
      </c>
      <c r="X166" s="273"/>
      <c r="Y166" s="267" t="s">
        <v>436</v>
      </c>
      <c r="Z166" s="273"/>
      <c r="AA166" s="273"/>
      <c r="AB166" s="267" t="s">
        <v>436</v>
      </c>
      <c r="AC166" s="273"/>
      <c r="AD166" s="273"/>
      <c r="AE166" s="267" t="s">
        <v>436</v>
      </c>
      <c r="AF166" s="273"/>
      <c r="AG166" s="273"/>
      <c r="AH166" s="267" t="s">
        <v>436</v>
      </c>
      <c r="AI166" s="273"/>
      <c r="AJ166" s="273"/>
      <c r="AK166" s="272">
        <v>1</v>
      </c>
      <c r="AL166" s="272">
        <v>1</v>
      </c>
      <c r="AM166" s="272">
        <v>1</v>
      </c>
      <c r="AN166" s="273"/>
      <c r="AO166" s="523"/>
      <c r="AP166" s="523" t="s">
        <v>573</v>
      </c>
      <c r="AQ166" s="511">
        <v>142300379</v>
      </c>
      <c r="AR166" s="528">
        <v>0</v>
      </c>
      <c r="AS166" s="511">
        <v>142300379</v>
      </c>
      <c r="AT166" s="511">
        <v>142300379</v>
      </c>
      <c r="AU166" s="511">
        <f>+AT166-AS166</f>
        <v>0</v>
      </c>
      <c r="AV166" s="273"/>
      <c r="AW166" s="273"/>
      <c r="AX166" s="273"/>
      <c r="AY166" s="273"/>
      <c r="AZ166" s="273"/>
      <c r="BA166" s="273"/>
      <c r="BB166" s="273"/>
      <c r="BC166" s="273"/>
      <c r="BD166" s="273"/>
      <c r="BE166" s="511">
        <v>142300379</v>
      </c>
      <c r="BF166" s="511">
        <v>142300379</v>
      </c>
      <c r="BG166" s="511">
        <v>0</v>
      </c>
      <c r="BH166" s="273"/>
      <c r="BI166" s="273"/>
      <c r="BJ166" s="273"/>
    </row>
    <row r="167" spans="1:62" ht="75" x14ac:dyDescent="0.25">
      <c r="A167" s="523"/>
      <c r="B167" s="523"/>
      <c r="C167" s="523"/>
      <c r="D167" s="555"/>
      <c r="E167" s="555"/>
      <c r="F167" s="555"/>
      <c r="G167" s="418"/>
      <c r="H167" s="418"/>
      <c r="I167" s="523"/>
      <c r="J167" s="554"/>
      <c r="K167" s="523"/>
      <c r="L167" s="291" t="s">
        <v>267</v>
      </c>
      <c r="M167" s="271">
        <v>44562</v>
      </c>
      <c r="N167" s="271">
        <v>44926</v>
      </c>
      <c r="O167" s="267">
        <v>365</v>
      </c>
      <c r="P167" s="288">
        <v>1</v>
      </c>
      <c r="Q167" s="272">
        <v>0.15</v>
      </c>
      <c r="R167" s="272">
        <v>1</v>
      </c>
      <c r="S167" s="267" t="s">
        <v>436</v>
      </c>
      <c r="T167" s="273"/>
      <c r="U167" s="273"/>
      <c r="V167" s="291" t="s">
        <v>267</v>
      </c>
      <c r="W167" s="291" t="s">
        <v>267</v>
      </c>
      <c r="X167" s="273"/>
      <c r="Y167" s="267" t="s">
        <v>436</v>
      </c>
      <c r="Z167" s="273"/>
      <c r="AA167" s="273"/>
      <c r="AB167" s="267" t="s">
        <v>436</v>
      </c>
      <c r="AC167" s="273"/>
      <c r="AD167" s="273"/>
      <c r="AE167" s="267" t="s">
        <v>436</v>
      </c>
      <c r="AF167" s="273"/>
      <c r="AG167" s="273"/>
      <c r="AH167" s="267" t="s">
        <v>436</v>
      </c>
      <c r="AI167" s="273"/>
      <c r="AJ167" s="273"/>
      <c r="AK167" s="272">
        <v>1</v>
      </c>
      <c r="AL167" s="272">
        <v>1</v>
      </c>
      <c r="AM167" s="272">
        <v>1</v>
      </c>
      <c r="AN167" s="273"/>
      <c r="AO167" s="523"/>
      <c r="AP167" s="523"/>
      <c r="AQ167" s="511"/>
      <c r="AR167" s="528"/>
      <c r="AS167" s="511"/>
      <c r="AT167" s="511"/>
      <c r="AU167" s="511"/>
      <c r="AV167" s="273"/>
      <c r="AW167" s="273"/>
      <c r="AX167" s="273"/>
      <c r="AY167" s="273"/>
      <c r="AZ167" s="273"/>
      <c r="BA167" s="273"/>
      <c r="BB167" s="273"/>
      <c r="BC167" s="273"/>
      <c r="BD167" s="273"/>
      <c r="BE167" s="511"/>
      <c r="BF167" s="511"/>
      <c r="BG167" s="511"/>
      <c r="BH167" s="273"/>
      <c r="BI167" s="273"/>
      <c r="BJ167" s="273"/>
    </row>
    <row r="168" spans="1:62" ht="60" x14ac:dyDescent="0.25">
      <c r="A168" s="523"/>
      <c r="B168" s="523"/>
      <c r="C168" s="523"/>
      <c r="D168" s="555"/>
      <c r="E168" s="555"/>
      <c r="F168" s="555"/>
      <c r="G168" s="418"/>
      <c r="H168" s="418"/>
      <c r="I168" s="523"/>
      <c r="J168" s="554"/>
      <c r="K168" s="523"/>
      <c r="L168" s="291" t="s">
        <v>268</v>
      </c>
      <c r="M168" s="271">
        <v>44562</v>
      </c>
      <c r="N168" s="271">
        <v>44926</v>
      </c>
      <c r="O168" s="267">
        <v>365</v>
      </c>
      <c r="P168" s="288">
        <v>1</v>
      </c>
      <c r="Q168" s="272">
        <v>0.15</v>
      </c>
      <c r="R168" s="272">
        <v>1</v>
      </c>
      <c r="S168" s="267" t="s">
        <v>436</v>
      </c>
      <c r="T168" s="273"/>
      <c r="U168" s="273"/>
      <c r="V168" s="291" t="s">
        <v>268</v>
      </c>
      <c r="W168" s="291" t="s">
        <v>268</v>
      </c>
      <c r="X168" s="273"/>
      <c r="Y168" s="267" t="s">
        <v>436</v>
      </c>
      <c r="Z168" s="273"/>
      <c r="AA168" s="273"/>
      <c r="AB168" s="267" t="s">
        <v>436</v>
      </c>
      <c r="AC168" s="273"/>
      <c r="AD168" s="273"/>
      <c r="AE168" s="267" t="s">
        <v>436</v>
      </c>
      <c r="AF168" s="273"/>
      <c r="AG168" s="273"/>
      <c r="AH168" s="267" t="s">
        <v>436</v>
      </c>
      <c r="AI168" s="273"/>
      <c r="AJ168" s="273"/>
      <c r="AK168" s="272">
        <v>1</v>
      </c>
      <c r="AL168" s="272">
        <v>1</v>
      </c>
      <c r="AM168" s="272">
        <v>1</v>
      </c>
      <c r="AN168" s="273"/>
      <c r="AO168" s="523"/>
      <c r="AP168" s="279" t="s">
        <v>574</v>
      </c>
      <c r="AQ168" s="281">
        <v>121099898</v>
      </c>
      <c r="AR168" s="272">
        <v>0</v>
      </c>
      <c r="AS168" s="281">
        <v>121099898</v>
      </c>
      <c r="AT168" s="281">
        <v>121099898</v>
      </c>
      <c r="AU168" s="281">
        <f>+AT168-AS168</f>
        <v>0</v>
      </c>
      <c r="AV168" s="273"/>
      <c r="AW168" s="273"/>
      <c r="AX168" s="273"/>
      <c r="AY168" s="273"/>
      <c r="AZ168" s="273"/>
      <c r="BA168" s="273"/>
      <c r="BB168" s="273"/>
      <c r="BC168" s="273"/>
      <c r="BD168" s="273"/>
      <c r="BE168" s="281">
        <v>121099898</v>
      </c>
      <c r="BF168" s="281">
        <v>51099898</v>
      </c>
      <c r="BG168" s="281">
        <v>0</v>
      </c>
      <c r="BH168" s="273"/>
      <c r="BI168" s="273"/>
      <c r="BJ168" s="273"/>
    </row>
    <row r="169" spans="1:62" ht="75" x14ac:dyDescent="0.25">
      <c r="A169" s="523"/>
      <c r="B169" s="523"/>
      <c r="C169" s="523"/>
      <c r="D169" s="555"/>
      <c r="E169" s="555"/>
      <c r="F169" s="555"/>
      <c r="G169" s="418"/>
      <c r="H169" s="418"/>
      <c r="I169" s="523"/>
      <c r="J169" s="554"/>
      <c r="K169" s="523"/>
      <c r="L169" s="291" t="s">
        <v>269</v>
      </c>
      <c r="M169" s="271">
        <v>44562</v>
      </c>
      <c r="N169" s="271">
        <v>44926</v>
      </c>
      <c r="O169" s="267">
        <v>365</v>
      </c>
      <c r="P169" s="288">
        <v>1</v>
      </c>
      <c r="Q169" s="272">
        <v>0.2</v>
      </c>
      <c r="R169" s="272">
        <v>0</v>
      </c>
      <c r="S169" s="267" t="s">
        <v>436</v>
      </c>
      <c r="T169" s="273"/>
      <c r="U169" s="273"/>
      <c r="V169" s="291" t="s">
        <v>269</v>
      </c>
      <c r="W169" s="291" t="s">
        <v>269</v>
      </c>
      <c r="X169" s="273"/>
      <c r="Y169" s="267" t="s">
        <v>436</v>
      </c>
      <c r="Z169" s="273"/>
      <c r="AA169" s="273"/>
      <c r="AB169" s="267" t="s">
        <v>436</v>
      </c>
      <c r="AC169" s="273"/>
      <c r="AD169" s="273"/>
      <c r="AE169" s="267" t="s">
        <v>436</v>
      </c>
      <c r="AF169" s="273"/>
      <c r="AG169" s="273"/>
      <c r="AH169" s="273"/>
      <c r="AI169" s="267" t="s">
        <v>436</v>
      </c>
      <c r="AJ169" s="273"/>
      <c r="AK169" s="272">
        <v>0</v>
      </c>
      <c r="AL169" s="272">
        <v>0</v>
      </c>
      <c r="AM169" s="272">
        <v>0</v>
      </c>
      <c r="AN169" s="273"/>
      <c r="AO169" s="523"/>
      <c r="AP169" s="523" t="s">
        <v>570</v>
      </c>
      <c r="AQ169" s="511">
        <f>59238247+677361476</f>
        <v>736599723</v>
      </c>
      <c r="AR169" s="528">
        <v>0</v>
      </c>
      <c r="AS169" s="511">
        <f>59238247+677361476</f>
        <v>736599723</v>
      </c>
      <c r="AT169" s="511">
        <f>59238247+677361476</f>
        <v>736599723</v>
      </c>
      <c r="AU169" s="511">
        <f>+AS169-AT169</f>
        <v>0</v>
      </c>
      <c r="AV169" s="273"/>
      <c r="AW169" s="273"/>
      <c r="AX169" s="273"/>
      <c r="AY169" s="273"/>
      <c r="AZ169" s="273"/>
      <c r="BA169" s="273"/>
      <c r="BB169" s="273"/>
      <c r="BC169" s="273"/>
      <c r="BD169" s="273"/>
      <c r="BE169" s="511">
        <f>59238247+677361476</f>
        <v>736599723</v>
      </c>
      <c r="BF169" s="511">
        <v>736599723</v>
      </c>
      <c r="BG169" s="511">
        <v>0</v>
      </c>
      <c r="BH169" s="273"/>
      <c r="BI169" s="273"/>
      <c r="BJ169" s="273"/>
    </row>
    <row r="170" spans="1:62" ht="60" x14ac:dyDescent="0.25">
      <c r="A170" s="523"/>
      <c r="B170" s="523"/>
      <c r="C170" s="523"/>
      <c r="D170" s="555"/>
      <c r="E170" s="555"/>
      <c r="F170" s="555"/>
      <c r="G170" s="418"/>
      <c r="H170" s="418"/>
      <c r="I170" s="523"/>
      <c r="J170" s="554"/>
      <c r="K170" s="523"/>
      <c r="L170" s="291" t="s">
        <v>270</v>
      </c>
      <c r="M170" s="271">
        <v>44562</v>
      </c>
      <c r="N170" s="271">
        <v>44926</v>
      </c>
      <c r="O170" s="267">
        <v>365</v>
      </c>
      <c r="P170" s="288">
        <v>1</v>
      </c>
      <c r="Q170" s="272">
        <v>0.2</v>
      </c>
      <c r="R170" s="272">
        <v>0</v>
      </c>
      <c r="S170" s="267" t="s">
        <v>436</v>
      </c>
      <c r="T170" s="273"/>
      <c r="U170" s="273"/>
      <c r="V170" s="291" t="s">
        <v>270</v>
      </c>
      <c r="W170" s="291" t="s">
        <v>270</v>
      </c>
      <c r="X170" s="273"/>
      <c r="Y170" s="267" t="s">
        <v>436</v>
      </c>
      <c r="Z170" s="273"/>
      <c r="AA170" s="273"/>
      <c r="AB170" s="267" t="s">
        <v>436</v>
      </c>
      <c r="AC170" s="273"/>
      <c r="AD170" s="273"/>
      <c r="AE170" s="267" t="s">
        <v>436</v>
      </c>
      <c r="AF170" s="273"/>
      <c r="AG170" s="273"/>
      <c r="AH170" s="273"/>
      <c r="AI170" s="267" t="s">
        <v>436</v>
      </c>
      <c r="AJ170" s="273"/>
      <c r="AK170" s="272">
        <v>0</v>
      </c>
      <c r="AL170" s="272">
        <v>0</v>
      </c>
      <c r="AM170" s="272">
        <v>0</v>
      </c>
      <c r="AN170" s="273"/>
      <c r="AO170" s="523"/>
      <c r="AP170" s="523"/>
      <c r="AQ170" s="511"/>
      <c r="AR170" s="528"/>
      <c r="AS170" s="511"/>
      <c r="AT170" s="511"/>
      <c r="AU170" s="511"/>
      <c r="AV170" s="273"/>
      <c r="AW170" s="273"/>
      <c r="AX170" s="273"/>
      <c r="AY170" s="273"/>
      <c r="AZ170" s="273"/>
      <c r="BA170" s="273"/>
      <c r="BB170" s="273"/>
      <c r="BC170" s="273"/>
      <c r="BD170" s="273"/>
      <c r="BE170" s="511"/>
      <c r="BF170" s="511"/>
      <c r="BG170" s="511"/>
      <c r="BH170" s="273"/>
      <c r="BI170" s="273"/>
      <c r="BJ170" s="273"/>
    </row>
  </sheetData>
  <mergeCells count="1000">
    <mergeCell ref="K104:K108"/>
    <mergeCell ref="I104:I108"/>
    <mergeCell ref="J104:J108"/>
    <mergeCell ref="C104:C108"/>
    <mergeCell ref="D104:D108"/>
    <mergeCell ref="A71:A73"/>
    <mergeCell ref="B71:B73"/>
    <mergeCell ref="C27:C70"/>
    <mergeCell ref="D27:D70"/>
    <mergeCell ref="E27:E70"/>
    <mergeCell ref="F27:F70"/>
    <mergeCell ref="G27:G70"/>
    <mergeCell ref="H27:H70"/>
    <mergeCell ref="I27:I70"/>
    <mergeCell ref="B113:B164"/>
    <mergeCell ref="A113:A164"/>
    <mergeCell ref="A165:A170"/>
    <mergeCell ref="B165:B170"/>
    <mergeCell ref="C165:C170"/>
    <mergeCell ref="G154:G155"/>
    <mergeCell ref="H154:H155"/>
    <mergeCell ref="F156:F161"/>
    <mergeCell ref="G156:G161"/>
    <mergeCell ref="H156:H161"/>
    <mergeCell ref="F113:F118"/>
    <mergeCell ref="G113:G118"/>
    <mergeCell ref="H113:H118"/>
    <mergeCell ref="F119:F134"/>
    <mergeCell ref="G119:G134"/>
    <mergeCell ref="H119:H134"/>
    <mergeCell ref="D119:D134"/>
    <mergeCell ref="D113:D118"/>
    <mergeCell ref="D154:D155"/>
    <mergeCell ref="D156:D161"/>
    <mergeCell ref="E154:E155"/>
    <mergeCell ref="E156:E161"/>
    <mergeCell ref="E113:E118"/>
    <mergeCell ref="E119:E134"/>
    <mergeCell ref="C113:C164"/>
    <mergeCell ref="AK99:AK103"/>
    <mergeCell ref="AL99:AL103"/>
    <mergeCell ref="AM99:AM103"/>
    <mergeCell ref="AN99:AN103"/>
    <mergeCell ref="F154:F155"/>
    <mergeCell ref="AE99:AE103"/>
    <mergeCell ref="AF99:AF103"/>
    <mergeCell ref="AG99:AG103"/>
    <mergeCell ref="AH99:AH103"/>
    <mergeCell ref="AI99:AI103"/>
    <mergeCell ref="AJ99:AJ103"/>
    <mergeCell ref="Y99:Y103"/>
    <mergeCell ref="Z99:Z103"/>
    <mergeCell ref="AA99:AA103"/>
    <mergeCell ref="AB99:AB103"/>
    <mergeCell ref="AC99:AC103"/>
    <mergeCell ref="AD99:AD103"/>
    <mergeCell ref="K113:K153"/>
    <mergeCell ref="J113:J153"/>
    <mergeCell ref="I113:I153"/>
    <mergeCell ref="F135:F153"/>
    <mergeCell ref="E135:E153"/>
    <mergeCell ref="D135:D153"/>
    <mergeCell ref="AI95:AI98"/>
    <mergeCell ref="AJ95:AJ98"/>
    <mergeCell ref="AK95:AK98"/>
    <mergeCell ref="AL95:AL98"/>
    <mergeCell ref="AA95:AA98"/>
    <mergeCell ref="AB95:AB98"/>
    <mergeCell ref="AC95:AC98"/>
    <mergeCell ref="AD95:AD98"/>
    <mergeCell ref="AE95:AE98"/>
    <mergeCell ref="AF95:AF98"/>
    <mergeCell ref="AK91:AK94"/>
    <mergeCell ref="AL91:AL94"/>
    <mergeCell ref="AM91:AM94"/>
    <mergeCell ref="AN91:AN94"/>
    <mergeCell ref="L95:L98"/>
    <mergeCell ref="M95:M98"/>
    <mergeCell ref="N95:N98"/>
    <mergeCell ref="O95:O98"/>
    <mergeCell ref="P95:P98"/>
    <mergeCell ref="Q95:Q98"/>
    <mergeCell ref="AE91:AE94"/>
    <mergeCell ref="AF91:AF94"/>
    <mergeCell ref="AG91:AG94"/>
    <mergeCell ref="AH91:AH94"/>
    <mergeCell ref="AI91:AI94"/>
    <mergeCell ref="AJ91:AJ94"/>
    <mergeCell ref="Y91:Y94"/>
    <mergeCell ref="Z91:Z94"/>
    <mergeCell ref="AA91:AA94"/>
    <mergeCell ref="AB91:AB94"/>
    <mergeCell ref="AM95:AM98"/>
    <mergeCell ref="AN95:AN98"/>
    <mergeCell ref="AG95:AG98"/>
    <mergeCell ref="AH95:AH98"/>
    <mergeCell ref="AC91:AC94"/>
    <mergeCell ref="AD91:AD94"/>
    <mergeCell ref="S91:S103"/>
    <mergeCell ref="T91:T103"/>
    <mergeCell ref="U91:U103"/>
    <mergeCell ref="V91:V94"/>
    <mergeCell ref="W91:W94"/>
    <mergeCell ref="X91:X94"/>
    <mergeCell ref="W99:W103"/>
    <mergeCell ref="X99:X103"/>
    <mergeCell ref="W95:W98"/>
    <mergeCell ref="X95:X98"/>
    <mergeCell ref="Y95:Y98"/>
    <mergeCell ref="Z95:Z98"/>
    <mergeCell ref="V99:V103"/>
    <mergeCell ref="V95:V98"/>
    <mergeCell ref="M91:M94"/>
    <mergeCell ref="N91:N94"/>
    <mergeCell ref="O91:O94"/>
    <mergeCell ref="P91:P94"/>
    <mergeCell ref="Q91:Q94"/>
    <mergeCell ref="R91:R94"/>
    <mergeCell ref="G91:G103"/>
    <mergeCell ref="H91:H103"/>
    <mergeCell ref="I91:I103"/>
    <mergeCell ref="J91:J103"/>
    <mergeCell ref="K91:K103"/>
    <mergeCell ref="L91:L94"/>
    <mergeCell ref="L99:L103"/>
    <mergeCell ref="M99:M103"/>
    <mergeCell ref="N99:N103"/>
    <mergeCell ref="O99:O103"/>
    <mergeCell ref="P99:P103"/>
    <mergeCell ref="Q99:Q103"/>
    <mergeCell ref="R99:R103"/>
    <mergeCell ref="R95:R98"/>
    <mergeCell ref="W88:W89"/>
    <mergeCell ref="X88:X89"/>
    <mergeCell ref="Y88:Y89"/>
    <mergeCell ref="Z88:Z89"/>
    <mergeCell ref="AA88:AA89"/>
    <mergeCell ref="AB88:AB89"/>
    <mergeCell ref="Q88:Q89"/>
    <mergeCell ref="R88:R89"/>
    <mergeCell ref="S88:S89"/>
    <mergeCell ref="T88:T89"/>
    <mergeCell ref="U88:U89"/>
    <mergeCell ref="V88:V89"/>
    <mergeCell ref="AL88:AL89"/>
    <mergeCell ref="AM88:AM89"/>
    <mergeCell ref="AN88:AN89"/>
    <mergeCell ref="AC88:AC89"/>
    <mergeCell ref="AD88:AD89"/>
    <mergeCell ref="AE88:AE89"/>
    <mergeCell ref="AF88:AF89"/>
    <mergeCell ref="AG88:AG89"/>
    <mergeCell ref="AH88:AH89"/>
    <mergeCell ref="AI88:AI89"/>
    <mergeCell ref="AJ88:AJ89"/>
    <mergeCell ref="AK88:AK89"/>
    <mergeCell ref="AJ86:AJ87"/>
    <mergeCell ref="AK86:AK87"/>
    <mergeCell ref="AL86:AL87"/>
    <mergeCell ref="AM86:AM87"/>
    <mergeCell ref="AN86:AN87"/>
    <mergeCell ref="L88:L89"/>
    <mergeCell ref="M88:M89"/>
    <mergeCell ref="N88:N89"/>
    <mergeCell ref="O88:O89"/>
    <mergeCell ref="P88:P89"/>
    <mergeCell ref="AD86:AD87"/>
    <mergeCell ref="AE86:AE87"/>
    <mergeCell ref="AF86:AF87"/>
    <mergeCell ref="AG86:AG87"/>
    <mergeCell ref="AH86:AH87"/>
    <mergeCell ref="AI86:AI87"/>
    <mergeCell ref="X86:X87"/>
    <mergeCell ref="Y86:Y87"/>
    <mergeCell ref="Z86:Z87"/>
    <mergeCell ref="AA86:AA87"/>
    <mergeCell ref="AB86:AB87"/>
    <mergeCell ref="AC86:AC87"/>
    <mergeCell ref="R86:R87"/>
    <mergeCell ref="S86:S87"/>
    <mergeCell ref="T86:T87"/>
    <mergeCell ref="U86:U87"/>
    <mergeCell ref="V86:V87"/>
    <mergeCell ref="W86:W87"/>
    <mergeCell ref="L86:L87"/>
    <mergeCell ref="M86:M87"/>
    <mergeCell ref="N86:N87"/>
    <mergeCell ref="O86:O87"/>
    <mergeCell ref="P86:P87"/>
    <mergeCell ref="Q86:Q87"/>
    <mergeCell ref="AI84:AI85"/>
    <mergeCell ref="AJ84:AJ85"/>
    <mergeCell ref="AK84:AK85"/>
    <mergeCell ref="AL84:AL85"/>
    <mergeCell ref="AM84:AM85"/>
    <mergeCell ref="AN84:AN85"/>
    <mergeCell ref="AC84:AC85"/>
    <mergeCell ref="AD84:AD85"/>
    <mergeCell ref="AE84:AE85"/>
    <mergeCell ref="AF84:AF85"/>
    <mergeCell ref="AG84:AG85"/>
    <mergeCell ref="AH84:AH85"/>
    <mergeCell ref="Z84:Z85"/>
    <mergeCell ref="AA84:AA85"/>
    <mergeCell ref="AB84:AB85"/>
    <mergeCell ref="Q84:Q85"/>
    <mergeCell ref="R84:R85"/>
    <mergeCell ref="S84:S85"/>
    <mergeCell ref="T84:T85"/>
    <mergeCell ref="U84:U85"/>
    <mergeCell ref="V84:V85"/>
    <mergeCell ref="AM82:AM83"/>
    <mergeCell ref="AN82:AN83"/>
    <mergeCell ref="L84:L85"/>
    <mergeCell ref="M84:M85"/>
    <mergeCell ref="N84:N85"/>
    <mergeCell ref="O84:O85"/>
    <mergeCell ref="P84:P85"/>
    <mergeCell ref="AD82:AD83"/>
    <mergeCell ref="AE82:AE83"/>
    <mergeCell ref="AF82:AF83"/>
    <mergeCell ref="AG82:AG83"/>
    <mergeCell ref="AH82:AH83"/>
    <mergeCell ref="AI82:AI83"/>
    <mergeCell ref="X82:X83"/>
    <mergeCell ref="Y82:Y83"/>
    <mergeCell ref="Z82:Z83"/>
    <mergeCell ref="AA82:AA83"/>
    <mergeCell ref="AB82:AB83"/>
    <mergeCell ref="AC82:AC83"/>
    <mergeCell ref="R82:R83"/>
    <mergeCell ref="S82:S83"/>
    <mergeCell ref="W84:W85"/>
    <mergeCell ref="X84:X85"/>
    <mergeCell ref="Y84:Y85"/>
    <mergeCell ref="L82:L83"/>
    <mergeCell ref="M82:M83"/>
    <mergeCell ref="N82:N83"/>
    <mergeCell ref="O82:O83"/>
    <mergeCell ref="P82:P83"/>
    <mergeCell ref="Q82:Q83"/>
    <mergeCell ref="AJ82:AJ83"/>
    <mergeCell ref="AK82:AK83"/>
    <mergeCell ref="AL82:AL83"/>
    <mergeCell ref="AK61:AK65"/>
    <mergeCell ref="AL61:AL65"/>
    <mergeCell ref="W61:W65"/>
    <mergeCell ref="X61:X65"/>
    <mergeCell ref="J82:J90"/>
    <mergeCell ref="K82:K90"/>
    <mergeCell ref="AJ66:AJ70"/>
    <mergeCell ref="AK66:AK70"/>
    <mergeCell ref="AL66:AL70"/>
    <mergeCell ref="AD66:AD70"/>
    <mergeCell ref="AE66:AE70"/>
    <mergeCell ref="AF66:AF70"/>
    <mergeCell ref="AG66:AG70"/>
    <mergeCell ref="AH66:AH70"/>
    <mergeCell ref="AI66:AI70"/>
    <mergeCell ref="X66:X70"/>
    <mergeCell ref="Y66:Y70"/>
    <mergeCell ref="Z66:Z70"/>
    <mergeCell ref="AA66:AA70"/>
    <mergeCell ref="AB66:AB70"/>
    <mergeCell ref="T82:T83"/>
    <mergeCell ref="U82:U83"/>
    <mergeCell ref="V82:V83"/>
    <mergeCell ref="W82:W83"/>
    <mergeCell ref="AH61:AH65"/>
    <mergeCell ref="AI61:AI65"/>
    <mergeCell ref="AJ61:AJ65"/>
    <mergeCell ref="Y61:Y65"/>
    <mergeCell ref="Z61:Z65"/>
    <mergeCell ref="AA61:AA65"/>
    <mergeCell ref="AB61:AB65"/>
    <mergeCell ref="AC61:AC65"/>
    <mergeCell ref="AD61:AD65"/>
    <mergeCell ref="L66:L70"/>
    <mergeCell ref="M66:M70"/>
    <mergeCell ref="N66:N70"/>
    <mergeCell ref="O66:O70"/>
    <mergeCell ref="P66:P70"/>
    <mergeCell ref="Q66:Q70"/>
    <mergeCell ref="AE61:AE65"/>
    <mergeCell ref="AF61:AF65"/>
    <mergeCell ref="AG61:AG65"/>
    <mergeCell ref="S61:S65"/>
    <mergeCell ref="T61:T65"/>
    <mergeCell ref="U61:U65"/>
    <mergeCell ref="V61:V65"/>
    <mergeCell ref="AC66:AC70"/>
    <mergeCell ref="R66:R70"/>
    <mergeCell ref="S66:S70"/>
    <mergeCell ref="T66:T70"/>
    <mergeCell ref="U66:U70"/>
    <mergeCell ref="V66:V70"/>
    <mergeCell ref="W66:W70"/>
    <mergeCell ref="AL56:AL60"/>
    <mergeCell ref="AM56:AM60"/>
    <mergeCell ref="AN56:AN60"/>
    <mergeCell ref="L61:L65"/>
    <mergeCell ref="M61:M65"/>
    <mergeCell ref="N61:N65"/>
    <mergeCell ref="O61:O65"/>
    <mergeCell ref="P61:P65"/>
    <mergeCell ref="Q61:Q65"/>
    <mergeCell ref="R61:R65"/>
    <mergeCell ref="AF56:AF60"/>
    <mergeCell ref="AG56:AG60"/>
    <mergeCell ref="AH56:AH60"/>
    <mergeCell ref="AI56:AI60"/>
    <mergeCell ref="AJ56:AJ60"/>
    <mergeCell ref="AK56:AK60"/>
    <mergeCell ref="Z56:Z60"/>
    <mergeCell ref="AA56:AA60"/>
    <mergeCell ref="AB56:AB60"/>
    <mergeCell ref="AC56:AC60"/>
    <mergeCell ref="AD56:AD60"/>
    <mergeCell ref="AE56:AE60"/>
    <mergeCell ref="T56:T60"/>
    <mergeCell ref="U56:U60"/>
    <mergeCell ref="V56:V60"/>
    <mergeCell ref="W56:W60"/>
    <mergeCell ref="X56:X60"/>
    <mergeCell ref="Y56:Y60"/>
    <mergeCell ref="AM51:AM54"/>
    <mergeCell ref="AN51:AN54"/>
    <mergeCell ref="L56:L60"/>
    <mergeCell ref="M56:M60"/>
    <mergeCell ref="N56:N60"/>
    <mergeCell ref="O56:O60"/>
    <mergeCell ref="P56:P60"/>
    <mergeCell ref="Q56:Q60"/>
    <mergeCell ref="R56:R60"/>
    <mergeCell ref="S56:S60"/>
    <mergeCell ref="AG51:AG54"/>
    <mergeCell ref="AH51:AH54"/>
    <mergeCell ref="AI51:AI54"/>
    <mergeCell ref="AJ51:AJ54"/>
    <mergeCell ref="AK51:AK54"/>
    <mergeCell ref="AL51:AL54"/>
    <mergeCell ref="AA51:AA54"/>
    <mergeCell ref="AB51:AB54"/>
    <mergeCell ref="AC51:AC54"/>
    <mergeCell ref="AD51:AD54"/>
    <mergeCell ref="AE51:AE54"/>
    <mergeCell ref="AF51:AF54"/>
    <mergeCell ref="U51:U54"/>
    <mergeCell ref="V51:V54"/>
    <mergeCell ref="W51:W54"/>
    <mergeCell ref="X51:X54"/>
    <mergeCell ref="Y51:Y54"/>
    <mergeCell ref="Z51:Z54"/>
    <mergeCell ref="O51:O54"/>
    <mergeCell ref="P51:P54"/>
    <mergeCell ref="Q51:Q54"/>
    <mergeCell ref="R51:R54"/>
    <mergeCell ref="S51:S54"/>
    <mergeCell ref="T51:T54"/>
    <mergeCell ref="AL46:AL50"/>
    <mergeCell ref="AM46:AM50"/>
    <mergeCell ref="AN46:AN50"/>
    <mergeCell ref="AC46:AC50"/>
    <mergeCell ref="AD46:AD50"/>
    <mergeCell ref="AE46:AE50"/>
    <mergeCell ref="AF46:AF50"/>
    <mergeCell ref="AG46:AG50"/>
    <mergeCell ref="AH46:AH50"/>
    <mergeCell ref="Q46:Q50"/>
    <mergeCell ref="R46:R50"/>
    <mergeCell ref="S46:S50"/>
    <mergeCell ref="T46:T50"/>
    <mergeCell ref="U46:U50"/>
    <mergeCell ref="V46:V50"/>
    <mergeCell ref="AI46:AI50"/>
    <mergeCell ref="AJ46:AJ50"/>
    <mergeCell ref="AK46:AK50"/>
    <mergeCell ref="X41:X45"/>
    <mergeCell ref="Y41:Y45"/>
    <mergeCell ref="Z41:Z45"/>
    <mergeCell ref="AA41:AA45"/>
    <mergeCell ref="AB41:AB45"/>
    <mergeCell ref="AC41:AC45"/>
    <mergeCell ref="R41:R45"/>
    <mergeCell ref="S41:S45"/>
    <mergeCell ref="W46:W50"/>
    <mergeCell ref="X46:X50"/>
    <mergeCell ref="Y46:Y50"/>
    <mergeCell ref="Z46:Z50"/>
    <mergeCell ref="AA46:AA50"/>
    <mergeCell ref="AB46:AB50"/>
    <mergeCell ref="AJ41:AJ45"/>
    <mergeCell ref="AK41:AK45"/>
    <mergeCell ref="AL41:AL45"/>
    <mergeCell ref="AM41:AM45"/>
    <mergeCell ref="AN41:AN45"/>
    <mergeCell ref="AD41:AD45"/>
    <mergeCell ref="AE41:AE45"/>
    <mergeCell ref="AF41:AF45"/>
    <mergeCell ref="AG41:AG45"/>
    <mergeCell ref="AH41:AH45"/>
    <mergeCell ref="AI41:AI45"/>
    <mergeCell ref="AL33:AL36"/>
    <mergeCell ref="W33:W36"/>
    <mergeCell ref="X33:X36"/>
    <mergeCell ref="Y33:Y36"/>
    <mergeCell ref="AK37:AK40"/>
    <mergeCell ref="AL37:AL40"/>
    <mergeCell ref="AM37:AM40"/>
    <mergeCell ref="AN37:AN40"/>
    <mergeCell ref="L41:L45"/>
    <mergeCell ref="M41:M45"/>
    <mergeCell ref="N41:N45"/>
    <mergeCell ref="O41:O45"/>
    <mergeCell ref="P41:P45"/>
    <mergeCell ref="Q41:Q45"/>
    <mergeCell ref="AE37:AE40"/>
    <mergeCell ref="AF37:AF40"/>
    <mergeCell ref="AG37:AG40"/>
    <mergeCell ref="AH37:AH40"/>
    <mergeCell ref="AI37:AI40"/>
    <mergeCell ref="AJ37:AJ40"/>
    <mergeCell ref="Y37:Y40"/>
    <mergeCell ref="Z37:Z40"/>
    <mergeCell ref="AA37:AA40"/>
    <mergeCell ref="AB37:AB40"/>
    <mergeCell ref="AH33:AH36"/>
    <mergeCell ref="AI33:AI36"/>
    <mergeCell ref="AJ33:AJ36"/>
    <mergeCell ref="AK33:AK36"/>
    <mergeCell ref="Z33:Z36"/>
    <mergeCell ref="AA33:AA36"/>
    <mergeCell ref="AB33:AB36"/>
    <mergeCell ref="AC33:AC36"/>
    <mergeCell ref="AD33:AD36"/>
    <mergeCell ref="AE33:AE36"/>
    <mergeCell ref="L37:L40"/>
    <mergeCell ref="M37:M40"/>
    <mergeCell ref="N37:N40"/>
    <mergeCell ref="O37:O40"/>
    <mergeCell ref="P37:P40"/>
    <mergeCell ref="Q37:Q40"/>
    <mergeCell ref="R37:R40"/>
    <mergeCell ref="AF33:AF36"/>
    <mergeCell ref="AG33:AG36"/>
    <mergeCell ref="T33:T36"/>
    <mergeCell ref="U33:U36"/>
    <mergeCell ref="V33:V36"/>
    <mergeCell ref="AC37:AC40"/>
    <mergeCell ref="AD37:AD40"/>
    <mergeCell ref="S37:S40"/>
    <mergeCell ref="T37:T40"/>
    <mergeCell ref="U37:U40"/>
    <mergeCell ref="V37:V40"/>
    <mergeCell ref="W37:W40"/>
    <mergeCell ref="X37:X40"/>
    <mergeCell ref="AH27:AH32"/>
    <mergeCell ref="AI27:AI32"/>
    <mergeCell ref="AJ27:AJ32"/>
    <mergeCell ref="AK27:AK32"/>
    <mergeCell ref="AL27:AL32"/>
    <mergeCell ref="AA27:AA32"/>
    <mergeCell ref="AB27:AB32"/>
    <mergeCell ref="AC27:AC32"/>
    <mergeCell ref="AD27:AD32"/>
    <mergeCell ref="AE27:AE32"/>
    <mergeCell ref="AF27:AF32"/>
    <mergeCell ref="L33:L36"/>
    <mergeCell ref="M33:M36"/>
    <mergeCell ref="N33:N36"/>
    <mergeCell ref="O33:O36"/>
    <mergeCell ref="P33:P36"/>
    <mergeCell ref="Q33:Q36"/>
    <mergeCell ref="R33:R36"/>
    <mergeCell ref="S33:S36"/>
    <mergeCell ref="AG27:AG32"/>
    <mergeCell ref="U27:U32"/>
    <mergeCell ref="V27:V32"/>
    <mergeCell ref="M27:M32"/>
    <mergeCell ref="N27:N32"/>
    <mergeCell ref="L51:L54"/>
    <mergeCell ref="M51:M54"/>
    <mergeCell ref="N51:N54"/>
    <mergeCell ref="W27:W32"/>
    <mergeCell ref="X27:X32"/>
    <mergeCell ref="Y27:Y32"/>
    <mergeCell ref="Z27:Z32"/>
    <mergeCell ref="O27:O32"/>
    <mergeCell ref="P27:P32"/>
    <mergeCell ref="Q27:Q32"/>
    <mergeCell ref="R27:R32"/>
    <mergeCell ref="S27:S32"/>
    <mergeCell ref="T27:T32"/>
    <mergeCell ref="T41:T45"/>
    <mergeCell ref="U41:U45"/>
    <mergeCell ref="V41:V45"/>
    <mergeCell ref="W41:W45"/>
    <mergeCell ref="L46:L50"/>
    <mergeCell ref="M46:M50"/>
    <mergeCell ref="N46:N50"/>
    <mergeCell ref="O46:O50"/>
    <mergeCell ref="P46:P50"/>
    <mergeCell ref="A9:A12"/>
    <mergeCell ref="B9:B12"/>
    <mergeCell ref="AU7:AU8"/>
    <mergeCell ref="AV7:AX7"/>
    <mergeCell ref="AY7:BA7"/>
    <mergeCell ref="M6:M8"/>
    <mergeCell ref="N6:N8"/>
    <mergeCell ref="O6:O8"/>
    <mergeCell ref="P6:P8"/>
    <mergeCell ref="Q6:Q8"/>
    <mergeCell ref="R6:R8"/>
    <mergeCell ref="G6:G8"/>
    <mergeCell ref="H6:H8"/>
    <mergeCell ref="I6:I8"/>
    <mergeCell ref="J6:J8"/>
    <mergeCell ref="K6:K8"/>
    <mergeCell ref="L6:L8"/>
    <mergeCell ref="A6:A8"/>
    <mergeCell ref="B6:B8"/>
    <mergeCell ref="C6:C8"/>
    <mergeCell ref="C9:C12"/>
    <mergeCell ref="H9:H12"/>
    <mergeCell ref="F9:F12"/>
    <mergeCell ref="G9:G12"/>
    <mergeCell ref="AT7:AT8"/>
    <mergeCell ref="AE7:AG7"/>
    <mergeCell ref="AH7:AJ7"/>
    <mergeCell ref="AK7:AK8"/>
    <mergeCell ref="AL7:AL8"/>
    <mergeCell ref="AM7:AM8"/>
    <mergeCell ref="AN7:AN8"/>
    <mergeCell ref="K9:K12"/>
    <mergeCell ref="J9:J12"/>
    <mergeCell ref="A1:A4"/>
    <mergeCell ref="B1:BI1"/>
    <mergeCell ref="B2:BI2"/>
    <mergeCell ref="B3:BI3"/>
    <mergeCell ref="B4:BI4"/>
    <mergeCell ref="A5:R5"/>
    <mergeCell ref="S5:BJ5"/>
    <mergeCell ref="S6:AN6"/>
    <mergeCell ref="AO6:AR6"/>
    <mergeCell ref="AS6:AU6"/>
    <mergeCell ref="AV6:BG6"/>
    <mergeCell ref="BH6:BI7"/>
    <mergeCell ref="BJ6:BJ8"/>
    <mergeCell ref="S7:U7"/>
    <mergeCell ref="V7:X7"/>
    <mergeCell ref="Y7:AA7"/>
    <mergeCell ref="AB7:AD7"/>
    <mergeCell ref="BB7:BD7"/>
    <mergeCell ref="BE7:BG7"/>
    <mergeCell ref="AO7:AO8"/>
    <mergeCell ref="AP7:AP8"/>
    <mergeCell ref="AQ7:AQ8"/>
    <mergeCell ref="AR7:AR8"/>
    <mergeCell ref="AS7:AS8"/>
    <mergeCell ref="F162:F164"/>
    <mergeCell ref="E162:E164"/>
    <mergeCell ref="D162:D164"/>
    <mergeCell ref="D166:D170"/>
    <mergeCell ref="E166:E170"/>
    <mergeCell ref="F166:F170"/>
    <mergeCell ref="J109:J110"/>
    <mergeCell ref="D6:D8"/>
    <mergeCell ref="E6:E8"/>
    <mergeCell ref="F6:F8"/>
    <mergeCell ref="I9:I12"/>
    <mergeCell ref="D9:D12"/>
    <mergeCell ref="E9:E12"/>
    <mergeCell ref="G21:G26"/>
    <mergeCell ref="H21:H26"/>
    <mergeCell ref="H14:H16"/>
    <mergeCell ref="G14:G16"/>
    <mergeCell ref="E14:E16"/>
    <mergeCell ref="F14:F16"/>
    <mergeCell ref="D17:D18"/>
    <mergeCell ref="D21:D26"/>
    <mergeCell ref="E17:E18"/>
    <mergeCell ref="E21:E26"/>
    <mergeCell ref="F17:F18"/>
    <mergeCell ref="K109:K110"/>
    <mergeCell ref="K154:K164"/>
    <mergeCell ref="J154:J164"/>
    <mergeCell ref="I154:I164"/>
    <mergeCell ref="H162:H164"/>
    <mergeCell ref="G162:G164"/>
    <mergeCell ref="G166:G170"/>
    <mergeCell ref="H166:H170"/>
    <mergeCell ref="I165:I170"/>
    <mergeCell ref="J165:J170"/>
    <mergeCell ref="K165:K170"/>
    <mergeCell ref="G135:G153"/>
    <mergeCell ref="H135:H153"/>
    <mergeCell ref="A109:A110"/>
    <mergeCell ref="B109:B110"/>
    <mergeCell ref="H82:H89"/>
    <mergeCell ref="G82:G89"/>
    <mergeCell ref="F82:F89"/>
    <mergeCell ref="E82:E89"/>
    <mergeCell ref="D82:D89"/>
    <mergeCell ref="C109:C110"/>
    <mergeCell ref="I109:I110"/>
    <mergeCell ref="I82:I90"/>
    <mergeCell ref="A91:A103"/>
    <mergeCell ref="B91:B103"/>
    <mergeCell ref="C91:C103"/>
    <mergeCell ref="D91:D103"/>
    <mergeCell ref="E91:E103"/>
    <mergeCell ref="F91:F103"/>
    <mergeCell ref="B104:B108"/>
    <mergeCell ref="A104:A108"/>
    <mergeCell ref="A82:A90"/>
    <mergeCell ref="B82:B90"/>
    <mergeCell ref="C82:C90"/>
    <mergeCell ref="L27:L32"/>
    <mergeCell ref="K17:K20"/>
    <mergeCell ref="J17:J20"/>
    <mergeCell ref="I17:I20"/>
    <mergeCell ref="I21:I26"/>
    <mergeCell ref="J21:J26"/>
    <mergeCell ref="K21:K26"/>
    <mergeCell ref="K13:K16"/>
    <mergeCell ref="J13:J16"/>
    <mergeCell ref="J27:J70"/>
    <mergeCell ref="K27:K70"/>
    <mergeCell ref="A74:A81"/>
    <mergeCell ref="B74:B81"/>
    <mergeCell ref="C74:C81"/>
    <mergeCell ref="K74:K81"/>
    <mergeCell ref="A27:A70"/>
    <mergeCell ref="B27:B70"/>
    <mergeCell ref="B13:B26"/>
    <mergeCell ref="D14:D16"/>
    <mergeCell ref="I13:I16"/>
    <mergeCell ref="J74:J81"/>
    <mergeCell ref="C13:C26"/>
    <mergeCell ref="G17:G18"/>
    <mergeCell ref="H17:H18"/>
    <mergeCell ref="F21:F26"/>
    <mergeCell ref="A13:A26"/>
    <mergeCell ref="K71:K73"/>
    <mergeCell ref="I71:I73"/>
    <mergeCell ref="C71:C73"/>
    <mergeCell ref="D71:D73"/>
    <mergeCell ref="J71:J73"/>
    <mergeCell ref="H71:H73"/>
    <mergeCell ref="E71:E73"/>
    <mergeCell ref="F71:F73"/>
    <mergeCell ref="G71:G73"/>
    <mergeCell ref="L74:L75"/>
    <mergeCell ref="M74:M75"/>
    <mergeCell ref="N74:N75"/>
    <mergeCell ref="O74:O75"/>
    <mergeCell ref="P74:P75"/>
    <mergeCell ref="Q74:Q75"/>
    <mergeCell ref="R74:R75"/>
    <mergeCell ref="S74:S75"/>
    <mergeCell ref="T74:T75"/>
    <mergeCell ref="E104:E108"/>
    <mergeCell ref="F104:F108"/>
    <mergeCell ref="G104:G108"/>
    <mergeCell ref="H104:H108"/>
    <mergeCell ref="AO74:AO81"/>
    <mergeCell ref="AP77:AP78"/>
    <mergeCell ref="AD74:AD75"/>
    <mergeCell ref="AE74:AE75"/>
    <mergeCell ref="AF74:AF75"/>
    <mergeCell ref="AG74:AG75"/>
    <mergeCell ref="AH74:AH75"/>
    <mergeCell ref="AI74:AI75"/>
    <mergeCell ref="AJ74:AJ75"/>
    <mergeCell ref="AK74:AK75"/>
    <mergeCell ref="AL74:AL75"/>
    <mergeCell ref="U74:U75"/>
    <mergeCell ref="V74:V75"/>
    <mergeCell ref="W74:W75"/>
    <mergeCell ref="X74:X75"/>
    <mergeCell ref="Y74:Y75"/>
    <mergeCell ref="Z74:Z75"/>
    <mergeCell ref="AA74:AA75"/>
    <mergeCell ref="AB74:AB75"/>
    <mergeCell ref="AC74:AC75"/>
    <mergeCell ref="AO9:AO12"/>
    <mergeCell ref="AP9:AP10"/>
    <mergeCell ref="AQ9:AQ10"/>
    <mergeCell ref="AR9:AR10"/>
    <mergeCell ref="AS9:AS10"/>
    <mergeCell ref="AT9:AT10"/>
    <mergeCell ref="AU9:AU10"/>
    <mergeCell ref="AO13:AO16"/>
    <mergeCell ref="AM74:AM75"/>
    <mergeCell ref="AN74:AN75"/>
    <mergeCell ref="AM27:AM32"/>
    <mergeCell ref="AN27:AN32"/>
    <mergeCell ref="AM33:AM36"/>
    <mergeCell ref="AN33:AN36"/>
    <mergeCell ref="AM61:AM65"/>
    <mergeCell ref="AN61:AN65"/>
    <mergeCell ref="AM66:AM70"/>
    <mergeCell ref="AN66:AN70"/>
    <mergeCell ref="AO17:AO20"/>
    <mergeCell ref="AP19:AP20"/>
    <mergeCell ref="AQ19:AQ20"/>
    <mergeCell ref="AR19:AR20"/>
    <mergeCell ref="AO21:AO26"/>
    <mergeCell ref="AP21:AP26"/>
    <mergeCell ref="AQ21:AQ26"/>
    <mergeCell ref="AR21:AR26"/>
    <mergeCell ref="AS19:AS20"/>
    <mergeCell ref="AO71:AO73"/>
    <mergeCell ref="AP71:AP73"/>
    <mergeCell ref="AR71:AR73"/>
    <mergeCell ref="AQ71:AQ73"/>
    <mergeCell ref="AS71:AS73"/>
    <mergeCell ref="AT71:AT73"/>
    <mergeCell ref="AU71:AU73"/>
    <mergeCell ref="AS27:AS31"/>
    <mergeCell ref="AS32:AS36"/>
    <mergeCell ref="AS37:AS43"/>
    <mergeCell ref="AS44:AS54"/>
    <mergeCell ref="AS55:AS61"/>
    <mergeCell ref="AS62:AS70"/>
    <mergeCell ref="AT27:AT31"/>
    <mergeCell ref="AT32:AT36"/>
    <mergeCell ref="AT37:AT43"/>
    <mergeCell ref="AT79:AT81"/>
    <mergeCell ref="AS74:AS76"/>
    <mergeCell ref="AS77:AS78"/>
    <mergeCell ref="AS79:AS81"/>
    <mergeCell ref="AT19:AT20"/>
    <mergeCell ref="AS21:AS26"/>
    <mergeCell ref="AT21:AT26"/>
    <mergeCell ref="AU19:AU20"/>
    <mergeCell ref="AU21:AU26"/>
    <mergeCell ref="AU113:AU122"/>
    <mergeCell ref="AU74:AU76"/>
    <mergeCell ref="AU77:AU78"/>
    <mergeCell ref="AU79:AU81"/>
    <mergeCell ref="AO104:AO108"/>
    <mergeCell ref="AP104:AP108"/>
    <mergeCell ref="AQ104:AQ108"/>
    <mergeCell ref="AS104:AS108"/>
    <mergeCell ref="AT104:AT108"/>
    <mergeCell ref="AR104:AR108"/>
    <mergeCell ref="AU104:AU108"/>
    <mergeCell ref="AO91:AO103"/>
    <mergeCell ref="AP101:AP103"/>
    <mergeCell ref="AP97:AP100"/>
    <mergeCell ref="AP93:AP96"/>
    <mergeCell ref="AP91:AP92"/>
    <mergeCell ref="AQ91:AQ92"/>
    <mergeCell ref="AQ93:AQ96"/>
    <mergeCell ref="AQ97:AQ100"/>
    <mergeCell ref="AQ101:AQ103"/>
    <mergeCell ref="AR91:AR92"/>
    <mergeCell ref="AR93:AR96"/>
    <mergeCell ref="AR97:AR100"/>
    <mergeCell ref="AR101:AR103"/>
    <mergeCell ref="AO154:AO161"/>
    <mergeCell ref="AO109:AO110"/>
    <mergeCell ref="AQ109:AQ110"/>
    <mergeCell ref="AP109:AP110"/>
    <mergeCell ref="AR109:AR110"/>
    <mergeCell ref="AT109:AT110"/>
    <mergeCell ref="AU109:AU110"/>
    <mergeCell ref="AS109:AS110"/>
    <mergeCell ref="AO113:AO153"/>
    <mergeCell ref="AP135:AP153"/>
    <mergeCell ref="AP123:AP134"/>
    <mergeCell ref="AP113:AP122"/>
    <mergeCell ref="AQ123:AQ134"/>
    <mergeCell ref="AQ135:AQ153"/>
    <mergeCell ref="AQ113:AQ122"/>
    <mergeCell ref="AR113:AR122"/>
    <mergeCell ref="AR123:AR134"/>
    <mergeCell ref="AR135:AR153"/>
    <mergeCell ref="AS113:AS122"/>
    <mergeCell ref="AS123:AS134"/>
    <mergeCell ref="AS135:AS153"/>
    <mergeCell ref="AT113:AT122"/>
    <mergeCell ref="AT123:AT134"/>
    <mergeCell ref="AT135:AT153"/>
    <mergeCell ref="AP166:AP167"/>
    <mergeCell ref="AP169:AP170"/>
    <mergeCell ref="AQ166:AQ167"/>
    <mergeCell ref="AQ169:AQ170"/>
    <mergeCell ref="AR169:AR170"/>
    <mergeCell ref="AR166:AR167"/>
    <mergeCell ref="AS166:AS167"/>
    <mergeCell ref="AS169:AS170"/>
    <mergeCell ref="AU123:AU134"/>
    <mergeCell ref="AU135:AU153"/>
    <mergeCell ref="AP154:AP158"/>
    <mergeCell ref="AQ154:AQ158"/>
    <mergeCell ref="AR154:AR158"/>
    <mergeCell ref="AS154:AS158"/>
    <mergeCell ref="AT154:AT158"/>
    <mergeCell ref="AU154:AU158"/>
    <mergeCell ref="AP159:AP161"/>
    <mergeCell ref="AQ159:AQ161"/>
    <mergeCell ref="AS159:AS161"/>
    <mergeCell ref="AT159:AT161"/>
    <mergeCell ref="AT166:AT167"/>
    <mergeCell ref="AT169:AT170"/>
    <mergeCell ref="AU166:AU167"/>
    <mergeCell ref="AU169:AU170"/>
    <mergeCell ref="AO27:AO70"/>
    <mergeCell ref="AP27:AP31"/>
    <mergeCell ref="AP32:AP36"/>
    <mergeCell ref="AP37:AP43"/>
    <mergeCell ref="AP44:AP54"/>
    <mergeCell ref="AP55:AP61"/>
    <mergeCell ref="AP62:AP70"/>
    <mergeCell ref="AQ55:AQ61"/>
    <mergeCell ref="AQ62:AQ70"/>
    <mergeCell ref="AQ44:AQ54"/>
    <mergeCell ref="AR55:AR61"/>
    <mergeCell ref="AR62:AR70"/>
    <mergeCell ref="AR44:AR54"/>
    <mergeCell ref="AQ37:AQ43"/>
    <mergeCell ref="AR37:AR43"/>
    <mergeCell ref="AQ32:AQ36"/>
    <mergeCell ref="AR32:AR36"/>
    <mergeCell ref="AQ27:AQ31"/>
    <mergeCell ref="AR27:AR31"/>
    <mergeCell ref="AO165:AO170"/>
    <mergeCell ref="AT44:AT54"/>
    <mergeCell ref="AT55:AT61"/>
    <mergeCell ref="AT62:AT70"/>
    <mergeCell ref="AO82:AO90"/>
    <mergeCell ref="AP82:AP88"/>
    <mergeCell ref="AQ82:AQ88"/>
    <mergeCell ref="AP89:AP90"/>
    <mergeCell ref="AQ89:AQ90"/>
    <mergeCell ref="AR82:AR88"/>
    <mergeCell ref="AR89:AR90"/>
    <mergeCell ref="AS82:AS88"/>
    <mergeCell ref="AS89:AS90"/>
    <mergeCell ref="AT82:AT88"/>
    <mergeCell ref="AT89:AT90"/>
    <mergeCell ref="AQ77:AQ78"/>
    <mergeCell ref="AR77:AR78"/>
    <mergeCell ref="AP74:AP76"/>
    <mergeCell ref="AP79:AP81"/>
    <mergeCell ref="AQ79:AQ81"/>
    <mergeCell ref="AR79:AR81"/>
    <mergeCell ref="AQ74:AQ76"/>
    <mergeCell ref="AR74:AR76"/>
    <mergeCell ref="AT74:AT76"/>
    <mergeCell ref="AT77:AT78"/>
    <mergeCell ref="AS97:AS100"/>
    <mergeCell ref="AS101:AS103"/>
    <mergeCell ref="AT91:AT92"/>
    <mergeCell ref="AT93:AT96"/>
    <mergeCell ref="AT97:AT100"/>
    <mergeCell ref="AT101:AT103"/>
    <mergeCell ref="AO111:AO112"/>
    <mergeCell ref="J111:J112"/>
    <mergeCell ref="K111:K112"/>
    <mergeCell ref="L111:L112"/>
    <mergeCell ref="M111:M112"/>
    <mergeCell ref="N111:N112"/>
    <mergeCell ref="O111:O112"/>
    <mergeCell ref="P111:P112"/>
    <mergeCell ref="Q111:Q112"/>
    <mergeCell ref="R111:R112"/>
    <mergeCell ref="S111:S112"/>
    <mergeCell ref="T111:T112"/>
    <mergeCell ref="U111:U112"/>
    <mergeCell ref="V111:V112"/>
    <mergeCell ref="W111:W112"/>
    <mergeCell ref="X111:X112"/>
    <mergeCell ref="Y111:Y112"/>
    <mergeCell ref="AS91:AS92"/>
    <mergeCell ref="AI111:AI112"/>
    <mergeCell ref="AJ111:AJ112"/>
    <mergeCell ref="AK111:AK112"/>
    <mergeCell ref="AL111:AL112"/>
    <mergeCell ref="AM111:AM112"/>
    <mergeCell ref="AN111:AN112"/>
    <mergeCell ref="A111:A112"/>
    <mergeCell ref="B111:B112"/>
    <mergeCell ref="C111:C112"/>
    <mergeCell ref="D111:D112"/>
    <mergeCell ref="E111:E112"/>
    <mergeCell ref="F111:F112"/>
    <mergeCell ref="G111:G112"/>
    <mergeCell ref="H111:H112"/>
    <mergeCell ref="I111:I112"/>
    <mergeCell ref="Z111:Z112"/>
    <mergeCell ref="AA111:AA112"/>
    <mergeCell ref="AB111:AB112"/>
    <mergeCell ref="AC111:AC112"/>
    <mergeCell ref="AD111:AD112"/>
    <mergeCell ref="AE111:AE112"/>
    <mergeCell ref="AF111:AF112"/>
    <mergeCell ref="AG111:AG112"/>
    <mergeCell ref="AH111:AH112"/>
    <mergeCell ref="AR159:AR161"/>
    <mergeCell ref="BE9:BE10"/>
    <mergeCell ref="BE19:BE20"/>
    <mergeCell ref="BE21:BE26"/>
    <mergeCell ref="BE27:BE31"/>
    <mergeCell ref="BE32:BE36"/>
    <mergeCell ref="BE37:BE43"/>
    <mergeCell ref="BE44:BE54"/>
    <mergeCell ref="BE55:BE61"/>
    <mergeCell ref="BE62:BE70"/>
    <mergeCell ref="BE71:BE73"/>
    <mergeCell ref="BE74:BE76"/>
    <mergeCell ref="BE77:BE78"/>
    <mergeCell ref="BE79:BE81"/>
    <mergeCell ref="BE82:BE88"/>
    <mergeCell ref="BE89:BE90"/>
    <mergeCell ref="BE91:BE92"/>
    <mergeCell ref="BE93:BE96"/>
    <mergeCell ref="BE97:BE100"/>
    <mergeCell ref="BE101:BE103"/>
    <mergeCell ref="BE104:BE108"/>
    <mergeCell ref="BE109:BE110"/>
    <mergeCell ref="BE113:BE122"/>
    <mergeCell ref="AS93:AS96"/>
    <mergeCell ref="BE123:BE134"/>
    <mergeCell ref="BE135:BE153"/>
    <mergeCell ref="BE154:BE158"/>
    <mergeCell ref="BE159:BE161"/>
    <mergeCell ref="BE166:BE167"/>
    <mergeCell ref="BE169:BE170"/>
    <mergeCell ref="BF9:BF10"/>
    <mergeCell ref="BF19:BF20"/>
    <mergeCell ref="BF21:BF26"/>
    <mergeCell ref="BF27:BF31"/>
    <mergeCell ref="BF32:BF36"/>
    <mergeCell ref="BF37:BF43"/>
    <mergeCell ref="BF44:BF54"/>
    <mergeCell ref="BF55:BF61"/>
    <mergeCell ref="BF62:BF70"/>
    <mergeCell ref="BF71:BF73"/>
    <mergeCell ref="BF74:BF76"/>
    <mergeCell ref="BF77:BF78"/>
    <mergeCell ref="BF79:BF81"/>
    <mergeCell ref="BF82:BF88"/>
    <mergeCell ref="BF89:BF90"/>
    <mergeCell ref="BF91:BF92"/>
    <mergeCell ref="BF93:BF96"/>
    <mergeCell ref="BF97:BF100"/>
    <mergeCell ref="BF101:BF103"/>
    <mergeCell ref="BF104:BF108"/>
    <mergeCell ref="BF109:BF110"/>
    <mergeCell ref="BF113:BF122"/>
    <mergeCell ref="BF123:BF134"/>
    <mergeCell ref="BF135:BF153"/>
    <mergeCell ref="BF154:BF158"/>
    <mergeCell ref="BF159:BF161"/>
    <mergeCell ref="BF166:BF167"/>
    <mergeCell ref="BG89:BG90"/>
    <mergeCell ref="BG91:BG92"/>
    <mergeCell ref="BG93:BG96"/>
    <mergeCell ref="BG97:BG100"/>
    <mergeCell ref="BG101:BG103"/>
    <mergeCell ref="BG104:BG108"/>
    <mergeCell ref="BG109:BG110"/>
    <mergeCell ref="BG113:BG122"/>
    <mergeCell ref="BG123:BG134"/>
    <mergeCell ref="BG9:BG10"/>
    <mergeCell ref="BG19:BG20"/>
    <mergeCell ref="BG21:BG26"/>
    <mergeCell ref="BG27:BG31"/>
    <mergeCell ref="BG32:BG36"/>
    <mergeCell ref="BG37:BG43"/>
    <mergeCell ref="BG44:BG54"/>
    <mergeCell ref="BG55:BG61"/>
    <mergeCell ref="BG62:BG70"/>
    <mergeCell ref="BG135:BG153"/>
    <mergeCell ref="BG154:BG158"/>
    <mergeCell ref="BG159:BG161"/>
    <mergeCell ref="BG166:BG167"/>
    <mergeCell ref="BG169:BG170"/>
    <mergeCell ref="AU27:AU31"/>
    <mergeCell ref="AU32:AU36"/>
    <mergeCell ref="AU37:AU43"/>
    <mergeCell ref="AU44:AU54"/>
    <mergeCell ref="AU55:AU61"/>
    <mergeCell ref="AU62:AU70"/>
    <mergeCell ref="AU82:AU88"/>
    <mergeCell ref="AU89:AU90"/>
    <mergeCell ref="AU91:AU92"/>
    <mergeCell ref="AU93:AU96"/>
    <mergeCell ref="AU97:AU100"/>
    <mergeCell ref="AU101:AU103"/>
    <mergeCell ref="AU159:AU161"/>
    <mergeCell ref="BF169:BF170"/>
    <mergeCell ref="BG71:BG73"/>
    <mergeCell ref="BG74:BG76"/>
    <mergeCell ref="BG77:BG78"/>
    <mergeCell ref="BG79:BG81"/>
    <mergeCell ref="BG82:BG88"/>
  </mergeCells>
  <dataValidations count="4">
    <dataValidation type="list" allowBlank="1" showInputMessage="1" showErrorMessage="1" sqref="BH75:BH76 BH10:BH15">
      <formula1>$XFC$8:$XFC$10</formula1>
    </dataValidation>
    <dataValidation type="list" allowBlank="1" showInputMessage="1" showErrorMessage="1" sqref="BH33:BH60 BH90">
      <formula1>$XFC$8:$XFC$26</formula1>
    </dataValidation>
    <dataValidation type="list" allowBlank="1" showInputMessage="1" showErrorMessage="1" sqref="BH95:BH101">
      <formula1>$XFC$8:$XFC$12</formula1>
    </dataValidation>
    <dataValidation type="list" allowBlank="1" showInputMessage="1" showErrorMessage="1" sqref="S9:T11 AH9:AI11 Z9:Z11 AC9:AC11 AF9:AF11 Y66 AE55:AF56 AF66 S66 AB55:AC56 S27:T27 S55:T56 Y27:Z27 Y55:Z56 AB27:AC27 AC66 AE27:AF27 AH55:AI56 AH27:AI27 S33:T33 Y33:Z33 AB33:AC33 AE33:AF33 AH33:AI33 S37:T37 Y37:Z37 AB37:AC37 AE37:AF37 AH37:AI37 AH41:AI41 AE41:AF41 AB41:AC41 Y41:Z41 S41:T41 S46:T46 Y46:Z46 AB46:AC46 AE46:AF46 AH46:AI46 AH51:AI51 AE51:AF51 AB51:AC51 Y51:Z51 S51:T51 S61 Y61 AC61 AF61 AI61 AI66 S82:T82 Y82:Z82 AB82:AC82 AE82:AF82 AH82:AI82 S84:T94 Y84:Z93 AB84:AC93 AE84:AF93 AH84:AI93 Y99:Z101 Y95:Z97 AB99:AC101 AB95:AC97 AE99:AF101 AE95:AF97 AH95:AI97 AH99:AI101 S76:T76 S74:T74 Y76:Z76 Y74:Z74 AB76:AC76 AB74:AC74 AB77:AB81 AE74:AF74 AH74:AI74 AH76:AI76 S12:S26 Y9:Y26 AB9:AB26 AE9:AE26 AI12:AI14 AI16 AI18:AI19 AH15 AH17 AH20:AH23 AI24:AI26 S71:S73 Y71:Y73 AC71 AB72:AB73 AF71 AE72:AE73 AI71:AI73 Y77:Y81 AE76:AF76 AE77:AE81 AH77 AI78 AH79:AH81 AH104:AH107 AI108 AH109:AI110 S104:S111 Y104:Y111 AB104:AB111 AE104:AE111 AH111 AI113:AI118 AH119 AI120:AI121 AH122:AH129 AI130 AH131:AH133 AI134 AH135:AH149 AH151:AH158 AI150 AI159 AH160:AH168 AI169:AI170 S113:S170 Y113:Y170 AB113:AB170 AE113:AE170">
      <formula1>$XFC$6:$XFD$7</formula1>
    </dataValidation>
  </dataValidations>
  <hyperlinks>
    <hyperlink ref="BJ74" r:id="rId1"/>
    <hyperlink ref="BJ75" r:id="rId2"/>
    <hyperlink ref="BJ76" r:id="rId3"/>
    <hyperlink ref="BJ77" r:id="rId4"/>
  </hyperlinks>
  <pageMargins left="0.7" right="0.7" top="0.75" bottom="0.75" header="0.3" footer="0.3"/>
  <pageSetup orientation="portrait" r:id="rId5"/>
  <drawing r:id="rId6"/>
  <legacy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Base General</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Fest Zona 6</dc:creator>
  <cp:lastModifiedBy>Maria Mernarda Perez Carmona</cp:lastModifiedBy>
  <dcterms:created xsi:type="dcterms:W3CDTF">2020-07-31T19:55:20Z</dcterms:created>
  <dcterms:modified xsi:type="dcterms:W3CDTF">2023-01-31T16:26:09Z</dcterms:modified>
</cp:coreProperties>
</file>