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activeTab="3"/>
  </bookViews>
  <sheets>
    <sheet name="PA 2022 ajustado" sheetId="9" r:id="rId1"/>
    <sheet name="a 31 de dic" sheetId="8" r:id="rId2"/>
    <sheet name="Metas de bienestar" sheetId="7" r:id="rId3"/>
    <sheet name="MATRIZ EVALUACIÓN"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73" i="10" l="1"/>
  <c r="AT73" i="10"/>
  <c r="AU73" i="10" s="1"/>
  <c r="BI72" i="10"/>
  <c r="AT72" i="10"/>
  <c r="AU72" i="10" s="1"/>
  <c r="BI71" i="10"/>
  <c r="AU71" i="10"/>
  <c r="AT71" i="10"/>
  <c r="BI70" i="10"/>
  <c r="AT70" i="10"/>
  <c r="AU70" i="10" s="1"/>
  <c r="AN70" i="10"/>
  <c r="O70" i="10"/>
  <c r="BI69" i="10"/>
  <c r="AU69" i="10"/>
  <c r="AT69" i="10"/>
  <c r="AN69" i="10"/>
  <c r="O69" i="10"/>
  <c r="BI68" i="10"/>
  <c r="AT68" i="10"/>
  <c r="AU68" i="10" s="1"/>
  <c r="AN68" i="10"/>
  <c r="O68" i="10"/>
  <c r="BI67" i="10"/>
  <c r="AN67" i="10"/>
  <c r="O67" i="10"/>
  <c r="BI66" i="10"/>
  <c r="AN66" i="10"/>
  <c r="O66" i="10"/>
  <c r="BI65" i="10"/>
  <c r="AN65" i="10"/>
  <c r="O65" i="10"/>
  <c r="BI64" i="10"/>
  <c r="AT64" i="10"/>
  <c r="AU64" i="10" s="1"/>
  <c r="AN64" i="10"/>
  <c r="O64" i="10"/>
  <c r="BI63" i="10"/>
  <c r="AU63" i="10"/>
  <c r="AT63" i="10"/>
  <c r="AN63" i="10"/>
  <c r="O63" i="10"/>
  <c r="BI62" i="10"/>
  <c r="AT62" i="10"/>
  <c r="AU62" i="10" s="1"/>
  <c r="AN62" i="10"/>
  <c r="O62" i="10"/>
  <c r="BI61" i="10"/>
  <c r="AN61" i="10"/>
  <c r="O61" i="10"/>
  <c r="BI60" i="10"/>
  <c r="AN60" i="10"/>
  <c r="O60" i="10"/>
  <c r="BI59" i="10"/>
  <c r="AN59" i="10"/>
  <c r="O59" i="10"/>
  <c r="BI58" i="10"/>
  <c r="AN58" i="10"/>
  <c r="O58" i="10"/>
  <c r="BI57" i="10"/>
  <c r="AN57" i="10"/>
  <c r="O57" i="10"/>
  <c r="BI56" i="10"/>
  <c r="AU56" i="10"/>
  <c r="AT56" i="10"/>
  <c r="AN56" i="10"/>
  <c r="O56" i="10"/>
  <c r="BI55" i="10"/>
  <c r="AU55" i="10"/>
  <c r="AT55" i="10"/>
  <c r="AN55" i="10"/>
  <c r="O55" i="10"/>
  <c r="BI54" i="10"/>
  <c r="AT54" i="10"/>
  <c r="AU54" i="10" s="1"/>
  <c r="AN54" i="10"/>
  <c r="O54" i="10"/>
  <c r="BI53" i="10"/>
  <c r="AU53" i="10"/>
  <c r="AT53" i="10"/>
  <c r="AN53" i="10"/>
  <c r="O53" i="10"/>
  <c r="BI52" i="10"/>
  <c r="AT52" i="10"/>
  <c r="AU52" i="10" s="1"/>
  <c r="BI51" i="10"/>
  <c r="AU51" i="10"/>
  <c r="AT51" i="10"/>
  <c r="AN51" i="10"/>
  <c r="O51" i="10"/>
  <c r="BI50" i="10"/>
  <c r="AT50" i="10"/>
  <c r="AU50" i="10" s="1"/>
  <c r="AN50" i="10"/>
  <c r="O50" i="10"/>
  <c r="BI49" i="10"/>
  <c r="AU49" i="10"/>
  <c r="AT49" i="10"/>
  <c r="AN49" i="10"/>
  <c r="O49" i="10"/>
  <c r="AN48" i="10"/>
  <c r="O48" i="10"/>
  <c r="AN47" i="10"/>
  <c r="O47" i="10"/>
  <c r="AN46" i="10"/>
  <c r="O46" i="10"/>
  <c r="AN45" i="10"/>
  <c r="O45" i="10"/>
  <c r="AN44" i="10"/>
  <c r="O44" i="10"/>
  <c r="AN43" i="10"/>
  <c r="O43" i="10"/>
  <c r="AN42" i="10"/>
  <c r="O42" i="10"/>
  <c r="AN41" i="10"/>
  <c r="O41" i="10"/>
  <c r="AN40" i="10"/>
  <c r="O40" i="10"/>
  <c r="AN39" i="10"/>
  <c r="O39" i="10"/>
  <c r="AN38" i="10"/>
  <c r="O38" i="10"/>
  <c r="AN37" i="10"/>
  <c r="O37" i="10"/>
  <c r="AN36" i="10"/>
  <c r="O36" i="10"/>
  <c r="AN35" i="10"/>
  <c r="O35" i="10"/>
  <c r="AN34" i="10"/>
  <c r="O34" i="10"/>
  <c r="AN33" i="10"/>
  <c r="O33" i="10"/>
  <c r="AN32" i="10"/>
  <c r="O32" i="10"/>
  <c r="BI31" i="10"/>
  <c r="AU31" i="10"/>
  <c r="AT31" i="10"/>
  <c r="AN31" i="10"/>
  <c r="O31" i="10"/>
  <c r="BI30" i="10"/>
  <c r="AU30" i="10"/>
  <c r="AT30" i="10"/>
  <c r="AN30" i="10"/>
  <c r="O30" i="10"/>
  <c r="BI29" i="10"/>
  <c r="AT29" i="10"/>
  <c r="AU29" i="10" s="1"/>
  <c r="AN29" i="10"/>
  <c r="O29" i="10"/>
  <c r="BI28" i="10"/>
  <c r="AU28" i="10"/>
  <c r="AT28" i="10"/>
  <c r="AN28" i="10"/>
  <c r="O28" i="10"/>
  <c r="BI27" i="10"/>
  <c r="AT27" i="10"/>
  <c r="AU27" i="10" s="1"/>
  <c r="AN27" i="10"/>
  <c r="O27" i="10"/>
  <c r="BI26" i="10"/>
  <c r="AU26" i="10"/>
  <c r="AT26" i="10"/>
  <c r="AN26" i="10"/>
  <c r="BI25" i="10"/>
  <c r="AU25" i="10"/>
  <c r="AT25" i="10"/>
  <c r="AN25" i="10"/>
  <c r="O25" i="10"/>
  <c r="BI24" i="10"/>
  <c r="AT24" i="10"/>
  <c r="AU24" i="10" s="1"/>
  <c r="BI23" i="10"/>
  <c r="AU23" i="10"/>
  <c r="AT23" i="10"/>
  <c r="BI22" i="10"/>
  <c r="AU22" i="10"/>
  <c r="AT22" i="10"/>
  <c r="BI21" i="10"/>
  <c r="AT21" i="10"/>
  <c r="AU21" i="10" s="1"/>
  <c r="AN21" i="10"/>
  <c r="BI20" i="10"/>
  <c r="AU20" i="10"/>
  <c r="AT20" i="10"/>
  <c r="AN20" i="10"/>
  <c r="O20" i="10"/>
  <c r="BI19" i="10"/>
  <c r="AT19" i="10"/>
  <c r="AU19" i="10" s="1"/>
  <c r="AN19" i="10"/>
  <c r="O19" i="10"/>
  <c r="BI18" i="10"/>
  <c r="AU18" i="10"/>
  <c r="AT18" i="10"/>
  <c r="AN18" i="10"/>
  <c r="O18" i="10"/>
  <c r="BI17" i="10"/>
  <c r="AT17" i="10"/>
  <c r="AU17" i="10" s="1"/>
  <c r="AN17" i="10"/>
  <c r="O17" i="10"/>
  <c r="AN16" i="10"/>
  <c r="O16" i="10"/>
  <c r="AN15" i="10"/>
  <c r="O15" i="10"/>
  <c r="AN14" i="10"/>
  <c r="O14" i="10"/>
  <c r="BI13" i="10"/>
  <c r="AU13" i="10"/>
  <c r="AT13" i="10"/>
  <c r="AN13" i="10"/>
  <c r="O13" i="10"/>
  <c r="BI12" i="10"/>
  <c r="AT12" i="10"/>
  <c r="AU12" i="10" s="1"/>
  <c r="AN12" i="10"/>
  <c r="O12" i="10"/>
  <c r="BI11" i="10"/>
  <c r="AT11" i="10"/>
  <c r="AU11" i="10" s="1"/>
  <c r="AN11" i="10"/>
  <c r="O11" i="10"/>
  <c r="BI10" i="10"/>
  <c r="AU10" i="10"/>
  <c r="AT10" i="10"/>
  <c r="AN10" i="10"/>
  <c r="O10" i="10"/>
  <c r="BI9" i="10"/>
  <c r="AU9" i="10"/>
  <c r="AT9" i="10"/>
  <c r="AN9" i="10"/>
  <c r="O9" i="10"/>
  <c r="AL42" i="8" l="1"/>
  <c r="W69" i="8" l="1"/>
  <c r="AG66" i="8"/>
  <c r="AG69" i="8" s="1"/>
  <c r="AG63" i="8"/>
  <c r="AG60" i="8"/>
  <c r="AG59" i="8"/>
  <c r="AG65" i="8" s="1"/>
  <c r="AG58" i="8"/>
  <c r="AG57" i="8"/>
  <c r="AG56" i="8"/>
  <c r="AG52" i="8"/>
  <c r="AG51" i="8"/>
  <c r="AG50" i="8"/>
  <c r="AG49" i="8"/>
  <c r="AW69" i="8"/>
  <c r="AV69" i="8"/>
  <c r="AP69" i="8"/>
  <c r="AT69" i="8"/>
  <c r="AU69" i="8"/>
  <c r="AW49" i="8"/>
  <c r="AV49" i="8"/>
  <c r="AW59" i="8"/>
  <c r="AW66" i="8"/>
  <c r="AV59" i="8"/>
  <c r="AV66" i="8"/>
  <c r="AG64" i="8"/>
  <c r="V64" i="8"/>
  <c r="V69" i="8" s="1"/>
  <c r="W61" i="8"/>
  <c r="W60" i="8"/>
  <c r="V60" i="8"/>
  <c r="W49" i="8"/>
  <c r="V49" i="8"/>
  <c r="AL47" i="8"/>
  <c r="V48" i="8"/>
  <c r="V43" i="8"/>
  <c r="W26" i="8"/>
  <c r="V26" i="8"/>
  <c r="W22" i="8"/>
  <c r="AG21" i="8"/>
  <c r="AG42" i="8" s="1"/>
  <c r="AG23" i="8"/>
  <c r="AG24" i="8"/>
  <c r="AG26" i="8"/>
  <c r="AG27" i="8"/>
  <c r="AG29" i="8"/>
  <c r="AG30" i="8"/>
  <c r="AG32" i="8"/>
  <c r="AG33" i="8"/>
  <c r="AG34" i="8"/>
  <c r="AG35" i="8"/>
  <c r="AG36" i="8"/>
  <c r="AG37" i="8"/>
  <c r="AG39" i="8"/>
  <c r="AG40" i="8"/>
  <c r="AV42" i="8"/>
  <c r="AW42" i="8"/>
  <c r="AW20" i="8"/>
  <c r="AV20" i="8"/>
  <c r="AU42" i="8"/>
  <c r="AT42" i="8"/>
  <c r="AP42" i="8"/>
  <c r="AL45" i="8"/>
  <c r="AT45" i="8"/>
  <c r="AU45" i="8"/>
  <c r="AV43" i="8"/>
  <c r="AV45" i="8" s="1"/>
  <c r="AW43" i="8"/>
  <c r="AW45" i="8" s="1"/>
  <c r="AG44" i="8"/>
  <c r="AG43" i="8"/>
  <c r="AG45" i="8" s="1"/>
  <c r="W43" i="8"/>
  <c r="W46" i="8"/>
  <c r="W48" i="8" s="1"/>
  <c r="AW46" i="8"/>
  <c r="AW47" i="8" s="1"/>
  <c r="AT47" i="8"/>
  <c r="AU47" i="8"/>
  <c r="AV46" i="8"/>
  <c r="AV47" i="8" s="1"/>
  <c r="AG47" i="8"/>
  <c r="AG46" i="8"/>
  <c r="AU19" i="8"/>
  <c r="AT19" i="8"/>
  <c r="AP18" i="8"/>
  <c r="AP19" i="8" s="1"/>
  <c r="AW16" i="8"/>
  <c r="AW11" i="8"/>
  <c r="AV11" i="8"/>
  <c r="AV16" i="8" s="1"/>
  <c r="AG16" i="8"/>
  <c r="AG13" i="8"/>
  <c r="AL10" i="8"/>
  <c r="AG17" i="8"/>
  <c r="AG18" i="8" s="1"/>
  <c r="AW17" i="8"/>
  <c r="AW18" i="8" s="1"/>
  <c r="AV17" i="8"/>
  <c r="AV18" i="8" s="1"/>
  <c r="W15" i="8"/>
  <c r="V15" i="8"/>
  <c r="V14" i="8"/>
  <c r="W14" i="8"/>
  <c r="W13" i="8"/>
  <c r="V13" i="8"/>
  <c r="W12" i="8"/>
  <c r="V12" i="8"/>
  <c r="V18" i="8" s="1"/>
  <c r="W11" i="8"/>
  <c r="V11" i="8"/>
  <c r="W8" i="8"/>
  <c r="W2" i="8"/>
  <c r="W18" i="8" s="1"/>
  <c r="E82" i="8" s="1"/>
  <c r="AW10" i="8"/>
  <c r="AW2" i="8"/>
  <c r="AV2" i="8"/>
  <c r="AV10" i="8" s="1"/>
  <c r="E81" i="8" l="1"/>
  <c r="AV19" i="8"/>
  <c r="AW19" i="8"/>
  <c r="AG8" i="8"/>
  <c r="AG10" i="8" s="1"/>
  <c r="E83" i="8" l="1"/>
  <c r="AG19" i="8"/>
  <c r="J48" i="7"/>
  <c r="F48" i="7"/>
  <c r="G48" i="7" s="1"/>
  <c r="J41" i="7"/>
  <c r="F41" i="7"/>
  <c r="G41" i="7" s="1"/>
  <c r="F26" i="7"/>
  <c r="G26" i="7"/>
  <c r="F25" i="7"/>
  <c r="G25" i="7" s="1"/>
  <c r="F24" i="7"/>
  <c r="G24" i="7" s="1"/>
  <c r="J26" i="7"/>
  <c r="J25" i="7"/>
  <c r="J24" i="7"/>
  <c r="B30" i="7"/>
  <c r="J11" i="7"/>
  <c r="J12" i="7"/>
  <c r="J13" i="7"/>
  <c r="F11" i="7"/>
  <c r="G11" i="7" s="1"/>
  <c r="F12" i="7"/>
  <c r="G12" i="7" s="1"/>
  <c r="F13" i="7"/>
  <c r="G13" i="7" s="1"/>
  <c r="J47" i="7"/>
  <c r="F47" i="7"/>
  <c r="G47" i="7" s="1"/>
  <c r="J46" i="7"/>
  <c r="F46" i="7"/>
  <c r="G46" i="7" s="1"/>
  <c r="J40" i="7"/>
  <c r="F40" i="7"/>
  <c r="G40" i="7" s="1"/>
  <c r="J39" i="7"/>
  <c r="F39" i="7"/>
  <c r="G39" i="7" s="1"/>
  <c r="K34" i="7"/>
  <c r="B34" i="7"/>
  <c r="K30" i="7"/>
  <c r="J23" i="7"/>
  <c r="F23" i="7"/>
  <c r="G23" i="7" s="1"/>
  <c r="J22" i="7"/>
  <c r="F22" i="7"/>
  <c r="G22" i="7" s="1"/>
  <c r="J21" i="7"/>
  <c r="F21" i="7"/>
  <c r="G21" i="7" s="1"/>
  <c r="J20" i="7"/>
  <c r="F20" i="7"/>
  <c r="G20" i="7" s="1"/>
  <c r="J19" i="7"/>
  <c r="F19" i="7"/>
  <c r="G19" i="7" s="1"/>
  <c r="J18" i="7"/>
  <c r="F18" i="7"/>
  <c r="G18" i="7" s="1"/>
  <c r="J10" i="7"/>
  <c r="F10" i="7"/>
  <c r="G10" i="7" s="1"/>
  <c r="J9" i="7"/>
  <c r="F9" i="7"/>
  <c r="G9" i="7" s="1"/>
  <c r="J8" i="7"/>
  <c r="F8" i="7"/>
  <c r="G8" i="7" s="1"/>
  <c r="J7" i="7"/>
  <c r="F7" i="7"/>
  <c r="G7" i="7" s="1"/>
  <c r="J6" i="7"/>
  <c r="F6" i="7"/>
  <c r="G6" i="7" s="1"/>
  <c r="J5" i="7"/>
  <c r="F5" i="7"/>
  <c r="G5" i="7" s="1"/>
  <c r="E85" i="8" l="1"/>
  <c r="E84" i="8"/>
</calcChain>
</file>

<file path=xl/comments1.xml><?xml version="1.0" encoding="utf-8"?>
<comments xmlns="http://schemas.openxmlformats.org/spreadsheetml/2006/main">
  <authors>
    <author>Luz Marlene Andrade</author>
  </authors>
  <commentList>
    <comment ref="L6" authorId="0" shapeId="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X6" authorId="0" shapeId="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Z6" authorId="0" shapeId="0">
      <text>
        <r>
          <rPr>
            <b/>
            <sz val="9"/>
            <color indexed="81"/>
            <rFont val="Tahoma"/>
            <family val="2"/>
          </rPr>
          <t>Luz Marlene Andrade:</t>
        </r>
        <r>
          <rPr>
            <sz val="9"/>
            <color indexed="81"/>
            <rFont val="Tahoma"/>
            <family val="2"/>
          </rPr>
          <t xml:space="preserve">
1. Recursos Propios - ICLD
2. SGP
3. Donaciones
</t>
        </r>
      </text>
    </comment>
  </commentList>
</comments>
</file>

<file path=xl/comments2.xml><?xml version="1.0" encoding="utf-8"?>
<comments xmlns="http://schemas.openxmlformats.org/spreadsheetml/2006/main">
  <authors>
    <author>Luz Marlene Andrade</author>
  </authors>
  <commentList>
    <comment ref="P1" authorId="0" shapeId="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AL1" authorId="0" shapeId="0">
      <text>
        <r>
          <rPr>
            <b/>
            <sz val="9"/>
            <color indexed="81"/>
            <rFont val="Tahoma"/>
            <family val="2"/>
          </rPr>
          <t>Luz Marlene Andrade:</t>
        </r>
        <r>
          <rPr>
            <sz val="9"/>
            <color indexed="81"/>
            <rFont val="Tahoma"/>
            <family val="2"/>
          </rPr>
          <t xml:space="preserve">
Corresponde al avance de la actividad en el proyecto</t>
        </r>
      </text>
    </comment>
    <comment ref="AO1" authorId="0" shapeId="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AQ1" authorId="0" shapeId="0">
      <text>
        <r>
          <rPr>
            <b/>
            <sz val="9"/>
            <color indexed="81"/>
            <rFont val="Tahoma"/>
            <family val="2"/>
          </rPr>
          <t>Luz Marlene Andrade:</t>
        </r>
        <r>
          <rPr>
            <sz val="9"/>
            <color indexed="81"/>
            <rFont val="Tahoma"/>
            <family val="2"/>
          </rPr>
          <t xml:space="preserve">
1. Recursos Propios - ICLD
2. SGP
3. Donaciones
</t>
        </r>
      </text>
    </comment>
  </commentList>
</comments>
</file>

<file path=xl/comments3.xml><?xml version="1.0" encoding="utf-8"?>
<comments xmlns="http://schemas.openxmlformats.org/spreadsheetml/2006/main">
  <authors>
    <author>Usuario de Windows</author>
    <author>User</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 ref="D25" authorId="1" shapeId="0">
      <text>
        <r>
          <rPr>
            <b/>
            <sz val="9"/>
            <color indexed="81"/>
            <rFont val="Tahoma"/>
            <family val="2"/>
          </rPr>
          <t>User:</t>
        </r>
        <r>
          <rPr>
            <sz val="9"/>
            <color indexed="81"/>
            <rFont val="Tahoma"/>
            <family val="2"/>
          </rPr>
          <t xml:space="preserve">
ESTA META YA FUE CUMPLIDA EN UN 100% EN EL 2021. EL PLSV YA ESTA FORMULADO
</t>
        </r>
      </text>
    </comment>
    <comment ref="D26" authorId="1" shapeId="0">
      <text>
        <r>
          <rPr>
            <b/>
            <sz val="9"/>
            <color indexed="81"/>
            <rFont val="Tahoma"/>
            <family val="2"/>
          </rPr>
          <t>User:</t>
        </r>
        <r>
          <rPr>
            <sz val="9"/>
            <color indexed="81"/>
            <rFont val="Tahoma"/>
            <family val="2"/>
          </rPr>
          <t xml:space="preserve">
ESTA META YA FUE CUMPLIDA EN UN 100% EN EL 2021. EL PLSV YA ESTA FORMULADO
</t>
        </r>
      </text>
    </comment>
  </commentList>
</comments>
</file>

<file path=xl/sharedStrings.xml><?xml version="1.0" encoding="utf-8"?>
<sst xmlns="http://schemas.openxmlformats.org/spreadsheetml/2006/main" count="2327" uniqueCount="533">
  <si>
    <t>¿Requiere contratación?</t>
  </si>
  <si>
    <t>Código Presupuestal</t>
  </si>
  <si>
    <t>Rubro Presupuestal</t>
  </si>
  <si>
    <t>Fuente Presupuestal</t>
  </si>
  <si>
    <t>Apropiación Definitiva
(en pesos)</t>
  </si>
  <si>
    <t>Fuente de Financiación</t>
  </si>
  <si>
    <t>Nombre del Responable</t>
  </si>
  <si>
    <t xml:space="preserve">Dependencia Responsable </t>
  </si>
  <si>
    <t>Porcentaje de avance Actividad Proyecto</t>
  </si>
  <si>
    <t xml:space="preserve">Fecha de Terminación </t>
  </si>
  <si>
    <t xml:space="preserve">Fecha de inicio </t>
  </si>
  <si>
    <t>Valor Absoluto de la Actividad del  Proyecto 2022</t>
  </si>
  <si>
    <t>Actividades de Proyecto</t>
  </si>
  <si>
    <t>Objetivo del Proyecto</t>
  </si>
  <si>
    <t>Código de proyecto BPIM</t>
  </si>
  <si>
    <t>Valor Absoluto de la Meta Producto 2020-2023</t>
  </si>
  <si>
    <t>Descripción de la Meta Producto 2020-2023</t>
  </si>
  <si>
    <t>Línea Base 2019 
Según PDD</t>
  </si>
  <si>
    <t>Indicador de Producto</t>
  </si>
  <si>
    <t>Meta de Bienestar 2020-2023</t>
  </si>
  <si>
    <t>Línea Base 2019</t>
  </si>
  <si>
    <t>Indicador de Bienestar</t>
  </si>
  <si>
    <t>Tipo de Contración</t>
  </si>
  <si>
    <t>Fecha de Inicio Contratación</t>
  </si>
  <si>
    <t>Beneficiarios Programados</t>
  </si>
  <si>
    <t>Beneficiarios Cubiertos</t>
  </si>
  <si>
    <t xml:space="preserve">Actores viales capacitados en educación y cultura para la seguridad vial </t>
  </si>
  <si>
    <t>Campañas educativas en seguridad vial realizadas por diferentes medios</t>
  </si>
  <si>
    <t>Señales verticales instaladas</t>
  </si>
  <si>
    <t xml:space="preserve">Metros lineales en marcas 
longitudinales demarcados 
</t>
  </si>
  <si>
    <t>Pasos peatonales demarcados o mantenidos</t>
  </si>
  <si>
    <t>Zonas escolares demarcadas o mantenidas</t>
  </si>
  <si>
    <t xml:space="preserve">Plan local de seguridad vial formulado </t>
  </si>
  <si>
    <t xml:space="preserve">Funcionarios capacitados en competencias laborales </t>
  </si>
  <si>
    <t xml:space="preserve">% de renovación del parque automotor </t>
  </si>
  <si>
    <t>% promedio de cumplimiento de los requisitos del Sistema de Gestión de Calidad</t>
  </si>
  <si>
    <t>Plataforma tecnológica virtual para la información y gestión de trámites diseñada  e implementada</t>
  </si>
  <si>
    <t xml:space="preserve">Estudios e  implementación del sistema de fiscalización electrónica en la ciudad elaborados </t>
  </si>
  <si>
    <t>Campañas pedagógicas realizadas  por diferentes medios para el uso de Transporte Público Masivo, Colectivo e Individual</t>
  </si>
  <si>
    <t xml:space="preserve">Estudio técnico elaborado para actualización y normalización  de los recorridos del TPC  </t>
  </si>
  <si>
    <t>Terminales satélites de transporte ilegal erradicadas</t>
  </si>
  <si>
    <t>Estudios realizados  para implementación de taxímetro para servicio de Transporte Público Individual</t>
  </si>
  <si>
    <t>Tramos viales peatonalizados en el centro histórico</t>
  </si>
  <si>
    <t>Kilómetros de bicicarril  diseñados, demarcados e implementados</t>
  </si>
  <si>
    <t>Sistema de información para gestión de tránsito en tiempo real diseñado e implementado.</t>
  </si>
  <si>
    <t>Intersecciones viales intervenidas y mejoradas en su operación</t>
  </si>
  <si>
    <t>Estudios de estructuración técnica, legal y financiera del sistema de estacionamientos públicos en vía y fuera de vía realizados</t>
  </si>
  <si>
    <t xml:space="preserve">Vehículos de Tracción Animal sustituidos </t>
  </si>
  <si>
    <t>Número de actores viales</t>
  </si>
  <si>
    <t>Número de campañas educativas</t>
  </si>
  <si>
    <t>Número de señales verticales</t>
  </si>
  <si>
    <t>Número de metros lineales</t>
  </si>
  <si>
    <t>Número de pasos peatonales</t>
  </si>
  <si>
    <t>Número de zonas escolares</t>
  </si>
  <si>
    <t>Número de plan local</t>
  </si>
  <si>
    <t>Número de funcionarios capacitados</t>
  </si>
  <si>
    <t>Número de plataforma tecnológica</t>
  </si>
  <si>
    <t>Número de campañas pedagógicas</t>
  </si>
  <si>
    <t>Número de estudio técnico</t>
  </si>
  <si>
    <t>Número de terminales satélites</t>
  </si>
  <si>
    <t>Número de estudios realizados</t>
  </si>
  <si>
    <t>Número de tramos viales</t>
  </si>
  <si>
    <t>Número de intersecciones viales</t>
  </si>
  <si>
    <t>Líneas reductoras de velocidad instalados tipo bandas sonoras o resaltos o estoperoles</t>
  </si>
  <si>
    <t>Número de líneas reductoras</t>
  </si>
  <si>
    <t>Porcentaje de renovación</t>
  </si>
  <si>
    <t>Porcentaje de recuperación de cartera</t>
  </si>
  <si>
    <t>Porcentaje de cumplimiento del SGC</t>
  </si>
  <si>
    <t>Número de estudios técnicos</t>
  </si>
  <si>
    <t>Número de kilómetros de bicicarril</t>
  </si>
  <si>
    <t>Número de sistema de información</t>
  </si>
  <si>
    <t>Número de estudios tecnico</t>
  </si>
  <si>
    <t>Número de vehículos  tracción animal</t>
  </si>
  <si>
    <t xml:space="preserve">192.438 Actores viales 
Fuente DATT
</t>
  </si>
  <si>
    <t xml:space="preserve">79 Campañas Educativas 
Fuente DATT
</t>
  </si>
  <si>
    <t xml:space="preserve">6685 Señales verticales 
Fuente DATT
</t>
  </si>
  <si>
    <t xml:space="preserve">555.217 Metros lineales 
Fuente DATT 
</t>
  </si>
  <si>
    <t>ND</t>
  </si>
  <si>
    <t xml:space="preserve">100 funcionarios 
Fuente DATT
</t>
  </si>
  <si>
    <t xml:space="preserve">96% (110 vehículos) con 5 o más años de vida útil 
Fuente DATT
</t>
  </si>
  <si>
    <t xml:space="preserve">$ 551.036.646.077,oo
(100%)
Fuente DATT
</t>
  </si>
  <si>
    <t>77% (19 requisitos del SGC) Fuente DATT</t>
  </si>
  <si>
    <t xml:space="preserve">16 Recorridos del TPC
Fuente DATT
</t>
  </si>
  <si>
    <t xml:space="preserve">3 Terminales Satélites
Fuente DATT
</t>
  </si>
  <si>
    <t xml:space="preserve">17 km entre Ciclorrutas y bicicarril
Fuentes GEPM
</t>
  </si>
  <si>
    <t xml:space="preserve">17 Intersecciones Viales 
Fuente DATT
</t>
  </si>
  <si>
    <t xml:space="preserve">274 Vehículos de Tracción Animal 
Fuente Umata 2019
</t>
  </si>
  <si>
    <t xml:space="preserve">%  de Cartera morosa recuperada </t>
  </si>
  <si>
    <t>Capacitar 60.000 actores viales  en educación y cultura para la seguridad vial</t>
  </si>
  <si>
    <t>Realizar 9 campañas educativas  en seguridad vial por diferentes medios para sensibilizar a 200.000  personas</t>
  </si>
  <si>
    <t xml:space="preserve">Instalar 1.000 señales verticales </t>
  </si>
  <si>
    <t xml:space="preserve">Demarcar 150.000 metros lineales en marcas longitudinales  </t>
  </si>
  <si>
    <t>Demarcar o mantener 400 pasos peatonales.</t>
  </si>
  <si>
    <t>Demarcar o mantener 80 zonas escolares</t>
  </si>
  <si>
    <t xml:space="preserve">Instalar 1.000 líneas de reductores de velocidad tipo bandas sonoras o resaltos o estoperoles. </t>
  </si>
  <si>
    <t xml:space="preserve">Formular el Plan local de seguridad vial para la ciudad </t>
  </si>
  <si>
    <t xml:space="preserve">Capacitar a 201 funcionarios en competencias laborales </t>
  </si>
  <si>
    <t xml:space="preserve">Renovar el 70 % (80 vehículos) del parque automotor </t>
  </si>
  <si>
    <t>100% (19 requisitos del SGC) promedio de cumplimiento de los requisitos del Sistema de Gestión de Calidad</t>
  </si>
  <si>
    <t xml:space="preserve">Diseñar e implementar una plataforma tecnológica virtual para la información y gestión de trámites </t>
  </si>
  <si>
    <t>Elaborar los estudios e implementar el sistema de fiscalización electrónica en 10 puntos de la ciudad.</t>
  </si>
  <si>
    <t>Realizar 9 campañas pedagógicas por diferentes medios  para el uso de Transporte Público Masivo, Colectivo e Individual para sensibilizar a 200.000 usuarios</t>
  </si>
  <si>
    <t xml:space="preserve">Elaborar un estudio técnico para actualización y normalización  de los 16  recorridos del TPC  </t>
  </si>
  <si>
    <t>Erradicar 3 terminales satélites de transporte ilegal</t>
  </si>
  <si>
    <t xml:space="preserve">Realizar los estudios para implementación de taxímetro para servicio de Transporte Público Individual </t>
  </si>
  <si>
    <t>Peatonalizar 3 tramos viales en el centro histórico</t>
  </si>
  <si>
    <t xml:space="preserve">Diseñar, demarcar e implementar 10 kilómetros de bicicarril </t>
  </si>
  <si>
    <t xml:space="preserve">Diseñar e implementar un sistema de información para gestión de tránsito en tiempo real </t>
  </si>
  <si>
    <t xml:space="preserve">Intervenir y mejorar en su operación 5 intersecciones viales </t>
  </si>
  <si>
    <t xml:space="preserve">Realizar los estudios de estructuración técnica, legal y financiera del sistema de estacionamientos públicos en vía y fuera de vía </t>
  </si>
  <si>
    <t>Sustituir EL 100% del censo de Vehículos de Tracción Animal (274 VTA)</t>
  </si>
  <si>
    <t>Pilar</t>
  </si>
  <si>
    <t>Línea Estratégica</t>
  </si>
  <si>
    <t>Programa</t>
  </si>
  <si>
    <t>Unidad de medida del indicador producto</t>
  </si>
  <si>
    <t>Programación meta a 2022</t>
  </si>
  <si>
    <t>Proyecto</t>
  </si>
  <si>
    <t>Tasa de Mortalidad en  accidentes de tránsito en niños, niñas, adolescentes, jóvenes y adultos disminuida
Tasa de morbilidad en accidentes  de tránsito disminuida</t>
  </si>
  <si>
    <t>Disminuir en 0,5 punto la tasa de mortalidad en accidentes de tránsito en niñas, niños, adolescentes, jóvenes y adultos 
Disminuir en 10 puntos la tasa de morbilidad en accidentes de tránsito</t>
  </si>
  <si>
    <t xml:space="preserve">6,22 víctimas fatales por cada 100 mil habitantes
Fuente Datt 2019
255 lesionados por cada 100 mil habitantes
Fuente Datt 2019
</t>
  </si>
  <si>
    <t>Pilar # 1 Cartagena Resiliente</t>
  </si>
  <si>
    <t>Espacio Público , Movilidad y Transporte Resiliente</t>
  </si>
  <si>
    <t>Reducción de la Siniestralidad Vial</t>
  </si>
  <si>
    <t xml:space="preserve">Fortalecimiento de la capacidad de respuesta del Departamento Administrativo de Transito y Transporte </t>
  </si>
  <si>
    <t>Movilidad Sostenible en el Distrito de Cartagena</t>
  </si>
  <si>
    <t>Fortalecimiento de la Educación, cultura y seguridad vial en el Distrito de Cartagena de Indias</t>
  </si>
  <si>
    <t>Ampliación y mantenimiento de la señalización vial en el Distrito de  Cartagena de Indias</t>
  </si>
  <si>
    <t>Formulación y Adopción del Plan Local de Seguridad Vial en el Distrito de Cartagena de Indias</t>
  </si>
  <si>
    <t>Implementación de Reingeniería Institucional y Fortalecimiento Financiero del  Departamento Administrativo de Transito y Transporte de Cartagena de Indias</t>
  </si>
  <si>
    <t>Diseño e implementación de una plataforma tecnológica virtual para la información y gestión de trámites en el Departamento Administrativo de Transito y Transporte de Cartagena de Indias</t>
  </si>
  <si>
    <t>Estudios para implementar el sistema de fiscaliación electrónica para la regulación y control del transito en el Distrito de Cartagenas de Indias</t>
  </si>
  <si>
    <t>Apoyo para la gestión del transporte público masivo, colectivo e individual en el Distrito de Cartagena de Indias</t>
  </si>
  <si>
    <t>Implementación sistema de movilidad sostenible para el Distrito de Cartagena de Indias</t>
  </si>
  <si>
    <t>Sustitución de vehículo de tracción animal dedicados al transporte de carga liviana existentes en el Distrito de Cartagena de Indias</t>
  </si>
  <si>
    <t xml:space="preserve">Reducir las tasas de la accidentalidad vial en el Distrito de Cartagena </t>
  </si>
  <si>
    <t>Ampliar y mantener la señalización vial  en el Distrito de Cartagena</t>
  </si>
  <si>
    <t>Fortalecer la cultura y educación vial en el Distrito de Cartagena</t>
  </si>
  <si>
    <t>Aumentar la  capacidad administrativa , financiera y operativa del DATT para atender los nuevos retos  que imponen la movilidad de la ciudad.</t>
  </si>
  <si>
    <t>Implementar una plataforma tecnológica virtual para la información y realización de trámites en el Departamento Adminsitrativo de Transito</t>
  </si>
  <si>
    <t>Aumentar la regulación y el control del tránsito en el Distrito de Cartagena de Indias</t>
  </si>
  <si>
    <t>Mejorar la prestación del servicio de transporte público en todas sus formas en el Distrito de Cartagena.</t>
  </si>
  <si>
    <t>Organizar la movilidad induciendo a las buenas práticas en el transporte de carga liviana en el Distrito de Cartagena.</t>
  </si>
  <si>
    <t>Mejorar el sistema de movilidad en el Distrito de Cartagena</t>
  </si>
  <si>
    <t xml:space="preserve">Capacitar a 1450 estudiantes a traves del  programa Rutas Educativas Seguras en convenio con Instituciones Educativas. </t>
  </si>
  <si>
    <t>Capacitar a 500 conductores en normas de transito y seguridad vial</t>
  </si>
  <si>
    <t xml:space="preserve">Sensibilizar a 50 Adultos mayores en normas de tránsito y seguridad vial </t>
  </si>
  <si>
    <t>Capacitar a 3000 contraventores en normas de tránsito, educación y cultura para la seguridad vial</t>
  </si>
  <si>
    <t>Realizar 120  operativos de control de alcoholemia</t>
  </si>
  <si>
    <t>Realizar 120 operativos de control de velocidad</t>
  </si>
  <si>
    <t>No definido</t>
  </si>
  <si>
    <t>Subdirección Operativa/ Area de Educación Vial</t>
  </si>
  <si>
    <t>Subdirección Operativa</t>
  </si>
  <si>
    <t>Jorge Gonzalez Barco</t>
  </si>
  <si>
    <t>Recursos propios</t>
  </si>
  <si>
    <t>Inversión</t>
  </si>
  <si>
    <t>SI</t>
  </si>
  <si>
    <t>NO</t>
  </si>
  <si>
    <t>2.3.2409.0600.2021130010246</t>
  </si>
  <si>
    <t xml:space="preserve">Diseñar y realizar  2  campañas educativas en seguridad vial
</t>
  </si>
  <si>
    <t>Realizar 10 aulas moviles en  puntos estratégicos de la ciudad para socializar las campañas educativas en seguridad vial</t>
  </si>
  <si>
    <t>Elaborar un anexo técnico para definir  la instalación de señales  verticales y horizontales en la ciudad</t>
  </si>
  <si>
    <t>Implementar 1 intersección semaforica en el Distrito</t>
  </si>
  <si>
    <t>Realizar 200 visitas tecnicas para verificar el estado de la señalización vial</t>
  </si>
  <si>
    <t>Realizar mantenimiento preventivo y correctivo  a 89 instersecciones semafóricas</t>
  </si>
  <si>
    <t>31/122022</t>
  </si>
  <si>
    <t>Alexander Baracaldo</t>
  </si>
  <si>
    <t>Recursos propios-ICLD</t>
  </si>
  <si>
    <t>2.3.2409.0600.2021130010247</t>
  </si>
  <si>
    <t>Implementar  el plan local de seguridad vial adoptado mediante decreto 1394 de 2021</t>
  </si>
  <si>
    <t>Karen Velasquez</t>
  </si>
  <si>
    <t>2.3.2409.0600.2021130010251</t>
  </si>
  <si>
    <t>Realizar 4 jornadas de capacitación en competencias laborales  a funcionarios del DATT.</t>
  </si>
  <si>
    <t>Subdirección Adminsitrativa y Financiera / Bienestar social</t>
  </si>
  <si>
    <t>Viviana Montenegro</t>
  </si>
  <si>
    <t>Recursos Propios</t>
  </si>
  <si>
    <t>2.3.4599.1000.2021130010248</t>
  </si>
  <si>
    <t xml:space="preserve">Realizar un proceso para dar  debaja a vehículos y motocicletas  en mal estado </t>
  </si>
  <si>
    <t>Adquirir 5 vehículos  para renovar el parque automotor de la entidad</t>
  </si>
  <si>
    <t>Adquirir 15 motocicletas  para renovar el parque automotor de la entidad</t>
  </si>
  <si>
    <t>Realizar 2 mantenimiento preventivo y correctivo al parque automotor del DATT</t>
  </si>
  <si>
    <t>Realizar 4 campañas de sensibilización a deudores para el pago de multas y derechos de tránsito.</t>
  </si>
  <si>
    <t>Diseñar e implementar una  estrategia para la recuperación de la cartera morosa</t>
  </si>
  <si>
    <t>Realizar 100 convenios de pagos y financiaciones mensuales con deudores por multas</t>
  </si>
  <si>
    <t>Instalar un software de generación masiva de embargos por acuerdos de pago incumplidos.</t>
  </si>
  <si>
    <t xml:space="preserve">Realizar gestión persuasiva de por lo menos el 10% de la cartera morosa por concepto de multas y derechos de transito </t>
  </si>
  <si>
    <t>Notificar 11.212  mandamientos de pago por multas de la vigencia 2019.</t>
  </si>
  <si>
    <t xml:space="preserve">Realizar una alianza estratégica con una entidad comercial para efectuar el cobro coactivo de multas y derechos de tránsito para la recuperación del 8% de la cartera morosa </t>
  </si>
  <si>
    <t>Implementar  una plataforma que permita realizar desembargos automatizados a los ciudadanos que se encuentren al dia con la entidad.</t>
  </si>
  <si>
    <t xml:space="preserve">Implementar una plataforma tecnologica que permita realizar inclusion automatizada de titulos judiciales en el banco agrario a favor de la entidad. </t>
  </si>
  <si>
    <t xml:space="preserve">Subdirección Adminsitrativa y Financiera </t>
  </si>
  <si>
    <t>Actualizar el  documento oficial con el informe detallado de los  avances sobre la organización del achivo general de la entidad</t>
  </si>
  <si>
    <t>Elaborar  los estudios y diseños estructurales hidrosanitarios de suelo etc para el mejoramiento y ampliacion de la sede de manga</t>
  </si>
  <si>
    <t>Adquirir 17 equipos de computos con licencias de funcionamiento para mejorar la prestación del servicio de la entidad</t>
  </si>
  <si>
    <t>Adquirir planta una  eléctrica para las instalaciones de la sede de manga</t>
  </si>
  <si>
    <t xml:space="preserve">Realizar  2 mantenimientos preventivos, correctivos y calibración de los  equipos de  alcohosensores </t>
  </si>
  <si>
    <t xml:space="preserve">Implementar en un 50% el sistema de gestión de calidad </t>
  </si>
  <si>
    <t>Actualizar el  portafolio virtual  de oferta  de  trámites y servicios para usuarios del DATT</t>
  </si>
  <si>
    <t>Subdirección Adminsitrativa y Financiera /trámites y servicios</t>
  </si>
  <si>
    <t>Katty Jurado Visbal</t>
  </si>
  <si>
    <t>Acumulado de meta producto a 2021</t>
  </si>
  <si>
    <t>2.3.4599.1000.2021130010252</t>
  </si>
  <si>
    <t>Subdirección Operativa/ Planeación vial</t>
  </si>
  <si>
    <t>2.3.2409.0600.2021130010253</t>
  </si>
  <si>
    <t>Diseñar y realizar 2 campañas pedagógicas  de sensibilización para el uso del transporte público legal en todas sus formas.</t>
  </si>
  <si>
    <t>2.3.2409.0600.2021130010250</t>
  </si>
  <si>
    <t xml:space="preserve">Recursos Propios </t>
  </si>
  <si>
    <t>Elaborar un estudio tecnico para la actualizacion y normalizacion del TPC</t>
  </si>
  <si>
    <t>Capacitar a 150 conductores de servicio público individual  en cultura ciudadana, educación vial y atención al usuario</t>
  </si>
  <si>
    <t>Capacitar a 50 conductores de servicio público colectivo  en cultura ciudadana, educación vial y atención al usuario</t>
  </si>
  <si>
    <t>Realizar 120 operativos para controlar y regular las rutas urbanas del TPC</t>
  </si>
  <si>
    <t>Subdirección Operativa/Transporte Público</t>
  </si>
  <si>
    <t xml:space="preserve"> Subdirección Operativa/ Area de Educación Vial</t>
  </si>
  <si>
    <t xml:space="preserve">Realizar 120 operativos contra la prestación de servicio ilegal de transporte de pasajeros </t>
  </si>
  <si>
    <t xml:space="preserve">Realizar 120 operativos contra  la operación ilegal de  taxis colectivos. </t>
  </si>
  <si>
    <t>Elaborar un documento oficial  con las evidencias de la terminal sátelite de transporte ilegal erradicada</t>
  </si>
  <si>
    <t>Realizar seguimiento y evaluación al plan piloto definido en el decreto # 1348 del 2021</t>
  </si>
  <si>
    <t>2.3.2409.0600.2021130010249</t>
  </si>
  <si>
    <t>Elaborar los estudios tecnicos para demarcar  5 kilometros para bicicarril</t>
  </si>
  <si>
    <t xml:space="preserve">Mantener actualizado el sistema de información para gestión de tránsito en tiempo real </t>
  </si>
  <si>
    <t>Realizar las visitas tecnicas y diagnostico de las interesecciones viales a intervenir</t>
  </si>
  <si>
    <t>Realizar 4 mesas de trabajos con otras dependencias del Distrito para coordinar y ejecutar responsabilidades en el proceso de sustitución de VTA</t>
  </si>
  <si>
    <t xml:space="preserve">Realizar dos informes de seguimiento respecto de  la modificación normativa  del Decreto 1188 de 2014, propuesta a la Oficina Asesora Juridica </t>
  </si>
  <si>
    <t>Subdirección jurídica</t>
  </si>
  <si>
    <t>Mirian Solorzano Escobar</t>
  </si>
  <si>
    <t>2.3.2409.0600.2020130010329</t>
  </si>
  <si>
    <t>Elaboró. Carlos Fuentes Alvarez- Asesor Externo SAF-DATT</t>
  </si>
  <si>
    <t>Revisó Aprobo: Viviana Montenegro- Subdirectota Administrativa y Financiera DATT</t>
  </si>
  <si>
    <t>Revisó y Aprobo: Mirian Solorzano Escobar- Subdirectora Jurídica DATT</t>
  </si>
  <si>
    <t>Revisó y aprobó : Karen Velasquez - Subdirectora Operativa DATT</t>
  </si>
  <si>
    <t>Aprobó: Janer Galvan Carbono - Director DATT</t>
  </si>
  <si>
    <t>ALCALDIA MAYOR DE CARTAGENA DE INDIAS</t>
  </si>
  <si>
    <t>SALVEMOS JUNTOS A CARTAGENA - POR UNA CARTAGENA LIBRE Y RESILIENTE</t>
  </si>
  <si>
    <t>DEPARTAMENTO ADMINISTRATIVO DE TRANSITO Y TRANSPORTE DATT</t>
  </si>
  <si>
    <t>PLAN DE ACCION 2022</t>
  </si>
  <si>
    <t xml:space="preserve">PRESTACION DE SERVICIOS </t>
  </si>
  <si>
    <t xml:space="preserve">JULIO </t>
  </si>
  <si>
    <t xml:space="preserve">CONTRATO DE OBRA </t>
  </si>
  <si>
    <t>MARZO</t>
  </si>
  <si>
    <t>CONTRATO DE OBRA</t>
  </si>
  <si>
    <t>SELECCION ABREVIADA DE MENOR CUANTIA- ACIERDO MARCO DE PRECIOS</t>
  </si>
  <si>
    <t>AGOSTO</t>
  </si>
  <si>
    <t>MAYO</t>
  </si>
  <si>
    <t>ABRIL</t>
  </si>
  <si>
    <t>CONCURSO DE MERITO ABIERTO</t>
  </si>
  <si>
    <t>COMPRA-VENTA</t>
  </si>
  <si>
    <t>ENERO</t>
  </si>
  <si>
    <t>PRESTACION DE SERVICIOS PROFESIONALES Y DE APOYO A LA GESTION</t>
  </si>
  <si>
    <t>FEBRERO</t>
  </si>
  <si>
    <t xml:space="preserve">Recuperar $ 44.082.931.686,oo (8%) de la cartera morosa 
</t>
  </si>
  <si>
    <t>Aprobar 10 puntos de la ciudad para la fiscalización electrónica</t>
  </si>
  <si>
    <t>Estructurar el proceso para la contratación de los estudios para la implementación de taxímetro</t>
  </si>
  <si>
    <t>Celebrar  1 convenio  con institución educativa calificada  para la capacitación de los funcionarios DATT</t>
  </si>
  <si>
    <t>Reportes de Avances  de  Metas de Bienestar a 31 de  marzo de 2022</t>
  </si>
  <si>
    <t>Reportes Actividades de proyectos 1 de enero  a 31 de marzo 2022</t>
  </si>
  <si>
    <t>0.50</t>
  </si>
  <si>
    <t>Esta actividad no tuvo avances en este periódo</t>
  </si>
  <si>
    <t xml:space="preserve">
 META DE BIENESTAR PLAN DE DESARROLLO
SALVEMOS JUNTOS A CARTAGENA 2020-2023</t>
  </si>
  <si>
    <t>LINEA BASE A DIC 31 DE 2019</t>
  </si>
  <si>
    <t># de muertos
2019</t>
  </si>
  <si>
    <t># de muertos
2022</t>
  </si>
  <si>
    <t>Variación</t>
  </si>
  <si>
    <t>OBSERVACIONES</t>
  </si>
  <si>
    <t>MES</t>
  </si>
  <si>
    <t>variación</t>
  </si>
  <si>
    <t>Variación
 %</t>
  </si>
  <si>
    <t xml:space="preserve">Disminuir en 0,5 punto la tasa de mortalidad en accidentes de tránsito en niñas, niños, adolescentes, jóvenes y adultos </t>
  </si>
  <si>
    <t xml:space="preserve">6,22 víctimas fatales por cada 100 mil habitantes
</t>
  </si>
  <si>
    <t>La tasa de mortalidad en accidente de tránsito por cada 100 mil habitantes , cerró en el mes de enero  de 2022 en 1,42 , mostrando  un   aumento de 105,80% que equivale a 8 victimas fatales más las registradas en el mismo período de 2019.</t>
  </si>
  <si>
    <t># de heridos
2019</t>
  </si>
  <si>
    <t># de heridos
2022</t>
  </si>
  <si>
    <t>Disminuir en 10 puntos la tasa de morbilidad en accidentes de tránsito</t>
  </si>
  <si>
    <t xml:space="preserve">255 lesionados por cada 100 mil habitantes
</t>
  </si>
  <si>
    <t>poblacion</t>
  </si>
  <si>
    <t>heridos</t>
  </si>
  <si>
    <t>tasa</t>
  </si>
  <si>
    <t>La tasa de mortalidad en accidente de tránsito por cada 100 mil habitantes , cerró en el mes de febrero  de 2022 en 1,23 mostrando  un   aumento del 310 % que equivale a 10 victimas fatales más  que las registradas en el mismo período de 2019.</t>
  </si>
  <si>
    <t>La tasa de mortalidad en accidente de tránsito por cada 100 mil habitantes , cerró en el mes de marzo  de 2022 en 0,57 mostrando  un   aumento del 185 % que equivale a 4 victimas fatales más  que las registradas en el mismo período de 2019.</t>
  </si>
  <si>
    <t>La tasa de morbilidad en accidente de tránsito por cada 100 mil habitantes, cerró en   15,83 en el mes de febrero de  2022, mostrando una disminución muy significativa del  24,69%, que equivale a 46 heridos menos que los  registrados en el mismo período de 2019.</t>
  </si>
  <si>
    <t>La tasa de morbilidad en accidente de tránsito por cada 100 mil habitantes, cerró en   16,59 en el mes de marzo de  2022, mostrando una disminución muy significativa del  6,59%, que equivale a 5 heridos menos que los  registrados en el mismo período de 2019.</t>
  </si>
  <si>
    <t>muertos</t>
  </si>
  <si>
    <t>Tasa de mortalidad (mes a mes  2022)</t>
  </si>
  <si>
    <t>Tasa de morbilidad (mes a mes 2022)</t>
  </si>
  <si>
    <t>Tasa de mortalidad (por trimestre 2019 vs 2022)</t>
  </si>
  <si>
    <t>Tasa de morbilidad (por trimestre 2019 vs 2022)</t>
  </si>
  <si>
    <t>enero febrero marzo</t>
  </si>
  <si>
    <t>La tasa de mortalidad en accidente de tránsito por cada 100 mil habitantes , cerró en el 1er trimestre de 2022 en 3,22 , mostrando  un   aumento de 172,88% que equivale a 22 victimas fatales más las registradas en el mismo período de 2019.</t>
  </si>
  <si>
    <t>Reportes de Avances  de  Metas de Bienestar a 30 de junio de 2022</t>
  </si>
  <si>
    <t>Reportes de Avances  de  Metas productos del 1 de enero  a 31 de marzo de 2022</t>
  </si>
  <si>
    <t>Reportes de Avances  de  Metas productos del 1 de abril a 30 de junio de 2022</t>
  </si>
  <si>
    <t>Reportes Actividades de proyectos 1 de abril al 30 de junio 2022</t>
  </si>
  <si>
    <t>N/A</t>
  </si>
  <si>
    <t>JUNIO</t>
  </si>
  <si>
    <t>La tasa de morbilidad en accidente de tránsito por cada 100 mil habitantes, cerró en   17,82 en el mes de enero de  2022, mostrando una disminución muy significativa del 1,87%.Muy a pesar que en enero de 2022 se registraron 4 lesionados más que en el mismo período de 2019, la tasa de morbilidad bajó debido a que la población en el 2022 ( 1,055,035 hab) es mucho mayor comparada con la del 2019 ( 1,013,389)</t>
  </si>
  <si>
    <t>abril
mayo
junio</t>
  </si>
  <si>
    <t>La tasa de mortalidad en accidente de tránsito por cada 100 mil habitantes , cerró en el mes de abril  de 2022 en 0,85 mostrando  un   aumento del 23,19 % que equivale a 2 victimas fatales más  que las registradas en el mismo período de 2019.</t>
  </si>
  <si>
    <t>La tasa de mortalidad en accidente de tránsito por cada 100 mil habitantes , cerró en el mes de mayo  de 2022 en 0,47 mostrando  una   disminución del 20,34 % que equivale a 1 victima fatal menos  que las registradas en el mismo período de 2019.</t>
  </si>
  <si>
    <t>La tasa de morbilidad en accidente de tránsito por cada 100 mil habitantes, cerró en   14,12 en el mes de abril de  2022, mostrando una disminución muy significativa del  33,74%, que equivale a 67 heridos menos que los  registrados en el mismo período de 2019.</t>
  </si>
  <si>
    <t>La tasa de morbilidad en accidente de tránsito por cada 100 mil habitantes, cerró en   16,02 en el mes de mayo de  2022, mostrando una disminución  del  17,17%, que equivale a 27 heridos menos que los  registrados en el mismo período de 2019.</t>
  </si>
  <si>
    <t>La tasa de morbilidad en accidente de tránsito por cada 100 mil habitantes, cerró en   11,18 en el mes de junio de  2022, mostrando una disminución  del  42,49%, que equivale a 79 heridos menos que los  registrados en el mismo período de 2019.</t>
  </si>
  <si>
    <t>La tasa de mortalidad en accidente de tránsito por cada 100 mil habitantes , cerró en el mes de junio de 2022 en 0,47 mostrando  un   aumento del 56,67 % que equivale a 2 victimas fatales más  que las registradas en el mismo período de 2019.</t>
  </si>
  <si>
    <t>La tasa de mortalidad en accidente de tránsito por cada 100 mil habitantes , cerró en el 2do trimestre de 2022 en 1,79 , mostrando  un   aumento de 13,29% que equivale a 3 victimas fatales más que  las registradas en el mismo período de 2019.</t>
  </si>
  <si>
    <t>Realizar mantenimiento, reparaciones y adecuaciones de las instalaciones  del DATT sede Manga FASE II</t>
  </si>
  <si>
    <t>No programada</t>
  </si>
  <si>
    <t>Reportes de Avances  de  Metas de Bienestar a 30 de sept de 2022</t>
  </si>
  <si>
    <t>Reportes de Avances  de  Metas productos del 1 de julio a 30 de sept de 2022</t>
  </si>
  <si>
    <t>Diseñar y formular el Plan Maestro de Movilidad para el Distrito de Cartagena</t>
  </si>
  <si>
    <t>Reportes Actividades de proyectos 1 de julio al 30 de sept 2022</t>
  </si>
  <si>
    <t xml:space="preserve">Sustituir 54 vehiculos de tracción animal por unidades productivas de negocios </t>
  </si>
  <si>
    <t>John Pierre Pareja</t>
  </si>
  <si>
    <t>Boris Burgos Burgos</t>
  </si>
  <si>
    <t>MIIMINA CUANTIA</t>
  </si>
  <si>
    <t>CONVENIO INTERADMINISTRATIVO</t>
  </si>
  <si>
    <t xml:space="preserve">Observaciones </t>
  </si>
  <si>
    <t>Digna Vargas Arroyo</t>
  </si>
  <si>
    <t>Se implementa el programa RUTAS EDUCATIVAS SEGURAS en las diferentes instituciones educativas y el programa ME MUEVO CON UNIDATT</t>
  </si>
  <si>
    <t>Se ejecuta desde el programa empresarial APRENDO Y ME MUEVO SEGURO</t>
  </si>
  <si>
    <t>Se sensibilizaron en los centros de vida el programa MAYORES ACTIVOS SEGUROS</t>
  </si>
  <si>
    <t>se  certificaron a los infractores en las normas de transito para acogerse al descuento del 25 o 50%</t>
  </si>
  <si>
    <t>se instalan las aulas moviles para sensibilizar a los motociclistas</t>
  </si>
  <si>
    <t>Se realiza el seguimiento permanente dando cumplimiento al Decreto 1033 de 2022, que reemplazó al Decerto 1348 de 2021</t>
  </si>
  <si>
    <t>Se formularon los diseños y su implementación está en fase precontractual.Esta actividad ya fue cumplida en un 100%</t>
  </si>
  <si>
    <t>Ya esta meta esta cumplida en un 100%.A la fecha se cuenta con el sistema de Waze for Cities , publicado en la Página Web del DATT en el cual se actualizan en tiempo real los cierres viales autorizados .En la presente anualidad se trabajará en la actualización permannete de esta plataforma</t>
  </si>
  <si>
    <t>Asistencia permanente por parte de los profesionales del DATT como integrante del Comité encargado de formular el Plan Maestro de Movilidad del Distrito de Cartagena</t>
  </si>
  <si>
    <t>Esta   actividad   se cumplió en un 100% en   el trimestre  pasado ,  fue enviado el  anexo  técnico  a la oficina   Asesora de Contratación  del Distrito</t>
  </si>
  <si>
    <t>Se continua el proceso de erradicación de la terminal satelite de transporte ilegal ubicada en el punto frente a Megatiendas bazurto,sobre la Av. Crisanto luque, donde se presenta una estación de vehiculos particulares, exactamente en Laboratorio quimica del caribe,se presentan las evidencias fotograficas correspondientes.</t>
  </si>
  <si>
    <t>En el presente período no se tuvo avances en esta actividad.Se trabaja en la actualización de la Plataforma existente y se incluiran tramites virtuales como la expedicion del certificado de tradicion del vehiculo. A la fecha el avance de esta actividad se encuantra en un 45 %.</t>
  </si>
  <si>
    <r>
      <t>Se realizó curso de operación de Alcohosensores. Esta formación, tiene una duración de veinticuatro (24) horas, distribuidos en</t>
    </r>
    <r>
      <rPr>
        <b/>
        <sz val="10"/>
        <rFont val="Calibri"/>
        <family val="2"/>
      </rPr>
      <t xml:space="preserve"> 6 jornadas de formación de 4 horas cada una</t>
    </r>
    <r>
      <rPr>
        <sz val="10"/>
        <rFont val="Calibri"/>
        <family val="2"/>
      </rPr>
      <t>, en donde se implementan 16 horas de teoría en modalidad virtual sincrónica y 8 horas en modalidad presencial. A este Curso Asistieron 139 Agentes y técnicos de Tránsito. Esta actividdasd se cumplió en un 100%</t>
    </r>
  </si>
  <si>
    <t>Se firmó Contrato de prestación de servicios N°SA-MC-DATT-002-2022 suscrito entre el Distrito Turístico y Cultural de Cartagena de Indias y la Unión Temporal Formando Autoridades Viales, para “la prestación de servicios de capacitación para los agentes de tránsito del Departamento Administrativo de Tránsito y Transporte del Distrito de Cartagena - DATT, en operación de alcohosensores y normas de tránsito, requeridas para la operación de acuerdo con las especificaciones tecnicas”. Esta actividad se cumplió en un 100%.</t>
  </si>
  <si>
    <t>En funcionamiento en un 100%</t>
  </si>
  <si>
    <t>Se encuentra en fase precontractual ante la unidad interna de contratación del DATT , con un avance de la actividad del 90%</t>
  </si>
  <si>
    <t>En fase de especificación. Fecha estimada de entrega: por definir, 80% de avance  de la actividad</t>
  </si>
  <si>
    <t>JULIO</t>
  </si>
  <si>
    <t>SEPT</t>
  </si>
  <si>
    <t>La tasa de mortalidad en accidente de tránsito por cada 100 mil habitantes , cerró en el mes de julio de 2022 en 0,76 mostrando  un   aumento del 300 % que equivale a 6 victimas fatales más  que las registradas en el mismo período de 2019.</t>
  </si>
  <si>
    <t>La tasa de mortalidad en accidente de tránsito por cada 100 mil habitantes , cerró en el mes de agosto de 2022 en 0,85 mostrando  un   aumento del 11,84 % que equivale a 1 victima fatal más  que las registradas en el mismo período de 2019.</t>
  </si>
  <si>
    <t>La tasa de mortalidad en accidente de tránsito por cada 100 mil habitantes , cerró en el mes de sept de 2022 en 0,57 mostrando  un   aumento del 21,28 % que equivale a 1 victima fatal más  que las registradas en el mismo período de 2019.</t>
  </si>
  <si>
    <t>La tasa de morbilidad en accidente de tránsito por cada 100 mil habitantes, cerró en   14,50 en el mes de julio de  2022, mostrando una disminución  del  39,78%, que equivale a 101 heridos menos que los  registrados en el mismo período de 2019.</t>
  </si>
  <si>
    <t>La tasa de morbilidad en accidente de tránsito por cada 100 mil habitantes, cerró en   10,90 en el mes de agosto de  2022, mostrando una disminución  del  58,33%, que equivale a 161 heridos menos que los  registrados en el mismo período de 2019.</t>
  </si>
  <si>
    <t>La tasa de morbilidad en accidente de tránsito por cada 100 mil habitantes, cerró en   20,38 en el mes de sept de  2022, mostrando un aumento  del  10,28%, que equivale a 20 heridos mas que los  registrados en el mismo período de 2019.</t>
  </si>
  <si>
    <t xml:space="preserve">256 lesionados por cada 100 mil habitantes
</t>
  </si>
  <si>
    <t xml:space="preserve">257 lesionados por cada 100 mil habitantes
</t>
  </si>
  <si>
    <t xml:space="preserve">258 lesionados por cada 100 mil habitantes
</t>
  </si>
  <si>
    <t xml:space="preserve">259 lesionados por cada 100 mil habitantes
</t>
  </si>
  <si>
    <t xml:space="preserve">260 lesionados por cada 100 mil habitantes
</t>
  </si>
  <si>
    <t xml:space="preserve">261 lesionados por cada 100 mil habitantes
</t>
  </si>
  <si>
    <t xml:space="preserve">262 lesionados por cada 100 mil habitantes
</t>
  </si>
  <si>
    <t xml:space="preserve">263 lesionados por cada 100 mil habitantes
</t>
  </si>
  <si>
    <t>julio
agosto
sept</t>
  </si>
  <si>
    <t>La tasa de mortalidad en accidente de tránsito por cada 100 mil habitantes , cerró en el tercer trimestre de 2022 en 2,18 , mostrando  un   aumento de 47,30% que equivale a 8 victimas fatales más que  las registradas en el mismo período de 2019.</t>
  </si>
  <si>
    <t xml:space="preserve">La tasa de mortalidad en accidente de tránsito por cada 100 mil habitantes , cerró en el 1er trimestre de 2022 en 3,22 , mostrando  un   aumento de 172,88% que equivale a 22 victimas fatales más las registradas en el mismo período de 2019.
La tasa de morbilidad en accidente de tránsito por cada 100 mil habitantes, cerró en   50,23 en el 1er trimestre  de  2022, mostrando una disminución  del 11,77%, que equivalen a 47 lesionados menos a las registrados en el mismo período del 2019
</t>
  </si>
  <si>
    <t xml:space="preserve">La tasa de mortalidad en accidente de tránsito por cada 100 mil habitantes , cerró en el 2do trimestre de 2022 en 1,79 , mostrando  un   aumento de 13,29% que equivale a 3 victimas fatales más que  las registradas en el mismo período de 2019.
La tasa de morbilidad en accidente de tránsito por cada 100 mil habitantes, cerró en   41,32 en el 2do trimestre  de  2022, mostrando una disminución muy significativa del 31,24%, que equivalen a 173 lesionados menos que los registrados en el mismo período del 2019
</t>
  </si>
  <si>
    <t>La tasa de morbilidad en accidente de tránsito por cada 100 mil habitantes, cerró en   50,23 en el 1er trimestre  de  2022, mostrando una disminución muy significativa del 11,77%, que equivalen a 47 lesionados menos que los  registradas en el mismo período del 2019</t>
  </si>
  <si>
    <t>La tasa de morbilidad en accidente de tránsito por cada 100 mil habitantes, cerró en   41,32 en el 2do trimestre  de  2022, mostrando una disminución muy significativa del 31,24%, que equivalen a 173 lesionados menos que los registrados en el mismo período del 2019</t>
  </si>
  <si>
    <t>La tasa de morbilidad en accidente de tránsito por cada 100 mil habitantes, cerró en   45,78 en el tercer trimestre  de  2022, mostrando una disminución  del 36%, que equivalen a 242 lesionados menos que los registrados en el mismo período del 2019</t>
  </si>
  <si>
    <t>La tasa de mortalidad en accidente de tránsito por cada 100 mil habitantes , cerró en el tercer trimestre de 2022 en 2,18 , mostrando  un   aumento de 47,30% que equivale a 8 victimas fatales más que  las registradas en el mismo período de 2019.
La tasa de morbilidad en accidente de tránsito por cada 100 mil habitantes, cerró en   45,78 en el tercer trimestre  de  2022, mostrando una disminución  del 36%, que equivalen a 242 lesionados menos que los registrados en el mismo período del 2019</t>
  </si>
  <si>
    <t>Reportes de Avances  de  Metas de Bienestar a 31 de dic de 2022</t>
  </si>
  <si>
    <t>Reportes de Avances  de  Metas productos del 1 de oct al 31 de dic de 2022</t>
  </si>
  <si>
    <t>Reportes Actividades de proyectos 1 de oct al 31 de dic 2022</t>
  </si>
  <si>
    <t>Reporte ejecución presuspuestal a 31 de dic de 2022
RP</t>
  </si>
  <si>
    <t>Reporte ejecución presuspuestal a 31 de dic de 2022
GIRO DE PAGO</t>
  </si>
  <si>
    <t>Observaciones a 31 de dic de 2022</t>
  </si>
  <si>
    <t>Se esta ejecutando la campaña en la jugada muevete seguro para los motociclistas y se implementa la campaña Peaton Seguro.</t>
  </si>
  <si>
    <t>Se ejecuta la Campaña Muevete Legal, ademas se realizan otras estrategias pedadogicas para incentivar al usuario o actor vial.</t>
  </si>
  <si>
    <t>No fue posible seguir el ciclo de capacitacion a los conductores de TPI</t>
  </si>
  <si>
    <t>No se ejecuta esta actividad en este periodo ya que no fue posible tener interacción con las empresas.</t>
  </si>
  <si>
    <t>En el periodo solicitado se continuan realizando los controles de alcoholemia, con 83 operativos y 92 comparendos, de acuerdo a las actividades operativas realizadas hasta la fecha consideramos al finalizar el año el cumplimiento de la meta propuesta.</t>
  </si>
  <si>
    <t>En este periodo solicitado se efectuaron  32 operativos, arrojando como resultado 174 comparendos.</t>
  </si>
  <si>
    <t xml:space="preserve">Esta  actividad  está    en proceso ,  cuenta con  contrato No. LP-DATT-001-2022  fecha  18 de agosto de 2022  asignado  para   para  la ejecución.  Según   los informes d e  avances  y en Actas de Comité Técnico  informan  que   empezaron a canalizar  le ruta  del cableado  para posteriormente  hacer la instalación   en  la diagonal  32   en el barrio de Ternera </t>
  </si>
  <si>
    <t>Esta  actividad   durante   este  trimestre se  cumplió   de la siguiente manera:  Se realizaron  19 visitas    a diferentes  sectores   del Distrito  atendiendo las PQR,  y se realizaron 15  visitas de campo   a diferentes puntos  de la ciudad   para inspeccionar obras  del  contrato  No.  SA-M-0032022.</t>
  </si>
  <si>
    <t xml:space="preserve">Este  trimestre  se han  mantenidos 52 intersecciones  semafóricas   en diferentes    sitios  de la ciudad. Se a anexa informe donde  se detalla las  actividades  de cumplimiento.  Es  importante  aclarar  que  a  las intervenciones semafóricas    son recurrentes   pues   siempre  se presentan fallas  técnicas. </t>
  </si>
  <si>
    <t>Para la implementación  y seguimiento    del  Plan de  Seguridad  Local de Seguridad  Vial  del  Distrito de Cartagena,  como instancia  de coordinación  y decisión   en materia   de seguridad  vial,  a corte  31 d e septiembre  se han realizado las  secciones  en el que  se   han  socializado los proyectos, acciones   y metas   a cumplir   por  cada Pilar del Plan como son:  Comportamiento Humano , infraestructura , vehículo seguro y atención y rehabilitación  a  víctimas .  La implementación del Plan  Local de Seguridad  Vial  tiene un horizonte  a 5 años ,  el cumplimiento  de avance   quedaría   un 20%   por cada  vigencia,   en    la  primera   vigencia   año 2022  el  cumplimiento  fue  de   20%</t>
  </si>
  <si>
    <t>Se enviaron motocicletas a almacén de la Alcaldía para continuar con el proceso de baja</t>
  </si>
  <si>
    <t xml:space="preserve">A través del contrato de compraventa No. SA-SUB-DAAL-UAC-054-2022 de fecha 8 DE NOVIEMBRE DE 2022, cuyo objeto es: ADQUISICIÓN DE VEHÍCULOS PARA EL FORTALECIMIENTO INSTITUCIONAL DEL DEPARTAMENTO ADMINISTRATIVO DE TRÁNSITO Y TRANSPORTE DEL DISTRITO TURÍSTICO Y CULTURAL DE CARTAGENA DE INDIAS, se contrató la compraventa de tres vehículos: 
1.	Vehículo Tipo Camioneta 
2.	Grúa 
3.	Necromovil </t>
  </si>
  <si>
    <t xml:space="preserve">A través de la orden de compra No. 97940 de 25 de octubre de 2022, se adquieren 4 Motocicletas doble propósito tipo Enduro-YAMAHA XTZ [2] 250 MT 250CC ABS1-(9817212), y por orden de compra No. 97965 de 25 de octubre de 2022, se compró 10 Motocicletas doble propósito tipo Enduro-YAMAHA XTZ [2] 125 MT 125CC1-(9817188), para un total de 14 motocicletas. </t>
  </si>
  <si>
    <t xml:space="preserve">Se realizó contrato SA-MC- DAAL-UAC- 057-2022 de "PRESTACIÓN DE SERVICIOS DE MANTENIMIENTO PREVENTIVO Y CORRECTIVO INCLUIDO EL SUMINISTRO DE REPUESTOS, CON DESTINO A LOS VEHÍCULOS QUE CONFORMAN EL PARQUE AUTOMOTOR DE LA ALCALDÍA DISTRITAL DE CARTAGENA </t>
  </si>
  <si>
    <t>Radicacion de embargos masivos por multas y derechos de transito. Se radicaron un total de 351.429 embargos.</t>
  </si>
  <si>
    <t>Se realizaron  convenios de pagos y financiaciones con deudores por multas</t>
  </si>
  <si>
    <t xml:space="preserve">Se recaudo la suma  de $1.790.860.759,50 discriminada así: $530.318.689,50 por concepto de multas y $1.260.542.070,00  por concepto de derechos de tránsito. Recaudo del 0,32% para un avance de la meta del 12,8% en el período.
</t>
  </si>
  <si>
    <t>Mmandamientos de pagos notificados  por multas de la vigencia 2019.</t>
  </si>
  <si>
    <t>El documento oficial con el informe detallado de los  avances sobre la organización del achivo general de la entidad, se enecuentra actualizado en un 100%.Se anexa informe  de gestión con registros fotográficos, evidencias de los avances y logros más
importantes de los procesos ejecutados en el área del Archivo del Datt</t>
  </si>
  <si>
    <t>Se  realizó  mediante  Contrato  CM -DATT-UAC-047-2022 Contratista   CONSORCIO  CONSULTORIA MANGA</t>
  </si>
  <si>
    <t xml:space="preserve">CONTRATO MC-DAAL-040-2022 PARA MANTENIMIENTO, ADECUACIONES Y REPARACIONES LOCATIVAS EN LA SEDE DEL DATT, UBICADA EN MANGA </t>
  </si>
  <si>
    <t>CD-DATT-002-2022 PARA CONTRATAR LA PRESTACIÓN DEL SERVICIO DE MANTENIMIENTO PREVENTIVO, CALIBRACIÓN Y CORRECTIVOS A LOS ALCOHOLÍMETROS MARCA INTOXIMETERS AS V XL Y AS IV Y DE LOS DISPOSITIVOS CÁMARAS O RADARES LÁSER MARCA KUSTOM SIGNALS MODELO LASER CAM 4 DE PROPIEDAD DEL DATT</t>
  </si>
  <si>
    <t>Elaboración del mapa mental del DATT en el formato unificado. Anexo 1.
Apoyo al proceso de Educación Vial, durante la auditoría externa de la Resolución 20203040011355 de 2020, realizada el 3 de noviembre 2022. Anexo 2.
Elaboracion de la matriz de anticorrupción del DATT en el formato unificado. Anexo 3.
Elaboracion de las caracterizaciones de los subprocesos del DATT en el formato unificado. Anexo 4.
Diligenciar los indicadores de gestion del DATT en el formato unificado. Anexo 5.</t>
  </si>
  <si>
    <t xml:space="preserve">En el presente período no se tuvo avances en la organización del portafolio virtual para trámites y servicios.
</t>
  </si>
  <si>
    <t>La  Agencia  Nacional de  Seguridad Vial aprobó  4 puntos  de  detención  electrónica   en  el  Distrito de  Cartagena</t>
  </si>
  <si>
    <t xml:space="preserve"> Esta  actividad  se pretende   realizar   mediante  la contratación de una firma  idónea   y   está  en etapa contractual   en  la oficina  Jurídica </t>
  </si>
  <si>
    <t>Se han realizado  62 operativos al TPC, elaborados 125 comparendos, resultando inmovilizados 52 vehículos,  con el fin de realizarle control al cumplimiento trazado por las rutas exixtentes y  controlar las rutas canceladas, como son la 03, 04 y 36.</t>
  </si>
  <si>
    <t xml:space="preserve">En Operativo de SERVICIO NO AUTORIZADO, se han realizado 71 órdenes de comparendo e inmovilizado 131 vehiculos por la infraccion D12. </t>
  </si>
  <si>
    <t>Se han realizado 89 ordenes de comparendos e inmovilizado 178 vehículos por infringir lo establecido en el codigo nacional de tránsito, debido a que se dedicaban a prestar servicio colectivo.</t>
  </si>
  <si>
    <t xml:space="preserve">Se   estructuró la necesidad para  contratar la ejecución  del estudio  técnico  para  la implementación del taxímetro </t>
  </si>
  <si>
    <t>Se realizaron nuevamente    las visitas y el diagnostico actual   a  dos   (2) intersecciones viales  , Parque   Heredia    y Cra. 81 B  en  el barrio de Ternera. Además   se   realizaron las  intervenciones  en las intersecciones   de  Bazurto    y     el barrio el Gallo    a través del convenio 040  por  medio del cual se ejectura las  obras  de pequeñas y grandes obras.</t>
  </si>
  <si>
    <t xml:space="preserve"> Esta   actividad   fue cumplida , los estudios   de  estructuración  técnica  legal  y financiera    del  sistema de  estacionamiento   fue realizado  y entregado  mediante contrato de consultoría suscrito con Transconsult Sucursal Colombia  </t>
  </si>
  <si>
    <t>Actividad cumplida en un 100%.Dando cumplimiento a la actividad se ejecutaron 4 reuniones que se detallaron en el informe anterior y de las cuales se aportaron los respectivos soportes. Las reuniones tuvieron fecha los días 21 de abril de 2022,  el día 27 de abril de 2022, el día 28 de abril de 2022 y el 2 de mayo de 2022, esta última consistente en la primera sesión del Comité de Verificación, Sustitución y Conciliación VTA. Pese al cumplimiento de la actividad del proyecto se ha continuado realizando mesas de trabajo con otras dependecias del Distrito así: el 2 de junio de 2022 se llevó a cabo Sesión del Comité de Verificación, Sustitución y Conciliación de VTA en la que se revisó con los miembros del comité el proyecto de protocolo de sustición de VTA en el Distrito de Cartagena y se resolvieron interrogantes formulados por representantes de los entes de control; el 5 de agosto de 2022 se celebró reunión entre las dependencias y entidades del Distrito de Cartagena involucradas en el proceso de sustitución de VTA en la que se definió la modalidad en la que se adoptaría el protocolo de sustitución de VTA en el Distrito y se socializaron aspectos a desarrollar dentro del proyecto del protocolo.</t>
  </si>
  <si>
    <t xml:space="preserve">Actividad cumplida en un 100%.Por medio de oficio AMC-OFI-0053353-2021, se realiza Solicitud a al Oficina Asesora Juridica para modificación del Decreto 1188 de 2014. Por medio de oficio AMC-OFI-0092085-2021, se realizan Anotaciones al proyecto decreto  que sustituye el Decreto 1188 de 2014. 
El 16 de diciembre de 2021 se revisó y dio visto bueno al  proyecto de decreto “POR MEDIO DEL CUAL SE FIJAN LOS
PARÁMETROS PARA LA SUSTITUCIÓN DE VEHÍCULOS DE TRACCIÓN ANIMAL Y SE ESTABLECE MEDIDA SUSTITUTIVA PARA LOS PROPIETARIOS DE ESTA CLASE DE VEHÍCULOS EN EL DISTRITO DE CARTAGENA DT y C., Y SE DICTAN OTRAS DISPOSICIONES”, Decreto Distrittal 0118 de 2022 que derogó el Decreto 1188 de 2014. </t>
  </si>
  <si>
    <t>En el período comprendido entre el 1 de octubre y el 31 de diciembre de 2022, se adelantó el proceso de elaboración de documentos precontractuales y la gestión administrativa correspondiente con la Secretaría de Participación, UMATA y Secretaría General, que finalizó con la suscripción del Contrato Interadministrativo No. 063-2022 cuyo objeto es "CONTRATAR LAS ACTIVIDADES NECESARIAS PARA PROMOVER E IMPLEMENTAR LAS ALTERNATIVAS DE SUSTITUCIÓN PARA LOS CONDUCTORES DE VEHÍCULOS DE TRACCIÓN ANIMAL EN EL DISTRITO DE CARTAGENA DE INDIAS CONFORME A LA LEY 2138 DEL 4 DE AGOSTO DE 2021 Y EL DECRETO 0118 DE 2022" y que cuenta con Registro Presupuestal No. 1321, 1322, 1323, 1324, 1325, 1326, del 22 de diciembre de 2022,  por valor total de cuatro mil seiscientos setenta y dos millones de pesos ($ 4.672.000,00)</t>
  </si>
  <si>
    <t>a corte 31 de dic  de 2022</t>
  </si>
  <si>
    <t>Rosyani Rodriguez Acosta</t>
  </si>
  <si>
    <t xml:space="preserve">% CUMPLIMINTO DEL Proyecto 2022 dic </t>
  </si>
  <si>
    <t>%  de ejecucion en Compromisos</t>
  </si>
  <si>
    <t>% de ejecucion en giros</t>
  </si>
  <si>
    <t>% de Cumplimiento meta producto al año</t>
  </si>
  <si>
    <t>% de avance meta cuatrinenio</t>
  </si>
  <si>
    <t>NP</t>
  </si>
  <si>
    <t>AVANCE  PROGRAMA REDUCCION DE LA SINIESTRALIDAD VIAL: 45%</t>
  </si>
  <si>
    <t>no hay armonia con el proyecto que relaciona</t>
  </si>
  <si>
    <t>ABRIA QUE DEFINIR CUAL ES LA RUTA CRITICA DEL SISETMA DE CALIDAD, CUALES SON LAS ACTIVIDADES QUE COMPONEN EN SISTEMA PARA ESTIMAR CUAL ES EL 50% Y DE AHÍ PODER DETERMINAR EL CUMPLIMINETO</t>
  </si>
  <si>
    <t>AVANCE  PROGRAMA Fortalecimiento de la capacidad de respuesta del Departamento Administrativo de Transito y Transporte : 81%</t>
  </si>
  <si>
    <t>GE</t>
  </si>
  <si>
    <t>ASIGNACION PRESUPUESTAL 2023</t>
  </si>
  <si>
    <t>COMPROMISOS</t>
  </si>
  <si>
    <t>GIROS</t>
  </si>
  <si>
    <t>PORCENTAJE DE EJECUCION FINANCIERA</t>
  </si>
  <si>
    <t>EJECUCION FISICA METAS AÑO</t>
  </si>
  <si>
    <t>AVANCE EN EL CUATRIENIO</t>
  </si>
  <si>
    <t>EJECUCION FISICA PROYECTOS AÑO</t>
  </si>
  <si>
    <t>PROMEDIO DE EJECUCION FISICA PROYECTO AÑO/ EJECUCION FINANCIERA</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</si>
  <si>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</si>
  <si>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</si>
  <si>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</si>
  <si>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</si>
  <si>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</si>
  <si>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</si>
  <si>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</si>
  <si>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</si>
  <si>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</si>
  <si>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</si>
  <si>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Linea estrategica</t>
  </si>
  <si>
    <t>Meta producto</t>
  </si>
  <si>
    <t>Meta programada para 2022</t>
  </si>
  <si>
    <t>Avance meta producto 2022</t>
  </si>
  <si>
    <t>Avance meta producto 2022 (%)</t>
  </si>
  <si>
    <t>Avance meta producto en el cuatrienio (%)</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</si>
  <si>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</si>
  <si>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</si>
  <si>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</si>
  <si>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</si>
  <si>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</si>
  <si>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</si>
  <si>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</si>
  <si>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</si>
  <si>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</si>
  <si>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</si>
  <si>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</si>
  <si>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</si>
  <si>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</si>
  <si>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</si>
  <si>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</si>
  <si>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X</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</si>
  <si>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</si>
  <si>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</si>
  <si>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</si>
  <si>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</si>
  <si>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</si>
  <si>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</si>
  <si>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</si>
  <si>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</si>
  <si>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</si>
  <si>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</si>
  <si>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</si>
  <si>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</si>
  <si>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</si>
  <si>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</si>
  <si>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</si>
  <si>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</si>
  <si>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</si>
  <si>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</si>
  <si>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</si>
  <si>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</si>
  <si>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</si>
  <si>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</si>
  <si>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</si>
  <si>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</si>
  <si>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</si>
  <si>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</si>
  <si>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</si>
  <si>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</si>
  <si>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</si>
  <si>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</si>
  <si>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</si>
  <si>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CARTAGENA RESILIENTE</t>
  </si>
  <si>
    <t>ESPACIO PUBLICO, MOVILIDAD Y TRANSPORTE RESILIENTE</t>
  </si>
  <si>
    <t>REDUCCION DE LA SINIESTRALIDAD VIAL</t>
  </si>
  <si>
    <t xml:space="preserve">Servicios profesionales, técnicos y de apoyo a la gestión en temas de educación y seguridad vial
Diseño y realización de campañas educativas en seguridad vial
Servicios de publicidad, prensa, diseños y comunicaciones para la difusión de las campañas educativas en seguridad vial
Adquisición de artículos y elementos de publicidad para el desarrollo de las campañas de educación vial
</t>
  </si>
  <si>
    <t>Se presenta diferencias en las actvidades programadas en los proyectos según SUIF-TERRITORIO, las cuales fueron proyectadas de acuerdo al objeto contractual y no se tuvo en en cuenta los productos o bienes entregables como estan definidas en el Plan de Acción</t>
  </si>
  <si>
    <t>Se aclara que las actividades programadas en el plan de acción  DATT 2022, si tienen coherencia con la meta producto del programa y del proyecto, ya que estas fueron proyectadas teniendo en cuenta los bienes y/o  servicios entregables. Se presentan diferencias en las actvidades programadas en el proyecto según SUIF-TERRITORIO, las cuales fue proyectadas de acuerdo a los objetos contractuales y no se tuvieron en cuenta los  productos, bien y/o servicios  entregables.</t>
  </si>
  <si>
    <t>FORTALECIMIENTO DE LA EDUCACIÓN CULTURA Y SEGURIDAD VIAL EN EL DISTRITO DE   CARTAGENA DE INDIAS
2.3.2409.0600.2021130010246</t>
  </si>
  <si>
    <t>1.2.3.2.07-168 - OTRAS MULTAS, SANCIONES E INTERESES DE MORA (MULTAS TRANSITO Y TRANSPORTE)</t>
  </si>
  <si>
    <t xml:space="preserve">De acuerdo con el seguimiento y evaluación a los programas de inversión a cargo del DATT, en cuanto a 
cumplimiento de metas, ejecución de actividades y recursos a nivel general a corte a 31 de diciembre de 2022
y teniendo en cuenta los avances promedios esperados, en el PROGRAMA REDUCCION DE LA SINIESTRALIDAD VIAL se tuvo los siguientes resultados:
EJECUCION DE METAS PRODUCTOS
Se registró un promedio de ejecución del 63%, con un
nivel de eficacia Medio, siendo las metas más representativas: Capacitar actores viales en educación 
y cultura para la seguridad vial y Realizar campañas educativas en seguridad vial por diferentes 
medios con un avance del 100% cada una.
EJECUCION DE ACTIVIDADES PROYECTOS
Ejecución promedio del 84%, NIVEL DE EFICACIA ALTO
EJECUCION DE RECURSOS
Se registró un promedio de ejecución del 79%, con un
nivel de eficacia Alto, siendo el rubro fortalecimiento de la educación, cultura y seguridad vial en el 
Distrito de Cartagena el más representativo, con una ejecución del 91% </t>
  </si>
  <si>
    <t>1.2.3.3.01-022 - PARTICIPACIONES DISTINTAS DEL SGP (PARTICIPACION IMPUESTO DE VEHICULO AUTOMOTOR)</t>
  </si>
  <si>
    <t>1.3.3.3.03-95-022 R.B. IMPUESTO SOBRE VEHICULOS AUTOMOTORES</t>
  </si>
  <si>
    <t>1.3.3.4.15-93-021 R.B. SERVICIOS DE TRANSITO Y TRANSPORTE</t>
  </si>
  <si>
    <t>Realizar 120  operativos en control de alcoholemia</t>
  </si>
  <si>
    <t>1.3.3.4.15-95-021 R.B. SERVICIOS DE TRANSITO Y TRANSPORTE</t>
  </si>
  <si>
    <t>Realizar 120 operativos en control de velocidad</t>
  </si>
  <si>
    <t xml:space="preserve">Instalar 1.000 señales verticales  </t>
  </si>
  <si>
    <t xml:space="preserve">Servicios de suministro, instalación, aplicación, demarcación y mantenimiento de la señalización horizontal y vertical en el Distrito de Cartagena.
Servicios profesionales, técnicos y de apoyo a la gestión en obras, mantenimiento de señalización vial y monitoreo del sistema semafórico del Distrito de Cartagena
Adquisición de un software técnico para diseños de señalización vial
Servicios para la operación y mantenimiento del sistema semafórico del Distrito de Cartagena
Servicios de transporte terrestre para el desarrollo de las actividades de señalización, operación y mantenimiento del sistema semafórico del Distrito de Cartagena
</t>
  </si>
  <si>
    <t>AMPLIACIÓN Y MANTENIMIENTO DE LA SEÑALIZACIÓN VIAL EN EL DISTRITO DE  CARTAGENA DE INDIAS
2.3.2409.0600.2021130010247</t>
  </si>
  <si>
    <t>1.2.1.0.00-001 - ICLD</t>
  </si>
  <si>
    <t>1.2.3.2.07-164 - OTRAS MULTAS, SANCIONES E INTERESES DE MORA (Participación de intereses de mora sobre el impuesto sobre vehículos automotores)</t>
  </si>
  <si>
    <t>1.2.3.2.07-165 - OTRAS MULTAS, SANCIONES E INTERESES DE MORA (Participación de sanciones del impuesto sobre vehículos automotores)</t>
  </si>
  <si>
    <t>1.3.2.3.05-079 - OTROS RENDIMIENTOS FINANCIEROS DATT</t>
  </si>
  <si>
    <t xml:space="preserve">Servicios profesionales, técnicos y de apoyo a la gestión en la formulación, implementación y desarrollo del Plan local de seguridad vial de la ciudad
Adquisición de logística y elementos necesarios para para la realización de operativos de control de alcoholemia y velocidad
</t>
  </si>
  <si>
    <t>FORMULACIÓN Y ADOPCIÓN DEL PLAN LOCAL DE SEGURIDAD VIAL EN EL DISTRITO DE  CARTAGENA DE INDIAS
2.3.2409.0600.2021130010251</t>
  </si>
  <si>
    <t xml:space="preserve">FORTALECIMIENTO DE LA CAPACIDAD DE RESPUESTA DEL DEPARTAMENTO ADMINISTRATIVO DE TRANSITO TRANSPORTE </t>
  </si>
  <si>
    <t xml:space="preserve">Servicios profesionales, técnicos y de apoyo a la gestión en temas de cobro coactivo, organización del archivo y atención al usuario
Servicios de arriendo especializado de un espacio para almacenar y depositar parte del acervo documental del DATT
Servicios de mensajería especializada
Servicios especializados para la gestión persuasiva de la cartera morosa
Estudios y diseños estructurales, hidrosanitarias, de suelos, etc. Para el mejoramiento y ampliación de la sede de Manga
Mantenimiento, reparaciones y adecuaciones de las instalaciones del DATT sede Manga
Adquisición de equipos tecnológicos, computadores, licencias, equipos de oficina con destino al DATT
Adquisición y/o arriendo de equipos, maquinarias, muebles de oficinas, equipos informáticos con destino al DATT
Servicios de capacitaciones a funcionarios del DATT
Servicios de mantenimiento preventivo y correctivo de los vehículos del parque automotor del DATT
Servicios de mantenimiento preventivo y correctivo de cámaras laser y equipos de alcohosensores
Adquisicion de vehiculos  con destino al cuerpo operativo del DATT
</t>
  </si>
  <si>
    <t>IMPLEMENTACIÓN DE REINGENIERIA INSTITUCIONAL Y FORTALECIMIENTO FINANCIERO DEL DEPARTAMENTO ADMINISTRATIVO DE TRANSITO Y TRANSPORTE DE   CARTAGENA DE INDIAS
2.3.4599.1000.2021130010248</t>
  </si>
  <si>
    <t>De acuerdo con el seguimiento y evaluación a los programas de inversión a cargo del DATT, en cuanto a 
cumplimiento de metas, ejecución de actividades y recursos a nivel general a corte a 31 de diciembre de 2022
y teniendo en cuenta los avances promedios esperados, en el PROGRAMA FORTALECIMIENTO DE LA CAPCIDAD DE RESPUESTA DEL DEPARTAMENTO ADMINISTRATIVO DE TRANSITO Y TRANSPORTE DATT se tuvo los siguientes resultados:
EJECUCION DE METAS PRODUCTOS
Registró un promedio de ejecución del 76%, con un nivel de eficacia Medio 
siendo las metas más representativas: Capacitar funcionarios en competencias laborales y El 
cumplimiento de los requisitos del sistema gestión de calidad con un 100% de avance cada meta.
EJECUCION DE AVTIVIDADES PROYECTOS
Ejecución promedio del 80%, NIVEL DE EFICACIA ALTO
EJECUCION DE RECURSOS
 Se registró un promedio de ejecución del 78%, con un nivel de eficacia Alto,
siendo el rubro Implementación de reingeniería institucional y fortalecimiento financiero del DATT el 
más significativo con una ejecución del 81 %.</t>
  </si>
  <si>
    <t>Celebrar  1 convenio con institución educativa calificada  para la capacitación de los funcionarios DATT</t>
  </si>
  <si>
    <t>No se cuenta con soportes y evidencias para verificar esta actividad</t>
  </si>
  <si>
    <t>1.3.3.3.03-95-079 R.B. IMPUESTO SOBRE VEHICULOS AUTOMOTORES RENDIMIENTOS DATT</t>
  </si>
  <si>
    <t>Realizar  2 mantenimiento preventivo y correctivo al parque automotor del DATT</t>
  </si>
  <si>
    <t xml:space="preserve">Recuperar $ 44.082.931.686,oo
(8%) de la cartera morosa 
</t>
  </si>
  <si>
    <t>Esta actividad no se llevó a cabo  debido a los altos costos de adquisición, los recursos eran insuficientes para su adquisición</t>
  </si>
  <si>
    <t xml:space="preserve">Servicios especializados de actualización y mantenimiento de la plataforma tecnológica virtual para la información y la gestión de trámites y servicios
Servicios de consultoría, estudios para el diseño e implementación de plataforma tecnológica virtual para la información y la gestión de trámites
</t>
  </si>
  <si>
    <t>DISEÑO E IMPLEMENTACIÓN DE UNA PLATAFORMA TECNOLÓGICA  VIRTUAL PARA LA INFORMACIÓN Y LA GESTIÓN DE TRÁMITES EN EL DEPARTAMENTO ADMINISTRATIVO DE TRÁNSITO Y TRANSPORTE EN EL DISTRITO DE   CARTAGENA DE INDIAS
2.3.4599.1000.2021130010252</t>
  </si>
  <si>
    <t>Aprobar 10 puntos de la ciudad para la fiscalizacion electronica</t>
  </si>
  <si>
    <t xml:space="preserve">Servicios profesionales, técnicos y de apoyo a la gestión en la implementación y funcionamiento del sistema de fiscalización electrónica para la ciudad
Adquisición de cámaras y equipos de foto detección
Servicios de instalación de cámaras y equipos de foto detección
</t>
  </si>
  <si>
    <t>ESTUDIOS PARA IMPLEMENTAR EL SISTEMA DE FISCALIZACIÓN ELECTRÓNICA PARA LA REGULACIÓN Y EL CONTROL DEL TRÁNSITO EN EL DISTRITO DE   CARTAGENA DE INDIAS
2.3.2409.0600.2021130010253</t>
  </si>
  <si>
    <t>MOVILIDAD SOSTENIBLE EN EL DISTRITO DE CARTAGENA</t>
  </si>
  <si>
    <t xml:space="preserve">Prestación de servicios profesionales, técnicos de apoyo a la gestión para actividades de transporte público
Prestación de servicios de grúas en los operativos que realiza el DATT
Prestación de servicios para la realización de estudios técnicos para la actualización, normalización y modificación de recorridos del TPC
Campañas pedagógicas de sensibilización para el uso del transporte público en todas sus formas
</t>
  </si>
  <si>
    <t>APOYO PARA LA GESTIÓN DEL TRANSPORTE PÚBLICO MASIVO COLECTIVO E INDIVIDUAL EN EL DISTRITO DE   CARTAGENA DE INDIAS
2.3.2409.0600.2021130010250</t>
  </si>
  <si>
    <t>De acuerdo con el seguimiento y evaluación a los programas de inversión a cargo del DATT, en cuanto a 
cumplimiento de metas, ejecución de actividades y recursos a nivel general a corte a 31 de diciembre de 2022
y teniendo en cuenta los avances promedios esperados, en el PROGRAMA MOVILIDAD SOSTENIBLE EN EL DISTRITO DE CARTAGENA se tuvo los siguientes resultados:
EJECUCION DE METAS PRODUCTOS
Presentó un avance del 52% en 
sus metas productos, con un nivel de eficacia Medio, aquí las metas más representativas fueron:
Peatonalizar 3 tramos viales en el centro histórico, Intervenir y mejorar en su operación 2
intersecciones viales, erradicar terminales satélites de transporte ilegal y Realizar los estudios de 
estructuración técnica, legal y financiera del sistema de estacionamientos públicos en vía y fuera de 
vía con un avance del 100% cada una.
EJECUCION DE ACTIVIDADES PROYECTOS
Ejecución promedio del 71%, NIVEL DE EFICACIA MEDIO
EJECUCION DE RECURSOS
Registró un promedio de 
ejecución del 91%, con un nivel de eficacia Alto, siendo el rubro Sustitución de vehículos de tracción 
animal dedicados al transporte de carga liviana existentes en el distrito de Cartagena de indias con 
una ejecución del 100%.</t>
  </si>
  <si>
    <t>Elaborar un estudio técnico para la actualización y normalización del TPC</t>
  </si>
  <si>
    <t xml:space="preserve"> Esta  actividad  se pretende   realizar   mediante  la contratación de una firma  idónea   y   está  en etapa contractual  y en revisión  en  la oficina  Jurídica.Fue programada para la vigencia 2023.</t>
  </si>
  <si>
    <t xml:space="preserve">Servicios profesionales, técnicos y de apoyo a la gestión que desarrolla la subdirección operativa del DATT
Actualización del sistema de información para gestión de tránsito en tiempo real
Estudios de estructuración técnica, legal y financiera del sistema de estacionamientos públicos en vía y fuera de vía
Diseño y formulación del Plan Maestro de Movilidad para el distrito de Cartagena
Obras de señalización para intervenir y mejorar en su operación las intersecciones viales
</t>
  </si>
  <si>
    <t xml:space="preserve">IMPLEMENTACIÓN SISTEMA DE MOVILIDAD SOSTENIBLE EN EL DISTRITO DE   CARTAGENA DE INDIAS
2.3.2409.0600.2021130010249
</t>
  </si>
  <si>
    <t>No contamos con evidencias en cumplimiento de esta actividad</t>
  </si>
  <si>
    <t>Organizar la movilidad induciendo a las buenas práticas en el transporte de carga liviana en el Distrito de Cartagena</t>
  </si>
  <si>
    <t xml:space="preserve">Adquisición de moto cargueros para sustituir los Vehículos de tracción animal
Sustituir vehículos de tracción animal por unidades productivas de negocios
Realizar talleres de capacitación en técnicas de administración, manejo, transporte de cargas livianas, materiales y desechos.
</t>
  </si>
  <si>
    <t xml:space="preserve">SUSTITUCIÓN DE VEHÍCULOS DE TRACCIÓN ANIMAL DEDICADOS AL TRANSPORTE DE CARGA LIVIANA EXISTENTES EN EL DISTRITO DE   CARTAGENA DE INDIAS
2.3.2409.0600.2020130010329
</t>
  </si>
  <si>
    <t>1.3.3.3.03-93-022 R.B. IMPUESTO SOBRE VEHICULOS AUTOMOTORES</t>
  </si>
  <si>
    <t>1.3.3.3.03-93-079 R.B. IMPUESTO SOBRE VEHICULOS AUTOMOTORES RENDIMIENTOS DATT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</si>
</sst>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44" formatCode="_-&quot;$&quot;* #,##0.00_-;\-&quot;$&quot;* #,##0.00_-;_-&quot;$&quot;* &quot;-&quot;??_-;_-@_-"/>
    <numFmt numFmtId="164" formatCode="&quot;$&quot;\ #,##0.00;\-&quot;$&quot;\ #,##0.00"/>
    <numFmt numFmtId="165" formatCode="_-&quot;$&quot;\ * #,##0_-;\-&quot;$&quot;\ * #,##0_-;_-&quot;$&quot;\ * &quot;-&quot;_-;_-@_-"/>
    <numFmt numFmtId="166" formatCode="_-&quot;$&quot;\ * #,##0.00_-;\-&quot;$&quot;\ * #,##0.00_-;_-&quot;$&quot;\ * &quot;-&quot;??_-;_-@_-"/>
    <numFmt numFmtId="167" formatCode="0;[Red]0"/>
    <numFmt numFmtId="168" formatCode="#,##0.0"/>
    <numFmt numFmtId="169" formatCode="&quot;$&quot;\ #,##0.00"/>
    <numFmt numFmtId="170" formatCode="#,##0_ ;\-#,##0\ "/>
    <numFmt numFmtId="171" formatCode="#,##0.00;[Red]#,##0.00"/>
    <numFmt numFmtId="172" formatCode="#,##0;[Red]#,##0"/>
    <numFmt numFmtId="173" formatCode="dd/mm/yyyy;@"/>
    <numFmt numFmtId="174" formatCode="0.0%"/>
  </numFmts>
  <fonts count="45">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name val="Arial"/>
      <family val="2"/>
    </font>
    <font>
      <b/>
      <sz val="16"/>
      <color theme="1"/>
      <name val="Calibri"/>
      <family val="2"/>
      <scheme val="minor"/>
    </font>
    <font>
      <b/>
      <sz val="9"/>
      <color indexed="81"/>
      <name val="Tahoma"/>
      <family val="2"/>
    </font>
    <font>
      <sz val="9"/>
      <color indexed="81"/>
      <name val="Tahoma"/>
      <family val="2"/>
    </font>
    <font>
      <sz val="12"/>
      <name val="Calibri"/>
      <family val="2"/>
      <scheme val="minor"/>
    </font>
    <font>
      <sz val="12"/>
      <color theme="1"/>
      <name val="Calibri"/>
      <family val="2"/>
      <scheme val="minor"/>
    </font>
    <font>
      <sz val="11"/>
      <name val="Calibri"/>
      <family val="2"/>
    </font>
    <font>
      <sz val="10"/>
      <color theme="1"/>
      <name val="Calibri"/>
      <family val="2"/>
      <scheme val="minor"/>
    </font>
    <font>
      <b/>
      <sz val="11"/>
      <color theme="0"/>
      <name val="Arial"/>
      <family val="2"/>
    </font>
    <font>
      <b/>
      <sz val="12"/>
      <color theme="0"/>
      <name val="Arial"/>
      <family val="2"/>
    </font>
    <font>
      <sz val="10"/>
      <name val="Calibri"/>
      <family val="2"/>
      <scheme val="minor"/>
    </font>
    <font>
      <sz val="11"/>
      <color theme="1"/>
      <name val="Calibri"/>
      <family val="2"/>
      <scheme val="minor"/>
    </font>
    <font>
      <b/>
      <sz val="12"/>
      <name val="Calibri"/>
      <family val="2"/>
      <scheme val="minor"/>
    </font>
    <font>
      <b/>
      <sz val="12"/>
      <color theme="1"/>
      <name val="Calibri"/>
      <family val="2"/>
      <scheme val="minor"/>
    </font>
    <font>
      <b/>
      <sz val="12"/>
      <name val="Calibri"/>
      <family val="2"/>
    </font>
    <font>
      <sz val="10"/>
      <name val="Calibri"/>
      <family val="2"/>
    </font>
    <font>
      <sz val="10"/>
      <color rgb="FF000000"/>
      <name val="Calibri"/>
      <family val="2"/>
      <scheme val="minor"/>
    </font>
    <font>
      <b/>
      <sz val="12"/>
      <color theme="0"/>
      <name val="Arial Narrow"/>
      <family val="2"/>
    </font>
    <font>
      <b/>
      <sz val="11"/>
      <color theme="0"/>
      <name val="Arial Narrow"/>
      <family val="2"/>
    </font>
    <font>
      <sz val="12"/>
      <color theme="1"/>
      <name val="Arial Narrow"/>
      <family val="2"/>
    </font>
    <font>
      <sz val="12"/>
      <name val="Arial Narrow"/>
      <family val="2"/>
    </font>
    <font>
      <sz val="11"/>
      <name val="Arial Narrow"/>
      <family val="2"/>
    </font>
    <font>
      <sz val="11"/>
      <color theme="1"/>
      <name val="Arial Narrow"/>
      <family val="2"/>
    </font>
    <font>
      <sz val="10"/>
      <name val="Arial Narrow"/>
      <family val="2"/>
    </font>
    <font>
      <sz val="11"/>
      <color rgb="FFFF0000"/>
      <name val="Calibri"/>
      <family val="2"/>
      <scheme val="minor"/>
    </font>
    <font>
      <sz val="10"/>
      <color rgb="FFFF0000"/>
      <name val="Calibri"/>
      <family val="2"/>
      <scheme val="minor"/>
    </font>
    <font>
      <sz val="10"/>
      <color rgb="FFFF0000"/>
      <name val="Calibri"/>
      <family val="2"/>
    </font>
    <font>
      <b/>
      <sz val="10"/>
      <name val="Calibri"/>
      <family val="2"/>
    </font>
    <font>
      <sz val="8"/>
      <name val="Calibri"/>
      <family val="2"/>
      <scheme val="minor"/>
    </font>
    <font>
      <b/>
      <sz val="14"/>
      <color theme="1"/>
      <name val="Calibri"/>
      <family val="2"/>
      <scheme val="minor"/>
    </font>
    <font>
      <sz val="10"/>
      <color indexed="8"/>
      <name val="Arial"/>
      <family val="2"/>
    </font>
    <font>
      <b/>
      <sz val="11"/>
      <color theme="1"/>
      <name val="Calibri"/>
      <family val="2"/>
      <scheme val="minor"/>
    </font>
    <font>
      <b/>
      <sz val="11"/>
      <color rgb="FFFF0000"/>
      <name val="Calibri"/>
      <family val="2"/>
      <scheme val="minor"/>
    </font>
    <font>
      <b/>
      <sz val="12"/>
      <color rgb="FFFF0000"/>
      <name val="Calibri"/>
      <family val="2"/>
      <scheme val="minor"/>
    </font>
    <font>
      <sz val="11"/>
      <name val="Arial"/>
      <family val="2"/>
    </font>
    <font>
      <b/>
      <sz val="10"/>
      <name val="Arial"/>
      <family val="2"/>
    </font>
    <font>
      <sz val="10"/>
      <name val="Arial"/>
      <family val="2"/>
    </font>
    <font>
      <sz val="11"/>
      <name val="Dialog"/>
    </font>
  </fonts>
  <fills count="1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2" tint="-0.749992370372631"/>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rgb="FF00B05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9" fontId="18" fillId="0" borderId="0" applyFont="0" applyFill="0" applyBorder="0" applyAlignment="0" applyProtection="0"/>
    <xf numFmtId="0" fontId="37" fillId="0" borderId="0"/>
    <xf numFmtId="44" fontId="18" fillId="0" borderId="0" applyFont="0" applyFill="0" applyBorder="0" applyAlignment="0" applyProtection="0"/>
    <xf numFmtId="41" fontId="18" fillId="0" borderId="0" applyFont="0" applyFill="0" applyBorder="0" applyAlignment="0" applyProtection="0"/>
    <xf numFmtId="166" fontId="18" fillId="0" borderId="0" applyFont="0" applyFill="0" applyBorder="0" applyAlignment="0" applyProtection="0"/>
  </cellStyleXfs>
  <cellXfs count="593">
    <xf numFmtId="0" fontId="0" fillId="0" borderId="0" xfId="0"/>
    <xf numFmtId="0" fontId="0" fillId="0" borderId="0" xfId="0" applyAlignment="1">
      <alignment horizontal="center"/>
    </xf>
    <xf numFmtId="165" fontId="0" fillId="0" borderId="0" xfId="0" applyNumberForma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167"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1" fontId="0" fillId="0" borderId="0" xfId="0" applyNumberForma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4"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3"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4" fillId="0" borderId="1" xfId="0" applyFont="1" applyBorder="1" applyAlignment="1">
      <alignment horizontal="center" vertical="center" wrapText="1"/>
    </xf>
    <xf numFmtId="167" fontId="0" fillId="0" borderId="1" xfId="0" applyNumberFormat="1" applyBorder="1" applyAlignment="1">
      <alignment horizontal="center" vertical="center" wrapText="1"/>
    </xf>
    <xf numFmtId="0" fontId="11"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14" fontId="0" fillId="0" borderId="3" xfId="0" applyNumberForma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0" fillId="0" borderId="3"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xf>
    <xf numFmtId="3" fontId="0" fillId="0" borderId="1" xfId="0" applyNumberFormat="1" applyBorder="1" applyAlignment="1">
      <alignment horizontal="center" vertical="center" wrapText="1"/>
    </xf>
    <xf numFmtId="0" fontId="14" fillId="0" borderId="0" xfId="0" applyFont="1"/>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7" fontId="15"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15" fillId="3" borderId="1" xfId="0" applyNumberFormat="1" applyFont="1" applyFill="1" applyBorder="1" applyAlignment="1">
      <alignment horizontal="center" vertical="center" wrapText="1"/>
    </xf>
    <xf numFmtId="0" fontId="1" fillId="0" borderId="0" xfId="0" applyFont="1" applyAlignment="1">
      <alignment horizontal="center"/>
    </xf>
    <xf numFmtId="14" fontId="1"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3" fontId="20"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168" fontId="20" fillId="0" borderId="1" xfId="0" applyNumberFormat="1" applyFont="1" applyBorder="1" applyAlignment="1">
      <alignment horizontal="center" vertical="center"/>
    </xf>
    <xf numFmtId="14" fontId="0" fillId="0" borderId="18" xfId="0" applyNumberFormat="1" applyBorder="1" applyAlignment="1">
      <alignment horizontal="center" vertical="center"/>
    </xf>
    <xf numFmtId="14" fontId="1" fillId="0" borderId="18"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xf>
    <xf numFmtId="3" fontId="19" fillId="0" borderId="1" xfId="0" applyNumberFormat="1" applyFont="1" applyBorder="1" applyAlignment="1">
      <alignment horizontal="center" vertical="center" wrapText="1"/>
    </xf>
    <xf numFmtId="2" fontId="19"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2" fontId="19"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9" fontId="0" fillId="0" borderId="3" xfId="1" applyFont="1" applyBorder="1" applyAlignment="1">
      <alignment horizontal="center" vertical="center"/>
    </xf>
    <xf numFmtId="9" fontId="0" fillId="0" borderId="1" xfId="1" applyFont="1" applyBorder="1" applyAlignment="1">
      <alignment horizontal="center" vertical="center"/>
    </xf>
    <xf numFmtId="9" fontId="0" fillId="0" borderId="1" xfId="1" applyFont="1" applyFill="1" applyBorder="1" applyAlignment="1">
      <alignment horizontal="center" vertical="center"/>
    </xf>
    <xf numFmtId="9" fontId="0" fillId="0" borderId="5" xfId="1" applyFont="1" applyFill="1" applyBorder="1" applyAlignment="1">
      <alignment horizontal="center" vertical="center"/>
    </xf>
    <xf numFmtId="170" fontId="0" fillId="0" borderId="3" xfId="0" applyNumberFormat="1" applyBorder="1" applyAlignment="1">
      <alignment horizontal="center" vertical="center" wrapText="1"/>
    </xf>
    <xf numFmtId="170" fontId="0" fillId="0" borderId="1" xfId="0" applyNumberFormat="1" applyBorder="1" applyAlignment="1">
      <alignment horizontal="center" vertical="center" wrapText="1"/>
    </xf>
    <xf numFmtId="170" fontId="0" fillId="0" borderId="18" xfId="0" applyNumberFormat="1" applyBorder="1" applyAlignment="1">
      <alignment horizontal="center" vertical="center" wrapText="1"/>
    </xf>
    <xf numFmtId="170" fontId="0" fillId="0" borderId="19" xfId="0" applyNumberFormat="1" applyBorder="1" applyAlignment="1">
      <alignment horizontal="center" vertical="center" wrapText="1"/>
    </xf>
    <xf numFmtId="0" fontId="22" fillId="0" borderId="1" xfId="0" applyFont="1" applyBorder="1" applyAlignment="1">
      <alignment horizontal="center" vertical="center" wrapText="1"/>
    </xf>
    <xf numFmtId="1" fontId="2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171" fontId="28" fillId="0" borderId="1" xfId="0" applyNumberFormat="1" applyFont="1" applyBorder="1" applyAlignment="1">
      <alignment horizontal="center" vertical="center"/>
    </xf>
    <xf numFmtId="4" fontId="28" fillId="0" borderId="1" xfId="0" applyNumberFormat="1" applyFont="1" applyBorder="1" applyAlignment="1">
      <alignment horizontal="center" vertical="center"/>
    </xf>
    <xf numFmtId="10" fontId="28" fillId="0" borderId="1" xfId="1" applyNumberFormat="1" applyFont="1" applyBorder="1" applyAlignment="1">
      <alignment horizontal="center" vertical="center" wrapText="1"/>
    </xf>
    <xf numFmtId="172" fontId="28" fillId="0" borderId="1" xfId="0" applyNumberFormat="1" applyFont="1" applyBorder="1" applyAlignment="1">
      <alignment horizontal="center" vertical="center"/>
    </xf>
    <xf numFmtId="172" fontId="29" fillId="0" borderId="1" xfId="0" applyNumberFormat="1" applyFont="1" applyBorder="1" applyAlignment="1">
      <alignment horizontal="center" vertical="center"/>
    </xf>
    <xf numFmtId="0" fontId="30" fillId="0" borderId="1" xfId="0" applyFont="1" applyBorder="1" applyAlignment="1">
      <alignment horizontal="center" vertical="center" wrapText="1"/>
    </xf>
    <xf numFmtId="0" fontId="29" fillId="0" borderId="1" xfId="0" applyFont="1" applyBorder="1" applyAlignment="1">
      <alignment horizontal="center"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171" fontId="28" fillId="0" borderId="0" xfId="0" applyNumberFormat="1" applyFont="1" applyAlignment="1">
      <alignment horizontal="center" vertical="center"/>
    </xf>
    <xf numFmtId="4" fontId="28" fillId="0" borderId="0" xfId="0" applyNumberFormat="1" applyFont="1" applyAlignment="1">
      <alignment horizontal="center" vertical="center"/>
    </xf>
    <xf numFmtId="10" fontId="28" fillId="0" borderId="0" xfId="1" applyNumberFormat="1" applyFont="1" applyBorder="1" applyAlignment="1">
      <alignment horizontal="center" vertical="center" wrapText="1"/>
    </xf>
    <xf numFmtId="172" fontId="28" fillId="0" borderId="0" xfId="0" applyNumberFormat="1"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wrapText="1"/>
    </xf>
    <xf numFmtId="0" fontId="28" fillId="0" borderId="1" xfId="0" applyFont="1" applyBorder="1" applyAlignment="1">
      <alignment horizontal="center" vertical="center"/>
    </xf>
    <xf numFmtId="0" fontId="1" fillId="0" borderId="0" xfId="0" applyFont="1"/>
    <xf numFmtId="172" fontId="0" fillId="0" borderId="1" xfId="0" applyNumberFormat="1" applyBorder="1"/>
    <xf numFmtId="0" fontId="21"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18" xfId="0" applyFont="1" applyBorder="1" applyAlignment="1">
      <alignment horizontal="center" vertical="center"/>
    </xf>
    <xf numFmtId="3" fontId="19" fillId="0" borderId="18" xfId="0" applyNumberFormat="1" applyFont="1" applyBorder="1" applyAlignment="1">
      <alignment horizontal="center" vertical="center" wrapText="1"/>
    </xf>
    <xf numFmtId="2" fontId="19" fillId="0" borderId="18" xfId="0" applyNumberFormat="1" applyFont="1" applyBorder="1" applyAlignment="1">
      <alignment horizontal="center" vertical="center" wrapText="1"/>
    </xf>
    <xf numFmtId="0" fontId="19" fillId="0" borderId="18" xfId="0" applyFont="1" applyBorder="1" applyAlignment="1">
      <alignment horizontal="center" vertical="center"/>
    </xf>
    <xf numFmtId="2" fontId="19" fillId="0" borderId="18" xfId="0" applyNumberFormat="1" applyFont="1" applyBorder="1" applyAlignment="1">
      <alignment horizontal="center" vertical="center"/>
    </xf>
    <xf numFmtId="0" fontId="20" fillId="0" borderId="18" xfId="0" applyFont="1" applyBorder="1" applyAlignment="1">
      <alignment horizontal="center" vertical="center" wrapText="1"/>
    </xf>
    <xf numFmtId="0" fontId="24" fillId="3"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19"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1" fillId="0" borderId="25" xfId="0" applyFont="1" applyBorder="1" applyAlignment="1">
      <alignment horizontal="center" vertical="center" wrapText="1"/>
    </xf>
    <xf numFmtId="0" fontId="12" fillId="0" borderId="18" xfId="0" applyFont="1" applyBorder="1" applyAlignment="1">
      <alignment horizontal="center" vertical="center" wrapText="1"/>
    </xf>
    <xf numFmtId="4" fontId="1" fillId="0" borderId="18" xfId="0" applyNumberFormat="1" applyFont="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1" fontId="33" fillId="0" borderId="1" xfId="0" applyNumberFormat="1" applyFont="1" applyBorder="1" applyAlignment="1">
      <alignment horizontal="center" vertical="center" wrapText="1"/>
    </xf>
    <xf numFmtId="0" fontId="32" fillId="0" borderId="1" xfId="0" applyFont="1" applyBorder="1" applyAlignment="1">
      <alignment vertical="center" wrapText="1"/>
    </xf>
    <xf numFmtId="0" fontId="1" fillId="8" borderId="18" xfId="0" applyFont="1" applyFill="1" applyBorder="1" applyAlignment="1">
      <alignment horizontal="center" vertical="center" wrapText="1"/>
    </xf>
    <xf numFmtId="14" fontId="0" fillId="8" borderId="1" xfId="0" applyNumberFormat="1" applyFill="1" applyBorder="1" applyAlignment="1">
      <alignment horizontal="center" vertical="center"/>
    </xf>
    <xf numFmtId="0" fontId="0" fillId="8" borderId="1" xfId="0" applyFill="1" applyBorder="1" applyAlignment="1">
      <alignment horizontal="center" vertical="center" wrapText="1"/>
    </xf>
    <xf numFmtId="0" fontId="1" fillId="8" borderId="1" xfId="0" applyFont="1" applyFill="1" applyBorder="1" applyAlignment="1">
      <alignment horizontal="center" vertical="center" wrapText="1"/>
    </xf>
    <xf numFmtId="0" fontId="0" fillId="8" borderId="1" xfId="0" applyFill="1" applyBorder="1" applyAlignment="1">
      <alignment horizontal="center" vertical="center"/>
    </xf>
    <xf numFmtId="1" fontId="33" fillId="8" borderId="1" xfId="0" applyNumberFormat="1"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xf>
    <xf numFmtId="0" fontId="31" fillId="8"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0" fillId="10" borderId="0" xfId="0" applyFill="1"/>
    <xf numFmtId="0" fontId="15" fillId="3" borderId="2"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1" fillId="0" borderId="0" xfId="0" applyFont="1" applyAlignment="1">
      <alignment horizontal="center" vertical="center" wrapText="1"/>
    </xf>
    <xf numFmtId="0" fontId="1" fillId="8" borderId="24" xfId="0" applyFont="1" applyFill="1" applyBorder="1" applyAlignment="1">
      <alignment horizontal="center" vertical="center" wrapText="1"/>
    </xf>
    <xf numFmtId="0" fontId="12" fillId="0" borderId="24" xfId="0" applyFont="1" applyBorder="1" applyAlignment="1">
      <alignment horizontal="center" vertical="center" wrapText="1"/>
    </xf>
    <xf numFmtId="4" fontId="1" fillId="0" borderId="24" xfId="0" applyNumberFormat="1" applyFont="1" applyBorder="1" applyAlignment="1">
      <alignment horizontal="center" vertical="center" wrapText="1"/>
    </xf>
    <xf numFmtId="0" fontId="0" fillId="8" borderId="24" xfId="0" applyFill="1" applyBorder="1" applyAlignment="1">
      <alignment horizontal="center" vertical="center" wrapText="1"/>
    </xf>
    <xf numFmtId="0" fontId="15" fillId="3" borderId="18" xfId="0" applyFont="1" applyFill="1" applyBorder="1" applyAlignment="1">
      <alignment horizontal="center" vertical="center" wrapText="1"/>
    </xf>
    <xf numFmtId="0" fontId="0" fillId="0" borderId="23" xfId="0" applyBorder="1" applyAlignment="1">
      <alignment horizontal="center" vertical="center" wrapText="1"/>
    </xf>
    <xf numFmtId="169" fontId="1" fillId="0" borderId="1" xfId="0" applyNumberFormat="1" applyFont="1" applyBorder="1" applyAlignment="1">
      <alignment horizontal="center" vertical="center"/>
    </xf>
    <xf numFmtId="1" fontId="19" fillId="0" borderId="18" xfId="0" applyNumberFormat="1" applyFont="1" applyBorder="1" applyAlignment="1">
      <alignment horizontal="center" vertical="center"/>
    </xf>
    <xf numFmtId="3" fontId="21" fillId="0" borderId="1" xfId="0" applyNumberFormat="1" applyFont="1" applyBorder="1" applyAlignment="1">
      <alignment horizontal="center" vertical="center" wrapText="1"/>
    </xf>
    <xf numFmtId="3" fontId="21" fillId="0" borderId="1" xfId="1" applyNumberFormat="1" applyFont="1" applyFill="1" applyBorder="1" applyAlignment="1">
      <alignment horizontal="center" vertical="center" wrapText="1"/>
    </xf>
    <xf numFmtId="4" fontId="21" fillId="0" borderId="1" xfId="0" applyNumberFormat="1" applyFont="1" applyBorder="1" applyAlignment="1">
      <alignment horizontal="center" vertical="center" wrapText="1"/>
    </xf>
    <xf numFmtId="3" fontId="21" fillId="0" borderId="1" xfId="1" applyNumberFormat="1" applyFont="1" applyBorder="1" applyAlignment="1">
      <alignment horizontal="center" vertical="center" wrapText="1"/>
    </xf>
    <xf numFmtId="49" fontId="14" fillId="10" borderId="1" xfId="1"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172" fontId="29" fillId="0" borderId="0" xfId="0" applyNumberFormat="1" applyFont="1" applyAlignment="1">
      <alignment horizontal="center" vertical="center"/>
    </xf>
    <xf numFmtId="0" fontId="17" fillId="0" borderId="1" xfId="0" applyFont="1" applyBorder="1" applyAlignment="1">
      <alignment horizontal="center" vertical="center" wrapText="1"/>
    </xf>
    <xf numFmtId="0" fontId="19" fillId="11" borderId="1" xfId="0" applyFont="1" applyFill="1" applyBorder="1" applyAlignment="1">
      <alignment horizontal="center" vertical="center" wrapText="1"/>
    </xf>
    <xf numFmtId="3" fontId="21" fillId="0" borderId="18" xfId="0" applyNumberFormat="1" applyFont="1" applyBorder="1" applyAlignment="1">
      <alignment horizontal="center" vertical="center" wrapText="1"/>
    </xf>
    <xf numFmtId="3" fontId="21" fillId="0" borderId="18" xfId="1" applyNumberFormat="1" applyFont="1" applyFill="1" applyBorder="1" applyAlignment="1">
      <alignment horizontal="center" vertical="center" wrapText="1"/>
    </xf>
    <xf numFmtId="4" fontId="21" fillId="0" borderId="18" xfId="0" applyNumberFormat="1" applyFont="1" applyBorder="1" applyAlignment="1">
      <alignment horizontal="center" vertical="center" wrapText="1"/>
    </xf>
    <xf numFmtId="3" fontId="21" fillId="0" borderId="18"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3" fontId="36" fillId="0" borderId="1" xfId="0" applyNumberFormat="1" applyFont="1" applyBorder="1" applyAlignment="1">
      <alignment horizontal="center" vertical="center"/>
    </xf>
    <xf numFmtId="3" fontId="22" fillId="0" borderId="1" xfId="1"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7" fillId="0" borderId="1" xfId="2"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19" fillId="0" borderId="2" xfId="0" applyFont="1" applyBorder="1" applyAlignment="1">
      <alignment horizontal="center" vertical="center" wrapText="1"/>
    </xf>
    <xf numFmtId="4" fontId="20" fillId="0" borderId="1" xfId="0" applyNumberFormat="1" applyFont="1" applyBorder="1" applyAlignment="1">
      <alignment horizontal="center" vertical="center" wrapText="1"/>
    </xf>
    <xf numFmtId="0" fontId="20" fillId="0" borderId="2" xfId="0" applyFont="1" applyBorder="1" applyAlignment="1">
      <alignment horizontal="center" vertical="center"/>
    </xf>
    <xf numFmtId="3" fontId="19"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0" fontId="20" fillId="0" borderId="2" xfId="0" applyFont="1" applyBorder="1" applyAlignment="1">
      <alignment horizontal="center" vertical="center" wrapText="1"/>
    </xf>
    <xf numFmtId="0" fontId="14" fillId="0" borderId="1" xfId="0" applyFont="1" applyBorder="1" applyAlignment="1">
      <alignment horizontal="center" vertical="top" wrapText="1"/>
    </xf>
    <xf numFmtId="4" fontId="1" fillId="0" borderId="1" xfId="0" applyNumberFormat="1" applyFont="1" applyBorder="1" applyAlignment="1">
      <alignment horizontal="center" vertical="center"/>
    </xf>
    <xf numFmtId="3" fontId="36" fillId="0" borderId="5" xfId="0" applyNumberFormat="1" applyFont="1" applyBorder="1" applyAlignment="1">
      <alignment horizontal="center" vertical="center"/>
    </xf>
    <xf numFmtId="3" fontId="36" fillId="0" borderId="4" xfId="0" applyNumberFormat="1" applyFont="1" applyBorder="1" applyAlignment="1">
      <alignment horizontal="center" vertical="center"/>
    </xf>
    <xf numFmtId="3" fontId="36" fillId="0" borderId="3" xfId="0" applyNumberFormat="1" applyFont="1" applyBorder="1" applyAlignment="1">
      <alignment horizontal="center" vertical="center"/>
    </xf>
    <xf numFmtId="0" fontId="4" fillId="12" borderId="1" xfId="0" applyFont="1" applyFill="1" applyBorder="1" applyAlignment="1">
      <alignment horizontal="center" vertical="center" wrapText="1"/>
    </xf>
    <xf numFmtId="1" fontId="3" fillId="12" borderId="1" xfId="0" applyNumberFormat="1" applyFont="1" applyFill="1" applyBorder="1" applyAlignment="1">
      <alignment horizontal="center" vertical="center" wrapText="1"/>
    </xf>
    <xf numFmtId="167" fontId="0" fillId="12" borderId="1" xfId="0" applyNumberFormat="1" applyFill="1" applyBorder="1" applyAlignment="1">
      <alignment horizontal="center" vertical="center" wrapText="1"/>
    </xf>
    <xf numFmtId="0" fontId="1" fillId="12" borderId="18"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2" borderId="18" xfId="0" applyFont="1" applyFill="1" applyBorder="1" applyAlignment="1">
      <alignment horizontal="center" vertical="center" wrapText="1"/>
    </xf>
    <xf numFmtId="4" fontId="20" fillId="12" borderId="18" xfId="0" applyNumberFormat="1" applyFont="1" applyFill="1" applyBorder="1" applyAlignment="1">
      <alignment horizontal="center" vertical="center" wrapText="1"/>
    </xf>
    <xf numFmtId="14" fontId="0" fillId="12" borderId="18" xfId="0" applyNumberFormat="1" applyFill="1" applyBorder="1" applyAlignment="1">
      <alignment horizontal="center" vertical="center" wrapText="1"/>
    </xf>
    <xf numFmtId="14" fontId="0" fillId="12" borderId="1" xfId="0" applyNumberFormat="1" applyFill="1" applyBorder="1" applyAlignment="1">
      <alignment horizontal="center" vertical="center"/>
    </xf>
    <xf numFmtId="3" fontId="1" fillId="12" borderId="1" xfId="0" applyNumberFormat="1" applyFont="1" applyFill="1" applyBorder="1" applyAlignment="1">
      <alignment horizontal="center" vertical="center" wrapText="1"/>
    </xf>
    <xf numFmtId="170" fontId="0" fillId="12" borderId="1" xfId="0" applyNumberFormat="1" applyFill="1" applyBorder="1" applyAlignment="1">
      <alignment horizontal="center" vertical="center" wrapText="1"/>
    </xf>
    <xf numFmtId="9" fontId="0" fillId="12" borderId="1" xfId="1" applyFont="1" applyFill="1" applyBorder="1" applyAlignment="1">
      <alignment horizontal="center" vertical="center"/>
    </xf>
    <xf numFmtId="0" fontId="1" fillId="12" borderId="1" xfId="0" applyFont="1" applyFill="1" applyBorder="1" applyAlignment="1">
      <alignment horizontal="center" vertical="center" wrapText="1"/>
    </xf>
    <xf numFmtId="0" fontId="0" fillId="12" borderId="5" xfId="0" applyFill="1" applyBorder="1" applyAlignment="1">
      <alignment horizontal="center" vertical="center"/>
    </xf>
    <xf numFmtId="169" fontId="1" fillId="12" borderId="5" xfId="0" applyNumberFormat="1" applyFont="1" applyFill="1" applyBorder="1" applyAlignment="1">
      <alignment horizontal="center" vertical="center"/>
    </xf>
    <xf numFmtId="0" fontId="0" fillId="12" borderId="5" xfId="0" applyFill="1" applyBorder="1" applyAlignment="1">
      <alignment horizontal="center" vertical="center" wrapText="1"/>
    </xf>
    <xf numFmtId="0" fontId="4" fillId="12" borderId="5" xfId="0" applyFont="1" applyFill="1" applyBorder="1" applyAlignment="1">
      <alignment horizontal="center" vertical="center" wrapText="1"/>
    </xf>
    <xf numFmtId="4" fontId="1" fillId="12" borderId="1" xfId="0" applyNumberFormat="1" applyFont="1" applyFill="1" applyBorder="1" applyAlignment="1">
      <alignment horizontal="center" vertical="center"/>
    </xf>
    <xf numFmtId="4" fontId="0" fillId="12" borderId="5" xfId="0" applyNumberFormat="1" applyFill="1" applyBorder="1" applyAlignment="1">
      <alignment horizontal="center" vertical="center"/>
    </xf>
    <xf numFmtId="0" fontId="0" fillId="12" borderId="1" xfId="0" applyFill="1" applyBorder="1" applyAlignment="1">
      <alignment horizontal="center" vertical="center"/>
    </xf>
    <xf numFmtId="0" fontId="0" fillId="12" borderId="1" xfId="0" applyFill="1" applyBorder="1" applyAlignment="1">
      <alignment horizontal="center"/>
    </xf>
    <xf numFmtId="0" fontId="14" fillId="12" borderId="1" xfId="0" applyFont="1" applyFill="1" applyBorder="1" applyAlignment="1">
      <alignment horizontal="center" vertical="top" wrapText="1"/>
    </xf>
    <xf numFmtId="0" fontId="1" fillId="12" borderId="0" xfId="0" applyFont="1" applyFill="1" applyAlignment="1">
      <alignment horizontal="center" vertical="center" wrapText="1"/>
    </xf>
    <xf numFmtId="0" fontId="19" fillId="12" borderId="0" xfId="0" applyFont="1" applyFill="1" applyAlignment="1">
      <alignment horizontal="center" vertical="center" wrapText="1"/>
    </xf>
    <xf numFmtId="0" fontId="0" fillId="12" borderId="0" xfId="0" applyFill="1" applyAlignment="1">
      <alignment horizontal="center" vertical="center" wrapText="1"/>
    </xf>
    <xf numFmtId="169" fontId="1" fillId="12" borderId="1" xfId="0" applyNumberFormat="1" applyFont="1" applyFill="1" applyBorder="1" applyAlignment="1">
      <alignment horizontal="center" vertical="center"/>
    </xf>
    <xf numFmtId="4" fontId="0" fillId="12" borderId="4" xfId="0" applyNumberFormat="1" applyFill="1" applyBorder="1" applyAlignment="1">
      <alignment horizontal="center" vertical="center"/>
    </xf>
    <xf numFmtId="0" fontId="17" fillId="12" borderId="1" xfId="0" applyFont="1" applyFill="1" applyBorder="1" applyAlignment="1">
      <alignment horizontal="center" vertical="center" wrapText="1"/>
    </xf>
    <xf numFmtId="9" fontId="19" fillId="0" borderId="3" xfId="1" applyFont="1" applyBorder="1" applyAlignment="1">
      <alignment horizontal="center" vertical="center" wrapText="1"/>
    </xf>
    <xf numFmtId="9" fontId="19" fillId="0" borderId="1" xfId="1" applyFont="1" applyBorder="1" applyAlignment="1">
      <alignment horizontal="center" vertical="center" wrapText="1"/>
    </xf>
    <xf numFmtId="9" fontId="19" fillId="0" borderId="1" xfId="0" applyNumberFormat="1" applyFont="1" applyBorder="1" applyAlignment="1">
      <alignment horizontal="center" vertical="center" wrapText="1"/>
    </xf>
    <xf numFmtId="9" fontId="19" fillId="12" borderId="1" xfId="0" applyNumberFormat="1" applyFont="1" applyFill="1" applyBorder="1" applyAlignment="1">
      <alignment horizontal="center" vertical="center" wrapText="1"/>
    </xf>
    <xf numFmtId="9" fontId="0" fillId="12" borderId="4" xfId="1" applyFont="1" applyFill="1" applyBorder="1" applyAlignment="1">
      <alignment horizontal="center" vertical="center"/>
    </xf>
    <xf numFmtId="9" fontId="36" fillId="0" borderId="5" xfId="1" applyFont="1" applyBorder="1" applyAlignment="1">
      <alignment horizontal="center" vertical="center"/>
    </xf>
    <xf numFmtId="9" fontId="36" fillId="0" borderId="1" xfId="1" applyFont="1" applyBorder="1" applyAlignment="1">
      <alignment horizontal="center" vertical="center"/>
    </xf>
    <xf numFmtId="0" fontId="0" fillId="12" borderId="2" xfId="0" applyFill="1" applyBorder="1" applyAlignment="1">
      <alignment vertical="center" wrapText="1"/>
    </xf>
    <xf numFmtId="0" fontId="0" fillId="12" borderId="24" xfId="0" applyFill="1" applyBorder="1" applyAlignment="1">
      <alignment vertical="center" wrapText="1"/>
    </xf>
    <xf numFmtId="9" fontId="38" fillId="12" borderId="24" xfId="0" applyNumberFormat="1" applyFont="1" applyFill="1" applyBorder="1" applyAlignment="1">
      <alignment horizontal="center" vertical="center" wrapText="1"/>
    </xf>
    <xf numFmtId="9" fontId="38" fillId="12" borderId="18" xfId="0" applyNumberFormat="1" applyFont="1" applyFill="1" applyBorder="1" applyAlignment="1">
      <alignment horizontal="center" vertical="center" wrapText="1"/>
    </xf>
    <xf numFmtId="9" fontId="21" fillId="0" borderId="18" xfId="1" applyFont="1" applyBorder="1" applyAlignment="1">
      <alignment horizontal="center" vertical="center" wrapText="1"/>
    </xf>
    <xf numFmtId="9" fontId="20" fillId="0" borderId="1" xfId="1" applyFont="1" applyBorder="1" applyAlignment="1">
      <alignment horizontal="center" vertical="center" wrapText="1"/>
    </xf>
    <xf numFmtId="0" fontId="13" fillId="12" borderId="0" xfId="0" applyFont="1" applyFill="1"/>
    <xf numFmtId="0" fontId="21" fillId="12" borderId="0" xfId="0" applyFont="1" applyFill="1"/>
    <xf numFmtId="0" fontId="21" fillId="12" borderId="3" xfId="0" applyFont="1" applyFill="1" applyBorder="1" applyAlignment="1">
      <alignment horizontal="center" vertical="center" wrapText="1"/>
    </xf>
    <xf numFmtId="0" fontId="21" fillId="12" borderId="23" xfId="0" applyFont="1" applyFill="1" applyBorder="1" applyAlignment="1">
      <alignment horizontal="center" vertical="center" wrapText="1"/>
    </xf>
    <xf numFmtId="9" fontId="21" fillId="12" borderId="23" xfId="1" applyFont="1" applyFill="1" applyBorder="1" applyAlignment="1">
      <alignment horizontal="center" vertical="center" wrapText="1"/>
    </xf>
    <xf numFmtId="0" fontId="0" fillId="12" borderId="23" xfId="0" applyFill="1" applyBorder="1" applyAlignment="1">
      <alignment horizontal="center" vertical="center"/>
    </xf>
    <xf numFmtId="0" fontId="0" fillId="12" borderId="3" xfId="0" applyFill="1" applyBorder="1" applyAlignment="1">
      <alignment horizontal="center" vertical="center"/>
    </xf>
    <xf numFmtId="170" fontId="0" fillId="12" borderId="23" xfId="0" applyNumberFormat="1" applyFill="1" applyBorder="1" applyAlignment="1">
      <alignment horizontal="center" vertical="center" wrapText="1"/>
    </xf>
    <xf numFmtId="9" fontId="0" fillId="12" borderId="16" xfId="1" applyFont="1" applyFill="1" applyBorder="1" applyAlignment="1">
      <alignment horizontal="center" vertical="center"/>
    </xf>
    <xf numFmtId="0" fontId="1" fillId="12" borderId="23" xfId="0" applyFont="1" applyFill="1" applyBorder="1" applyAlignment="1">
      <alignment horizontal="center" vertical="center" wrapText="1"/>
    </xf>
    <xf numFmtId="0" fontId="1" fillId="12" borderId="16" xfId="0" applyFont="1" applyFill="1" applyBorder="1" applyAlignment="1">
      <alignment horizontal="center" vertical="center" wrapText="1"/>
    </xf>
    <xf numFmtId="0" fontId="0" fillId="12" borderId="1" xfId="0" applyFill="1" applyBorder="1" applyAlignment="1">
      <alignment horizontal="center" vertical="center" wrapText="1"/>
    </xf>
    <xf numFmtId="4" fontId="0" fillId="12" borderId="3" xfId="0" applyNumberFormat="1" applyFill="1" applyBorder="1" applyAlignment="1">
      <alignment horizontal="center" vertical="center"/>
    </xf>
    <xf numFmtId="0" fontId="13" fillId="12" borderId="1" xfId="0" applyFont="1" applyFill="1" applyBorder="1"/>
    <xf numFmtId="9" fontId="0" fillId="12" borderId="3" xfId="1" applyFont="1" applyFill="1" applyBorder="1" applyAlignment="1">
      <alignment horizontal="center" vertical="center"/>
    </xf>
    <xf numFmtId="9" fontId="20" fillId="12" borderId="18" xfId="1" applyFont="1" applyFill="1" applyBorder="1" applyAlignment="1">
      <alignment horizontal="center" vertical="center" wrapText="1"/>
    </xf>
    <xf numFmtId="9" fontId="0" fillId="12" borderId="5" xfId="1" applyFont="1" applyFill="1" applyBorder="1" applyAlignment="1">
      <alignment horizontal="center" vertical="center"/>
    </xf>
    <xf numFmtId="9" fontId="20" fillId="0" borderId="18" xfId="1" applyFont="1" applyBorder="1" applyAlignment="1">
      <alignment horizontal="center" vertical="center" wrapText="1"/>
    </xf>
    <xf numFmtId="0" fontId="4" fillId="13" borderId="1" xfId="0" applyFont="1" applyFill="1" applyBorder="1" applyAlignment="1">
      <alignment horizontal="center" vertical="center" wrapText="1"/>
    </xf>
    <xf numFmtId="1" fontId="3" fillId="13" borderId="1" xfId="0" applyNumberFormat="1" applyFont="1" applyFill="1" applyBorder="1" applyAlignment="1">
      <alignment horizontal="center" vertical="center" wrapText="1"/>
    </xf>
    <xf numFmtId="167" fontId="0" fillId="13" borderId="1" xfId="0" applyNumberFormat="1" applyFill="1" applyBorder="1" applyAlignment="1">
      <alignment horizontal="center" vertical="center" wrapText="1"/>
    </xf>
    <xf numFmtId="0" fontId="1" fillId="13" borderId="18"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18" xfId="0" applyFont="1" applyFill="1" applyBorder="1" applyAlignment="1">
      <alignment horizontal="center" vertical="center" wrapText="1"/>
    </xf>
    <xf numFmtId="4" fontId="20" fillId="13" borderId="18" xfId="0" applyNumberFormat="1" applyFont="1" applyFill="1" applyBorder="1" applyAlignment="1">
      <alignment horizontal="center" vertical="center" wrapText="1"/>
    </xf>
    <xf numFmtId="14" fontId="0" fillId="13" borderId="18" xfId="0" applyNumberFormat="1" applyFill="1" applyBorder="1" applyAlignment="1">
      <alignment horizontal="center" vertical="center" wrapText="1"/>
    </xf>
    <xf numFmtId="14" fontId="0" fillId="13" borderId="1" xfId="0" applyNumberFormat="1" applyFill="1" applyBorder="1" applyAlignment="1">
      <alignment horizontal="center" vertical="center"/>
    </xf>
    <xf numFmtId="3" fontId="1" fillId="13" borderId="1" xfId="0" applyNumberFormat="1" applyFont="1" applyFill="1" applyBorder="1" applyAlignment="1">
      <alignment horizontal="center" vertical="center" wrapText="1"/>
    </xf>
    <xf numFmtId="170" fontId="0" fillId="13" borderId="1" xfId="0" applyNumberFormat="1" applyFill="1" applyBorder="1" applyAlignment="1">
      <alignment horizontal="center" vertical="center" wrapText="1"/>
    </xf>
    <xf numFmtId="9" fontId="0" fillId="13" borderId="1" xfId="1" applyFont="1" applyFill="1" applyBorder="1" applyAlignment="1">
      <alignment horizontal="center" vertical="center"/>
    </xf>
    <xf numFmtId="0" fontId="1" fillId="13" borderId="1" xfId="0" applyFont="1" applyFill="1" applyBorder="1" applyAlignment="1">
      <alignment horizontal="center" vertical="center" wrapText="1"/>
    </xf>
    <xf numFmtId="0" fontId="0" fillId="13" borderId="5" xfId="0" applyFill="1" applyBorder="1" applyAlignment="1">
      <alignment horizontal="center" vertical="center"/>
    </xf>
    <xf numFmtId="169" fontId="1" fillId="13" borderId="5" xfId="0" applyNumberFormat="1" applyFont="1" applyFill="1" applyBorder="1" applyAlignment="1">
      <alignment horizontal="center" vertical="center"/>
    </xf>
    <xf numFmtId="0" fontId="0" fillId="13" borderId="5" xfId="0" applyFill="1" applyBorder="1" applyAlignment="1">
      <alignment horizontal="center" vertical="center" wrapText="1"/>
    </xf>
    <xf numFmtId="0" fontId="4" fillId="13" borderId="5" xfId="0" applyFont="1" applyFill="1" applyBorder="1" applyAlignment="1">
      <alignment horizontal="center" vertical="center" wrapText="1"/>
    </xf>
    <xf numFmtId="4" fontId="1" fillId="13" borderId="1" xfId="0" applyNumberFormat="1" applyFont="1" applyFill="1" applyBorder="1" applyAlignment="1">
      <alignment horizontal="center" vertical="center"/>
    </xf>
    <xf numFmtId="4" fontId="0" fillId="13" borderId="5" xfId="0" applyNumberFormat="1" applyFill="1" applyBorder="1" applyAlignment="1">
      <alignment horizontal="center" vertical="center"/>
    </xf>
    <xf numFmtId="9" fontId="39" fillId="13" borderId="5" xfId="1" applyFont="1" applyFill="1" applyBorder="1" applyAlignment="1">
      <alignment horizontal="center" vertical="center"/>
    </xf>
    <xf numFmtId="9" fontId="40" fillId="13" borderId="18" xfId="1" applyFont="1" applyFill="1" applyBorder="1" applyAlignment="1">
      <alignment horizontal="center" vertical="center" wrapText="1"/>
    </xf>
    <xf numFmtId="0" fontId="19" fillId="13" borderId="2"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18" xfId="0" applyFont="1" applyFill="1" applyBorder="1" applyAlignment="1">
      <alignment horizontal="center" vertical="center"/>
    </xf>
    <xf numFmtId="14" fontId="0" fillId="13" borderId="18" xfId="0" applyNumberFormat="1" applyFill="1" applyBorder="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xf>
    <xf numFmtId="0" fontId="17" fillId="13" borderId="1" xfId="0" applyFont="1" applyFill="1" applyBorder="1" applyAlignment="1">
      <alignment horizontal="center" vertical="center" wrapText="1"/>
    </xf>
    <xf numFmtId="0" fontId="19" fillId="12" borderId="2"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18" xfId="0" applyFont="1" applyFill="1" applyBorder="1" applyAlignment="1">
      <alignment horizontal="center" vertical="center"/>
    </xf>
    <xf numFmtId="14" fontId="0" fillId="12" borderId="18" xfId="0" applyNumberFormat="1" applyFill="1" applyBorder="1" applyAlignment="1">
      <alignment horizontal="center" vertical="center"/>
    </xf>
    <xf numFmtId="0" fontId="0" fillId="12" borderId="18" xfId="0" applyFill="1" applyBorder="1" applyAlignment="1">
      <alignment horizontal="center" vertical="center" wrapText="1"/>
    </xf>
    <xf numFmtId="2" fontId="19" fillId="12" borderId="1" xfId="0" applyNumberFormat="1" applyFont="1" applyFill="1" applyBorder="1" applyAlignment="1">
      <alignment horizontal="center" vertical="center"/>
    </xf>
    <xf numFmtId="2" fontId="19" fillId="12" borderId="18" xfId="0" applyNumberFormat="1" applyFont="1" applyFill="1" applyBorder="1" applyAlignment="1">
      <alignment horizontal="center" vertical="center"/>
    </xf>
    <xf numFmtId="1" fontId="19" fillId="12" borderId="18" xfId="0" applyNumberFormat="1" applyFont="1" applyFill="1" applyBorder="1" applyAlignment="1">
      <alignment horizontal="center" vertical="center"/>
    </xf>
    <xf numFmtId="169" fontId="1" fillId="12" borderId="3" xfId="0" applyNumberFormat="1" applyFont="1" applyFill="1" applyBorder="1" applyAlignment="1">
      <alignment horizontal="center" vertical="center"/>
    </xf>
    <xf numFmtId="0" fontId="4" fillId="12" borderId="3"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0" fillId="12" borderId="4" xfId="0" applyFill="1" applyBorder="1" applyAlignment="1">
      <alignment horizontal="center" vertical="center"/>
    </xf>
    <xf numFmtId="169" fontId="1" fillId="12" borderId="4" xfId="0" applyNumberFormat="1" applyFont="1" applyFill="1" applyBorder="1" applyAlignment="1">
      <alignment horizontal="center" vertical="center" wrapText="1"/>
    </xf>
    <xf numFmtId="0" fontId="0" fillId="12" borderId="4" xfId="0" applyFill="1" applyBorder="1" applyAlignment="1">
      <alignment horizontal="center" vertical="center" wrapText="1"/>
    </xf>
    <xf numFmtId="0" fontId="4" fillId="12" borderId="4" xfId="0" applyFont="1" applyFill="1" applyBorder="1" applyAlignment="1">
      <alignment horizontal="center" vertical="center" wrapText="1"/>
    </xf>
    <xf numFmtId="9" fontId="19" fillId="0" borderId="18" xfId="1" applyFont="1" applyBorder="1" applyAlignment="1">
      <alignment horizontal="center" vertical="center"/>
    </xf>
    <xf numFmtId="9" fontId="19" fillId="12" borderId="18" xfId="1" applyFont="1" applyFill="1" applyBorder="1" applyAlignment="1">
      <alignment horizontal="center" vertical="center"/>
    </xf>
    <xf numFmtId="9" fontId="19" fillId="0" borderId="18" xfId="0" applyNumberFormat="1" applyFont="1" applyBorder="1" applyAlignment="1">
      <alignment horizontal="center" vertical="center" wrapText="1"/>
    </xf>
    <xf numFmtId="9" fontId="19" fillId="0" borderId="18" xfId="0" applyNumberFormat="1" applyFont="1" applyBorder="1" applyAlignment="1">
      <alignment horizontal="center" vertical="center"/>
    </xf>
    <xf numFmtId="9" fontId="19" fillId="0" borderId="18" xfId="1" applyFont="1" applyBorder="1" applyAlignment="1">
      <alignment horizontal="center" vertical="center" wrapText="1"/>
    </xf>
    <xf numFmtId="9" fontId="21" fillId="0" borderId="18" xfId="1" applyFont="1" applyFill="1" applyBorder="1" applyAlignment="1">
      <alignment horizontal="center" vertical="center" wrapText="1"/>
    </xf>
    <xf numFmtId="9" fontId="20" fillId="0" borderId="18" xfId="1" applyFont="1" applyBorder="1" applyAlignment="1">
      <alignment horizontal="center" vertical="center"/>
    </xf>
    <xf numFmtId="9" fontId="36" fillId="13" borderId="1" xfId="1" applyFont="1" applyFill="1" applyBorder="1" applyAlignment="1">
      <alignment horizontal="center" vertical="center"/>
    </xf>
    <xf numFmtId="0" fontId="0" fillId="13" borderId="0" xfId="0" applyFill="1"/>
    <xf numFmtId="0" fontId="0" fillId="13" borderId="0" xfId="0" applyFill="1" applyAlignment="1">
      <alignment horizontal="center" vertical="center"/>
    </xf>
    <xf numFmtId="0" fontId="6" fillId="13" borderId="0" xfId="0" applyFont="1" applyFill="1" applyAlignment="1">
      <alignment horizontal="center" vertical="center"/>
    </xf>
    <xf numFmtId="0" fontId="5" fillId="13" borderId="0" xfId="0" applyFont="1" applyFill="1" applyAlignment="1">
      <alignment horizontal="center"/>
    </xf>
    <xf numFmtId="1" fontId="0" fillId="13" borderId="0" xfId="0" applyNumberFormat="1" applyFill="1" applyAlignment="1">
      <alignment horizontal="center" vertical="center"/>
    </xf>
    <xf numFmtId="9" fontId="20" fillId="0" borderId="18" xfId="0" applyNumberFormat="1" applyFont="1" applyBorder="1" applyAlignment="1">
      <alignment horizontal="center" vertical="center"/>
    </xf>
    <xf numFmtId="0" fontId="4" fillId="12" borderId="0" xfId="0" applyFont="1" applyFill="1" applyAlignment="1">
      <alignment horizontal="center"/>
    </xf>
    <xf numFmtId="0" fontId="3" fillId="12" borderId="0" xfId="0" applyFont="1" applyFill="1" applyAlignment="1">
      <alignment horizontal="center" vertical="center" wrapText="1"/>
    </xf>
    <xf numFmtId="167" fontId="2" fillId="12" borderId="0" xfId="0" applyNumberFormat="1" applyFont="1" applyFill="1" applyAlignment="1">
      <alignment horizontal="center" vertical="center"/>
    </xf>
    <xf numFmtId="0" fontId="1" fillId="12" borderId="0" xfId="0" applyFont="1" applyFill="1" applyAlignment="1">
      <alignment horizontal="center"/>
    </xf>
    <xf numFmtId="0" fontId="1" fillId="12" borderId="0" xfId="0" applyFont="1" applyFill="1" applyAlignment="1">
      <alignment horizontal="center" vertical="center"/>
    </xf>
    <xf numFmtId="0" fontId="0" fillId="12" borderId="0" xfId="0" applyFill="1"/>
    <xf numFmtId="165" fontId="0" fillId="12" borderId="0" xfId="0" applyNumberFormat="1" applyFill="1" applyAlignment="1">
      <alignment horizontal="center" vertical="center" wrapText="1"/>
    </xf>
    <xf numFmtId="0" fontId="0" fillId="12" borderId="0" xfId="0" applyFill="1" applyAlignment="1">
      <alignment horizontal="center"/>
    </xf>
    <xf numFmtId="4" fontId="0" fillId="12" borderId="0" xfId="0" applyNumberFormat="1" applyFill="1"/>
    <xf numFmtId="169" fontId="0" fillId="12" borderId="0" xfId="0" applyNumberFormat="1" applyFill="1"/>
    <xf numFmtId="9" fontId="0" fillId="12" borderId="0" xfId="1" applyFont="1" applyFill="1"/>
    <xf numFmtId="4" fontId="1" fillId="12" borderId="18" xfId="0" applyNumberFormat="1" applyFont="1" applyFill="1" applyBorder="1" applyAlignment="1">
      <alignment horizontal="center" vertical="center" wrapText="1"/>
    </xf>
    <xf numFmtId="9" fontId="19" fillId="12" borderId="18" xfId="1" applyFont="1" applyFill="1" applyBorder="1" applyAlignment="1">
      <alignment horizontal="center" vertical="center" wrapText="1"/>
    </xf>
    <xf numFmtId="169" fontId="1" fillId="12" borderId="4" xfId="0" applyNumberFormat="1" applyFont="1" applyFill="1" applyBorder="1" applyAlignment="1">
      <alignment horizontal="center" vertical="center"/>
    </xf>
    <xf numFmtId="4" fontId="1" fillId="12" borderId="5" xfId="0" applyNumberFormat="1" applyFont="1" applyFill="1" applyBorder="1" applyAlignment="1">
      <alignment horizontal="center" vertical="center"/>
    </xf>
    <xf numFmtId="0" fontId="14" fillId="12" borderId="1" xfId="0"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19" fillId="12" borderId="18" xfId="0" applyNumberFormat="1" applyFont="1" applyFill="1" applyBorder="1" applyAlignment="1">
      <alignment horizontal="center" vertical="center" wrapText="1"/>
    </xf>
    <xf numFmtId="9" fontId="1" fillId="12" borderId="0" xfId="0" applyNumberFormat="1" applyFont="1" applyFill="1" applyAlignment="1">
      <alignment horizontal="center" vertical="center"/>
    </xf>
    <xf numFmtId="9" fontId="0" fillId="13" borderId="0" xfId="1" applyFont="1" applyFill="1" applyAlignment="1">
      <alignment horizontal="center" vertical="center"/>
    </xf>
    <xf numFmtId="168" fontId="1"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9" fontId="19" fillId="12" borderId="18" xfId="0" applyNumberFormat="1" applyFont="1" applyFill="1" applyBorder="1" applyAlignment="1">
      <alignment horizontal="center" vertical="center"/>
    </xf>
    <xf numFmtId="0" fontId="19" fillId="10" borderId="2" xfId="0" applyFont="1" applyFill="1" applyBorder="1" applyAlignment="1">
      <alignment horizontal="center" vertical="center" wrapText="1"/>
    </xf>
    <xf numFmtId="2" fontId="19" fillId="10" borderId="1" xfId="0" applyNumberFormat="1" applyFont="1" applyFill="1" applyBorder="1" applyAlignment="1">
      <alignment horizontal="center" vertical="center" wrapText="1"/>
    </xf>
    <xf numFmtId="2" fontId="19" fillId="10" borderId="18" xfId="0" applyNumberFormat="1" applyFont="1" applyFill="1" applyBorder="1" applyAlignment="1">
      <alignment horizontal="center" vertical="center" wrapText="1"/>
    </xf>
    <xf numFmtId="4" fontId="21" fillId="10" borderId="1" xfId="1" applyNumberFormat="1" applyFont="1" applyFill="1" applyBorder="1" applyAlignment="1">
      <alignment horizontal="center" vertical="center" wrapText="1"/>
    </xf>
    <xf numFmtId="4" fontId="21" fillId="10" borderId="18" xfId="1" applyNumberFormat="1" applyFont="1" applyFill="1" applyBorder="1" applyAlignment="1">
      <alignment horizontal="center" vertical="center" wrapText="1"/>
    </xf>
    <xf numFmtId="9" fontId="21" fillId="10" borderId="18" xfId="1" applyFont="1" applyFill="1" applyBorder="1" applyAlignment="1">
      <alignment horizontal="center" vertical="center" wrapText="1"/>
    </xf>
    <xf numFmtId="0" fontId="1" fillId="10" borderId="18" xfId="0" applyFont="1" applyFill="1" applyBorder="1" applyAlignment="1">
      <alignment horizontal="center" vertical="center" wrapText="1"/>
    </xf>
    <xf numFmtId="0" fontId="19" fillId="10" borderId="2" xfId="0" applyFont="1" applyFill="1" applyBorder="1" applyAlignment="1">
      <alignment horizontal="center" vertical="center"/>
    </xf>
    <xf numFmtId="0" fontId="19" fillId="10" borderId="1" xfId="0" applyFont="1" applyFill="1" applyBorder="1" applyAlignment="1">
      <alignment horizontal="center" vertical="center"/>
    </xf>
    <xf numFmtId="0" fontId="19" fillId="10" borderId="18" xfId="0" applyFont="1" applyFill="1" applyBorder="1" applyAlignment="1">
      <alignment horizontal="center" vertical="center"/>
    </xf>
    <xf numFmtId="9" fontId="19" fillId="10" borderId="18" xfId="0" applyNumberFormat="1" applyFont="1" applyFill="1" applyBorder="1" applyAlignment="1">
      <alignment horizontal="center" vertical="center"/>
    </xf>
    <xf numFmtId="0" fontId="7" fillId="0" borderId="37" xfId="0" applyFont="1" applyBorder="1" applyAlignment="1">
      <alignment vertical="center" wrapText="1"/>
    </xf>
    <xf numFmtId="0" fontId="7" fillId="0" borderId="39" xfId="0" applyFont="1" applyBorder="1" applyAlignment="1">
      <alignment vertical="center" wrapText="1"/>
    </xf>
    <xf numFmtId="0" fontId="7" fillId="0" borderId="43" xfId="0" applyFont="1" applyBorder="1" applyAlignment="1">
      <alignment vertical="center" wrapText="1"/>
    </xf>
    <xf numFmtId="0" fontId="17" fillId="0" borderId="0" xfId="0" applyFont="1" applyAlignment="1">
      <alignment horizontal="center" vertical="center"/>
    </xf>
    <xf numFmtId="0" fontId="17" fillId="0" borderId="0" xfId="0" applyFont="1" applyAlignment="1">
      <alignment vertical="center"/>
    </xf>
    <xf numFmtId="0" fontId="42" fillId="16" borderId="1" xfId="0" applyFont="1" applyFill="1" applyBorder="1" applyAlignment="1">
      <alignment horizontal="center" vertical="center" wrapText="1"/>
    </xf>
    <xf numFmtId="0" fontId="42" fillId="17" borderId="1" xfId="0" applyFont="1" applyFill="1" applyBorder="1" applyAlignment="1">
      <alignment horizontal="center" vertical="center" wrapText="1"/>
    </xf>
    <xf numFmtId="0" fontId="17" fillId="0" borderId="0" xfId="0" applyFont="1"/>
    <xf numFmtId="9" fontId="1" fillId="0" borderId="1" xfId="1" applyFont="1" applyFill="1" applyBorder="1" applyAlignment="1">
      <alignment horizontal="center" vertical="center"/>
    </xf>
    <xf numFmtId="0" fontId="1" fillId="0" borderId="50" xfId="0" applyFont="1" applyBorder="1" applyAlignment="1">
      <alignment horizontal="center" vertical="center" wrapText="1"/>
    </xf>
    <xf numFmtId="1" fontId="1" fillId="0" borderId="1" xfId="0" applyNumberFormat="1" applyFont="1" applyBorder="1" applyAlignment="1">
      <alignment horizontal="center" vertical="center" wrapText="1"/>
    </xf>
    <xf numFmtId="167" fontId="1" fillId="0" borderId="46" xfId="0" applyNumberFormat="1" applyFont="1" applyBorder="1" applyAlignment="1">
      <alignment horizontal="center" vertical="center" wrapText="1"/>
    </xf>
    <xf numFmtId="173" fontId="1" fillId="0" borderId="51" xfId="0" applyNumberFormat="1" applyFont="1" applyBorder="1" applyAlignment="1">
      <alignment horizontal="center" vertical="center"/>
    </xf>
    <xf numFmtId="41" fontId="1" fillId="0" borderId="51" xfId="4" applyFont="1" applyFill="1" applyBorder="1" applyAlignment="1">
      <alignment horizontal="center" vertical="center"/>
    </xf>
    <xf numFmtId="0" fontId="1" fillId="0" borderId="51" xfId="0" applyFont="1" applyBorder="1" applyAlignment="1">
      <alignment horizontal="center" vertical="center"/>
    </xf>
    <xf numFmtId="9" fontId="1" fillId="0" borderId="51" xfId="1" applyFont="1" applyFill="1" applyBorder="1" applyAlignment="1">
      <alignment horizontal="center" vertical="center"/>
    </xf>
    <xf numFmtId="9" fontId="1" fillId="0" borderId="52" xfId="0" applyNumberFormat="1" applyFont="1" applyBorder="1" applyAlignment="1">
      <alignment horizontal="center" vertical="center"/>
    </xf>
    <xf numFmtId="0" fontId="1" fillId="0" borderId="1" xfId="0" applyFont="1" applyBorder="1" applyAlignment="1">
      <alignment horizontal="center"/>
    </xf>
    <xf numFmtId="9" fontId="1"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169" fontId="1" fillId="0" borderId="1" xfId="5" applyNumberFormat="1" applyFont="1" applyFill="1" applyBorder="1" applyAlignment="1">
      <alignment horizontal="center" vertical="center" wrapText="1"/>
    </xf>
    <xf numFmtId="169" fontId="44" fillId="0" borderId="1" xfId="0" applyNumberFormat="1" applyFont="1" applyBorder="1" applyAlignment="1">
      <alignment horizontal="center" vertical="center"/>
    </xf>
    <xf numFmtId="9" fontId="1" fillId="0" borderId="1" xfId="1" applyFont="1" applyBorder="1" applyAlignment="1">
      <alignment horizontal="center" vertical="center"/>
    </xf>
    <xf numFmtId="0" fontId="1" fillId="0" borderId="3" xfId="0" applyFont="1" applyBorder="1" applyAlignment="1">
      <alignment horizontal="center" vertical="center"/>
    </xf>
    <xf numFmtId="9" fontId="1" fillId="0" borderId="3" xfId="1" applyFont="1" applyFill="1" applyBorder="1" applyAlignment="1">
      <alignment horizontal="center" vertical="center"/>
    </xf>
    <xf numFmtId="9" fontId="1" fillId="0" borderId="16" xfId="0" applyNumberFormat="1" applyFont="1" applyBorder="1" applyAlignment="1">
      <alignment horizontal="center" vertical="center"/>
    </xf>
    <xf numFmtId="167" fontId="1" fillId="0" borderId="3" xfId="0" applyNumberFormat="1" applyFont="1" applyBorder="1" applyAlignment="1">
      <alignment horizontal="center" vertical="center" wrapText="1"/>
    </xf>
    <xf numFmtId="173" fontId="1" fillId="0" borderId="1" xfId="0" applyNumberFormat="1" applyFont="1" applyBorder="1" applyAlignment="1">
      <alignment horizontal="center" vertical="center"/>
    </xf>
    <xf numFmtId="41" fontId="1" fillId="0" borderId="1" xfId="4" applyFont="1" applyFill="1" applyBorder="1" applyAlignment="1">
      <alignment horizontal="center" vertical="center"/>
    </xf>
    <xf numFmtId="9" fontId="1" fillId="0" borderId="2" xfId="0" applyNumberFormat="1" applyFont="1" applyBorder="1" applyAlignment="1">
      <alignment horizontal="center" vertical="center"/>
    </xf>
    <xf numFmtId="173" fontId="1" fillId="0" borderId="5" xfId="0" applyNumberFormat="1" applyFont="1" applyBorder="1" applyAlignment="1">
      <alignment horizontal="center" vertical="center"/>
    </xf>
    <xf numFmtId="0" fontId="1" fillId="0" borderId="5" xfId="0" applyFont="1" applyBorder="1" applyAlignment="1">
      <alignment horizontal="center" vertical="center"/>
    </xf>
    <xf numFmtId="9" fontId="1" fillId="0" borderId="5" xfId="1" applyFont="1" applyFill="1" applyBorder="1" applyAlignment="1">
      <alignment horizontal="center" vertical="center"/>
    </xf>
    <xf numFmtId="9" fontId="1" fillId="0" borderId="33" xfId="0" applyNumberFormat="1" applyFont="1" applyBorder="1" applyAlignment="1">
      <alignment horizontal="center" vertical="center"/>
    </xf>
    <xf numFmtId="0" fontId="1" fillId="0" borderId="53" xfId="0" applyFont="1" applyBorder="1" applyAlignment="1">
      <alignment horizontal="center" vertical="center" wrapText="1"/>
    </xf>
    <xf numFmtId="1" fontId="1" fillId="0" borderId="54" xfId="0" applyNumberFormat="1" applyFont="1" applyBorder="1" applyAlignment="1">
      <alignment horizontal="center" vertical="center" wrapText="1"/>
    </xf>
    <xf numFmtId="167" fontId="1" fillId="0" borderId="54" xfId="0" applyNumberFormat="1" applyFont="1" applyBorder="1" applyAlignment="1">
      <alignment horizontal="center" vertical="center" wrapText="1"/>
    </xf>
    <xf numFmtId="0" fontId="1" fillId="0" borderId="26" xfId="0" applyFont="1" applyBorder="1" applyAlignment="1">
      <alignment horizontal="center" vertical="center" wrapText="1"/>
    </xf>
    <xf numFmtId="41" fontId="1" fillId="0" borderId="5" xfId="4" applyFont="1" applyFill="1" applyBorder="1" applyAlignment="1">
      <alignment horizontal="center" vertical="center"/>
    </xf>
    <xf numFmtId="164" fontId="1" fillId="0" borderId="1" xfId="5"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xf numFmtId="174" fontId="1" fillId="0" borderId="1" xfId="1" applyNumberFormat="1" applyFont="1" applyFill="1" applyBorder="1" applyAlignment="1">
      <alignment horizontal="center" vertical="center"/>
    </xf>
    <xf numFmtId="0" fontId="1" fillId="0" borderId="19" xfId="0" applyFont="1" applyBorder="1" applyAlignment="1">
      <alignment horizontal="center" vertical="center" wrapText="1"/>
    </xf>
    <xf numFmtId="1" fontId="1" fillId="0" borderId="5" xfId="0" applyNumberFormat="1" applyFont="1" applyBorder="1" applyAlignment="1">
      <alignment horizontal="center" vertical="center" wrapText="1"/>
    </xf>
    <xf numFmtId="167" fontId="1" fillId="0" borderId="5" xfId="0"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wrapText="1"/>
    </xf>
    <xf numFmtId="4" fontId="1" fillId="0" borderId="5" xfId="0" applyNumberFormat="1" applyFont="1" applyBorder="1" applyAlignment="1">
      <alignment horizontal="center" vertical="center" wrapText="1"/>
    </xf>
    <xf numFmtId="9" fontId="1" fillId="0" borderId="2" xfId="1" applyFont="1" applyBorder="1" applyAlignment="1">
      <alignment horizontal="center" vertical="center"/>
    </xf>
    <xf numFmtId="9" fontId="1" fillId="0" borderId="2" xfId="1" applyFont="1" applyFill="1" applyBorder="1" applyAlignment="1">
      <alignment horizontal="center" vertical="center"/>
    </xf>
    <xf numFmtId="14" fontId="1" fillId="0" borderId="18" xfId="0" applyNumberFormat="1" applyFont="1" applyBorder="1" applyAlignment="1">
      <alignment horizontal="center" vertical="center"/>
    </xf>
    <xf numFmtId="169" fontId="1" fillId="0" borderId="0" xfId="0" applyNumberFormat="1" applyFont="1" applyAlignment="1">
      <alignment horizontal="center" vertical="center"/>
    </xf>
    <xf numFmtId="169" fontId="1" fillId="0" borderId="1" xfId="5" applyNumberFormat="1" applyFont="1" applyFill="1" applyBorder="1" applyAlignment="1">
      <alignment horizontal="center" vertical="center"/>
    </xf>
    <xf numFmtId="41" fontId="1" fillId="0" borderId="3" xfId="4" applyFont="1" applyFill="1" applyBorder="1" applyAlignment="1">
      <alignment horizontal="center" vertical="center"/>
    </xf>
    <xf numFmtId="0" fontId="1" fillId="0" borderId="4" xfId="0" applyFont="1" applyBorder="1" applyAlignment="1">
      <alignment horizontal="center" vertical="center"/>
    </xf>
    <xf numFmtId="9" fontId="1" fillId="0" borderId="4" xfId="1" applyFont="1" applyFill="1" applyBorder="1" applyAlignment="1">
      <alignment horizontal="center" vertical="center"/>
    </xf>
    <xf numFmtId="9" fontId="1" fillId="0" borderId="36" xfId="1" applyFont="1" applyFill="1" applyBorder="1" applyAlignment="1">
      <alignment horizontal="center" vertical="center"/>
    </xf>
    <xf numFmtId="164" fontId="1" fillId="0" borderId="1" xfId="0" applyNumberFormat="1" applyFont="1" applyBorder="1" applyAlignment="1">
      <alignment horizontal="center" vertical="center"/>
    </xf>
    <xf numFmtId="14" fontId="1" fillId="0" borderId="5" xfId="0" applyNumberFormat="1" applyFont="1" applyBorder="1" applyAlignment="1">
      <alignment horizontal="center" vertical="center"/>
    </xf>
    <xf numFmtId="9" fontId="1" fillId="0" borderId="5" xfId="1" applyFont="1" applyBorder="1" applyAlignment="1">
      <alignment horizontal="center" vertical="center"/>
    </xf>
    <xf numFmtId="9" fontId="1" fillId="0" borderId="33" xfId="1" applyFont="1" applyBorder="1" applyAlignment="1">
      <alignment horizontal="center" vertical="center"/>
    </xf>
    <xf numFmtId="0" fontId="8" fillId="0" borderId="0" xfId="0" applyFont="1" applyAlignment="1">
      <alignment horizont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4"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4" fillId="0" borderId="3" xfId="0" applyFont="1" applyBorder="1" applyAlignment="1">
      <alignment horizontal="center"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167" fontId="0" fillId="0" borderId="1" xfId="0" applyNumberFormat="1" applyBorder="1" applyAlignment="1">
      <alignment horizontal="center" vertical="center" wrapText="1"/>
    </xf>
    <xf numFmtId="169" fontId="1" fillId="0" borderId="3" xfId="0" applyNumberFormat="1" applyFont="1" applyBorder="1" applyAlignment="1">
      <alignment horizontal="center" vertical="center"/>
    </xf>
    <xf numFmtId="169" fontId="1"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xf numFmtId="0" fontId="32" fillId="0" borderId="5" xfId="0" applyFont="1" applyBorder="1" applyAlignment="1">
      <alignment horizontal="center" vertical="center" wrapText="1"/>
    </xf>
    <xf numFmtId="0" fontId="32" fillId="0" borderId="3"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31" xfId="0" applyFont="1" applyBorder="1"/>
    <xf numFmtId="14" fontId="0" fillId="0" borderId="1" xfId="0" applyNumberFormat="1" applyBorder="1" applyAlignment="1">
      <alignment horizontal="center" vertical="center"/>
    </xf>
    <xf numFmtId="0" fontId="1" fillId="0" borderId="3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169" fontId="1" fillId="0" borderId="5" xfId="0" applyNumberFormat="1" applyFont="1" applyBorder="1" applyAlignment="1">
      <alignment horizontal="center" vertical="center" wrapText="1"/>
    </xf>
    <xf numFmtId="169" fontId="1" fillId="0" borderId="4" xfId="0" applyNumberFormat="1" applyFont="1" applyBorder="1" applyAlignment="1">
      <alignment horizontal="center" vertical="center" wrapText="1"/>
    </xf>
    <xf numFmtId="169" fontId="1" fillId="0" borderId="3"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68" fontId="1" fillId="0" borderId="1" xfId="0" applyNumberFormat="1" applyFont="1" applyBorder="1" applyAlignment="1">
      <alignment horizontal="center" vertical="center"/>
    </xf>
    <xf numFmtId="168" fontId="0" fillId="0" borderId="1" xfId="0" applyNumberFormat="1" applyBorder="1" applyAlignment="1">
      <alignment horizontal="center" vertical="center"/>
    </xf>
    <xf numFmtId="169" fontId="1" fillId="0" borderId="5" xfId="0" applyNumberFormat="1" applyFont="1" applyBorder="1" applyAlignment="1">
      <alignment horizontal="center" vertical="center"/>
    </xf>
    <xf numFmtId="4" fontId="0" fillId="0" borderId="1" xfId="0" applyNumberFormat="1" applyBorder="1" applyAlignment="1">
      <alignment horizontal="center" vertical="center"/>
    </xf>
    <xf numFmtId="169" fontId="1" fillId="0" borderId="4" xfId="0" applyNumberFormat="1" applyFont="1" applyBorder="1" applyAlignment="1">
      <alignment horizontal="center" vertical="center"/>
    </xf>
    <xf numFmtId="9" fontId="0" fillId="0" borderId="5" xfId="1" applyFont="1" applyBorder="1" applyAlignment="1">
      <alignment horizontal="center" vertical="center"/>
    </xf>
    <xf numFmtId="9" fontId="0" fillId="0" borderId="4" xfId="1" applyFont="1" applyBorder="1" applyAlignment="1">
      <alignment horizontal="center" vertical="center"/>
    </xf>
    <xf numFmtId="9" fontId="0" fillId="0" borderId="3" xfId="1" applyFont="1" applyBorder="1" applyAlignment="1">
      <alignment horizontal="center" vertical="center"/>
    </xf>
    <xf numFmtId="4" fontId="0" fillId="0" borderId="5" xfId="0" applyNumberFormat="1" applyBorder="1" applyAlignment="1">
      <alignment horizontal="center" vertical="center"/>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3" fontId="20" fillId="0" borderId="5" xfId="0" applyNumberFormat="1" applyFont="1" applyBorder="1" applyAlignment="1">
      <alignment horizontal="center" vertical="center"/>
    </xf>
    <xf numFmtId="3" fontId="20" fillId="0" borderId="3" xfId="0" applyNumberFormat="1" applyFont="1" applyBorder="1" applyAlignment="1">
      <alignment horizontal="center" vertical="center"/>
    </xf>
    <xf numFmtId="3" fontId="0" fillId="0" borderId="5" xfId="0" applyNumberFormat="1" applyBorder="1" applyAlignment="1">
      <alignment horizontal="center" vertical="center"/>
    </xf>
    <xf numFmtId="3" fontId="0" fillId="0" borderId="3" xfId="0" applyNumberFormat="1" applyBorder="1" applyAlignment="1">
      <alignment horizontal="center" vertical="center"/>
    </xf>
    <xf numFmtId="3" fontId="1" fillId="0" borderId="5" xfId="0" applyNumberFormat="1" applyFont="1" applyBorder="1" applyAlignment="1">
      <alignment horizontal="center" vertical="center"/>
    </xf>
    <xf numFmtId="3" fontId="1" fillId="0" borderId="3"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39" fillId="13" borderId="2" xfId="0" applyFont="1" applyFill="1" applyBorder="1" applyAlignment="1">
      <alignment horizontal="center" vertical="center" wrapText="1"/>
    </xf>
    <xf numFmtId="0" fontId="39" fillId="13" borderId="24" xfId="0" applyFont="1" applyFill="1" applyBorder="1" applyAlignment="1">
      <alignment horizontal="center" vertical="center" wrapText="1"/>
    </xf>
    <xf numFmtId="0" fontId="39" fillId="13" borderId="18" xfId="0" applyFont="1" applyFill="1" applyBorder="1" applyAlignment="1">
      <alignment horizontal="center" vertical="center" wrapText="1"/>
    </xf>
    <xf numFmtId="9" fontId="21" fillId="0" borderId="5" xfId="1" applyFont="1" applyBorder="1" applyAlignment="1">
      <alignment horizontal="center" vertical="center" wrapText="1"/>
    </xf>
    <xf numFmtId="9" fontId="21" fillId="0" borderId="3" xfId="1" applyFont="1" applyBorder="1" applyAlignment="1">
      <alignment horizontal="center" vertical="center" wrapText="1"/>
    </xf>
    <xf numFmtId="9" fontId="36" fillId="0" borderId="5" xfId="1" applyFont="1" applyBorder="1" applyAlignment="1">
      <alignment horizontal="center" vertical="center"/>
    </xf>
    <xf numFmtId="9" fontId="36" fillId="0" borderId="3" xfId="1" applyFont="1" applyBorder="1" applyAlignment="1">
      <alignment horizontal="center" vertical="center"/>
    </xf>
    <xf numFmtId="0" fontId="1" fillId="0" borderId="4" xfId="0" applyFont="1" applyBorder="1" applyAlignment="1">
      <alignment horizontal="center" vertical="center" wrapText="1"/>
    </xf>
    <xf numFmtId="9" fontId="36" fillId="0" borderId="4" xfId="1" applyFont="1" applyBorder="1" applyAlignment="1">
      <alignment horizontal="center" vertical="center"/>
    </xf>
    <xf numFmtId="3" fontId="36" fillId="0" borderId="5" xfId="0" applyNumberFormat="1" applyFont="1" applyBorder="1" applyAlignment="1">
      <alignment horizontal="center" vertical="center"/>
    </xf>
    <xf numFmtId="3" fontId="36" fillId="0" borderId="4" xfId="0" applyNumberFormat="1" applyFont="1" applyBorder="1" applyAlignment="1">
      <alignment horizontal="center" vertical="center"/>
    </xf>
    <xf numFmtId="3" fontId="36" fillId="0" borderId="3" xfId="0" applyNumberFormat="1" applyFont="1" applyBorder="1" applyAlignment="1">
      <alignment horizontal="center" vertical="center"/>
    </xf>
    <xf numFmtId="3" fontId="20" fillId="0" borderId="4" xfId="0" applyNumberFormat="1" applyFont="1" applyBorder="1" applyAlignment="1">
      <alignment horizontal="center" vertical="center"/>
    </xf>
    <xf numFmtId="3" fontId="0" fillId="0" borderId="4" xfId="0" applyNumberFormat="1" applyBorder="1" applyAlignment="1">
      <alignment horizontal="center" vertical="center"/>
    </xf>
    <xf numFmtId="3" fontId="1" fillId="0" borderId="4" xfId="0" applyNumberFormat="1" applyFont="1" applyBorder="1" applyAlignment="1">
      <alignment horizontal="center" vertical="center"/>
    </xf>
    <xf numFmtId="3" fontId="20" fillId="0" borderId="1" xfId="0" applyNumberFormat="1" applyFont="1" applyBorder="1" applyAlignment="1">
      <alignment horizontal="center" vertical="center"/>
    </xf>
    <xf numFmtId="0" fontId="0" fillId="13" borderId="2" xfId="0" applyFill="1" applyBorder="1" applyAlignment="1">
      <alignment horizontal="center" vertical="center" wrapText="1"/>
    </xf>
    <xf numFmtId="0" fontId="0" fillId="13" borderId="24" xfId="0" applyFill="1" applyBorder="1" applyAlignment="1">
      <alignment horizontal="center" vertical="center" wrapText="1"/>
    </xf>
    <xf numFmtId="0" fontId="0" fillId="13" borderId="18" xfId="0" applyFill="1" applyBorder="1" applyAlignment="1">
      <alignment horizontal="center" vertical="center" wrapText="1"/>
    </xf>
    <xf numFmtId="4" fontId="1"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xf numFmtId="0" fontId="21" fillId="0" borderId="21" xfId="0" applyFont="1" applyBorder="1" applyAlignment="1">
      <alignment horizontal="center" vertical="center" wrapText="1"/>
    </xf>
    <xf numFmtId="0" fontId="21" fillId="0" borderId="22" xfId="0" applyFont="1" applyBorder="1"/>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14" fontId="0" fillId="0" borderId="19" xfId="0" applyNumberFormat="1" applyBorder="1" applyAlignment="1">
      <alignment horizontal="center" vertical="center"/>
    </xf>
    <xf numFmtId="0" fontId="0" fillId="0" borderId="23" xfId="0" applyBorder="1" applyAlignment="1">
      <alignment horizontal="center" vertical="center"/>
    </xf>
    <xf numFmtId="0" fontId="13" fillId="0" borderId="6" xfId="0" applyFont="1" applyBorder="1" applyAlignment="1">
      <alignment horizontal="center" vertical="center" wrapText="1"/>
    </xf>
    <xf numFmtId="0" fontId="13" fillId="0" borderId="9" xfId="0" applyFont="1" applyBorder="1"/>
    <xf numFmtId="1" fontId="3" fillId="0" borderId="5"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67" fontId="0" fillId="0" borderId="5" xfId="0" applyNumberFormat="1" applyBorder="1" applyAlignment="1">
      <alignment horizontal="center" vertical="center" wrapText="1"/>
    </xf>
    <xf numFmtId="167" fontId="0" fillId="0" borderId="4" xfId="0" applyNumberFormat="1" applyBorder="1" applyAlignment="1">
      <alignment horizontal="center" vertical="center" wrapText="1"/>
    </xf>
    <xf numFmtId="167" fontId="0" fillId="0" borderId="3" xfId="0" applyNumberFormat="1" applyBorder="1" applyAlignment="1">
      <alignment horizontal="center" vertical="center" wrapText="1"/>
    </xf>
    <xf numFmtId="9" fontId="36" fillId="0" borderId="1" xfId="1" applyFont="1" applyBorder="1" applyAlignment="1">
      <alignment horizontal="center" vertical="center"/>
    </xf>
    <xf numFmtId="4" fontId="1" fillId="0" borderId="5" xfId="0" applyNumberFormat="1" applyFont="1" applyBorder="1" applyAlignment="1">
      <alignment horizontal="center" vertical="center"/>
    </xf>
    <xf numFmtId="4" fontId="1" fillId="0" borderId="4" xfId="0" applyNumberFormat="1" applyFont="1" applyBorder="1" applyAlignment="1">
      <alignment horizontal="center" vertical="center"/>
    </xf>
    <xf numFmtId="4" fontId="1" fillId="0" borderId="3" xfId="0" applyNumberFormat="1" applyFont="1" applyBorder="1" applyAlignment="1">
      <alignment horizontal="center" vertical="center"/>
    </xf>
    <xf numFmtId="170" fontId="0" fillId="0" borderId="10" xfId="0" applyNumberFormat="1" applyBorder="1" applyAlignment="1">
      <alignment horizontal="center" vertical="center" wrapText="1"/>
    </xf>
    <xf numFmtId="170" fontId="0" fillId="0" borderId="11" xfId="0" applyNumberFormat="1" applyBorder="1" applyAlignment="1">
      <alignment horizontal="center" vertical="center" wrapText="1"/>
    </xf>
    <xf numFmtId="9" fontId="0" fillId="0" borderId="13" xfId="1" applyFont="1" applyBorder="1" applyAlignment="1">
      <alignment horizontal="center" vertical="center"/>
    </xf>
    <xf numFmtId="9" fontId="0" fillId="0" borderId="14" xfId="1"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4" fontId="36" fillId="0" borderId="5" xfId="0" applyNumberFormat="1" applyFont="1" applyBorder="1" applyAlignment="1">
      <alignment horizontal="center" vertical="center"/>
    </xf>
    <xf numFmtId="4" fontId="36" fillId="0" borderId="4" xfId="0" applyNumberFormat="1" applyFont="1" applyBorder="1" applyAlignment="1">
      <alignment horizontal="center" vertical="center"/>
    </xf>
    <xf numFmtId="4" fontId="36" fillId="0" borderId="3" xfId="0" applyNumberFormat="1"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166" fontId="38" fillId="0" borderId="1" xfId="3" applyNumberFormat="1" applyFont="1" applyBorder="1" applyAlignment="1">
      <alignment horizontal="center" wrapText="1"/>
    </xf>
    <xf numFmtId="9" fontId="0" fillId="0" borderId="1" xfId="1" applyFont="1"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29" xfId="0" applyBorder="1" applyAlignment="1">
      <alignment horizontal="center" vertical="center" wrapText="1"/>
    </xf>
    <xf numFmtId="0" fontId="0" fillId="0" borderId="23" xfId="0" applyBorder="1" applyAlignment="1">
      <alignment horizontal="center" vertical="center" wrapText="1"/>
    </xf>
    <xf numFmtId="0" fontId="25"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center" vertical="center"/>
    </xf>
    <xf numFmtId="0" fontId="25"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27" fillId="0" borderId="1" xfId="0" applyFont="1" applyBorder="1" applyAlignment="1">
      <alignment horizontal="center" vertical="center" wrapText="1"/>
    </xf>
    <xf numFmtId="9" fontId="1" fillId="0" borderId="1" xfId="1" applyFont="1" applyBorder="1" applyAlignment="1">
      <alignment horizontal="center" vertical="center"/>
    </xf>
    <xf numFmtId="9" fontId="1" fillId="0" borderId="1" xfId="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9" fontId="1" fillId="0" borderId="2" xfId="1" applyFont="1" applyBorder="1" applyAlignment="1">
      <alignment horizontal="center" vertical="center"/>
    </xf>
    <xf numFmtId="14" fontId="1" fillId="0" borderId="1" xfId="0" applyNumberFormat="1" applyFont="1" applyBorder="1" applyAlignment="1">
      <alignment horizontal="center" vertical="center"/>
    </xf>
    <xf numFmtId="41" fontId="1" fillId="0" borderId="1" xfId="4" applyFont="1" applyFill="1" applyBorder="1" applyAlignment="1">
      <alignment horizontal="center" vertical="center"/>
    </xf>
    <xf numFmtId="169" fontId="1" fillId="0" borderId="1" xfId="5" applyNumberFormat="1" applyFont="1" applyFill="1" applyBorder="1" applyAlignment="1">
      <alignment horizontal="center" vertical="center" wrapText="1"/>
    </xf>
    <xf numFmtId="169" fontId="1" fillId="0" borderId="1" xfId="5" applyNumberFormat="1" applyFont="1" applyFill="1" applyBorder="1" applyAlignment="1">
      <alignment horizontal="center" vertical="center"/>
    </xf>
    <xf numFmtId="169" fontId="1" fillId="0" borderId="5" xfId="5" applyNumberFormat="1" applyFont="1" applyFill="1" applyBorder="1" applyAlignment="1">
      <alignment horizontal="center" vertical="center" wrapText="1"/>
    </xf>
    <xf numFmtId="169" fontId="1" fillId="0" borderId="4" xfId="5" applyNumberFormat="1" applyFont="1" applyFill="1" applyBorder="1" applyAlignment="1">
      <alignment horizontal="center" vertical="center" wrapText="1"/>
    </xf>
    <xf numFmtId="169" fontId="1" fillId="0" borderId="3" xfId="5" applyNumberFormat="1" applyFont="1" applyFill="1" applyBorder="1" applyAlignment="1">
      <alignment horizontal="center" vertical="center" wrapText="1"/>
    </xf>
    <xf numFmtId="0" fontId="1" fillId="0" borderId="1" xfId="0" applyFont="1" applyBorder="1" applyAlignment="1">
      <alignment horizontal="center" wrapText="1"/>
    </xf>
    <xf numFmtId="166" fontId="1" fillId="0" borderId="1" xfId="0" applyNumberFormat="1" applyFont="1" applyBorder="1" applyAlignment="1">
      <alignment horizontal="center" vertical="center"/>
    </xf>
    <xf numFmtId="166" fontId="1" fillId="0" borderId="1" xfId="5"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166" fontId="1" fillId="0" borderId="1" xfId="5" applyFont="1" applyFill="1" applyBorder="1" applyAlignment="1">
      <alignment horizontal="center" vertical="center" wrapText="1"/>
    </xf>
    <xf numFmtId="9" fontId="1" fillId="0" borderId="33" xfId="1" applyFont="1" applyBorder="1" applyAlignment="1">
      <alignment horizontal="center" vertical="center"/>
    </xf>
    <xf numFmtId="9" fontId="1" fillId="0" borderId="36" xfId="1" applyFont="1" applyBorder="1" applyAlignment="1">
      <alignment horizontal="center" vertical="center"/>
    </xf>
    <xf numFmtId="14" fontId="1" fillId="0" borderId="5" xfId="0" applyNumberFormat="1" applyFont="1" applyBorder="1" applyAlignment="1">
      <alignment horizontal="center" vertical="center"/>
    </xf>
    <xf numFmtId="14" fontId="1" fillId="0" borderId="3" xfId="0" applyNumberFormat="1" applyFont="1" applyBorder="1" applyAlignment="1">
      <alignment horizontal="center" vertical="center"/>
    </xf>
    <xf numFmtId="41" fontId="1" fillId="0" borderId="5" xfId="4" applyFont="1" applyFill="1" applyBorder="1" applyAlignment="1">
      <alignment horizontal="center" vertical="center"/>
    </xf>
    <xf numFmtId="41" fontId="1" fillId="0" borderId="3" xfId="4" applyFont="1" applyFill="1" applyBorder="1" applyAlignment="1">
      <alignment horizontal="center" vertical="center"/>
    </xf>
    <xf numFmtId="9" fontId="1" fillId="0" borderId="5" xfId="1" applyFont="1" applyBorder="1" applyAlignment="1">
      <alignment horizontal="center" vertical="center"/>
    </xf>
    <xf numFmtId="9" fontId="1" fillId="0" borderId="4" xfId="1" applyFont="1" applyBorder="1" applyAlignment="1">
      <alignment horizontal="center" vertical="center"/>
    </xf>
    <xf numFmtId="0" fontId="1" fillId="0" borderId="5" xfId="0" applyFont="1" applyBorder="1" applyAlignment="1">
      <alignment horizontal="center"/>
    </xf>
    <xf numFmtId="0" fontId="1" fillId="0" borderId="3" xfId="0" applyFont="1" applyBorder="1" applyAlignment="1">
      <alignment horizontal="center"/>
    </xf>
    <xf numFmtId="9" fontId="1" fillId="0" borderId="16" xfId="1" applyFont="1" applyBorder="1" applyAlignment="1">
      <alignment horizontal="center" vertical="center"/>
    </xf>
    <xf numFmtId="9" fontId="1" fillId="0" borderId="3" xfId="1" applyFont="1" applyBorder="1" applyAlignment="1">
      <alignment horizontal="center" vertical="center"/>
    </xf>
    <xf numFmtId="9" fontId="1" fillId="0" borderId="33" xfId="0" applyNumberFormat="1" applyFont="1" applyBorder="1" applyAlignment="1">
      <alignment horizontal="center" vertical="center"/>
    </xf>
    <xf numFmtId="9" fontId="1" fillId="0" borderId="36" xfId="0" applyNumberFormat="1" applyFont="1" applyBorder="1" applyAlignment="1">
      <alignment horizontal="center" vertical="center"/>
    </xf>
    <xf numFmtId="9" fontId="1" fillId="0" borderId="16" xfId="0" applyNumberFormat="1" applyFont="1" applyBorder="1" applyAlignment="1">
      <alignment horizontal="center" vertical="center"/>
    </xf>
    <xf numFmtId="14" fontId="1" fillId="0" borderId="4" xfId="0" applyNumberFormat="1" applyFont="1" applyBorder="1" applyAlignment="1">
      <alignment horizontal="center" vertical="center"/>
    </xf>
    <xf numFmtId="41" fontId="1" fillId="0" borderId="4" xfId="4" applyFont="1" applyFill="1" applyBorder="1" applyAlignment="1">
      <alignment horizontal="center" vertical="center"/>
    </xf>
    <xf numFmtId="9" fontId="1" fillId="0" borderId="5" xfId="1" applyFont="1" applyFill="1" applyBorder="1" applyAlignment="1">
      <alignment horizontal="center" vertical="center"/>
    </xf>
    <xf numFmtId="9" fontId="1" fillId="0" borderId="4" xfId="1" applyFont="1" applyFill="1" applyBorder="1" applyAlignment="1">
      <alignment horizontal="center" vertical="center"/>
    </xf>
    <xf numFmtId="9" fontId="1" fillId="0" borderId="3" xfId="1" applyFont="1" applyFill="1" applyBorder="1" applyAlignment="1">
      <alignment horizontal="center" vertical="center"/>
    </xf>
    <xf numFmtId="0" fontId="42" fillId="17" borderId="1" xfId="0" applyFont="1" applyFill="1" applyBorder="1" applyAlignment="1">
      <alignment horizontal="center" vertical="center" wrapText="1"/>
    </xf>
    <xf numFmtId="0" fontId="42" fillId="16" borderId="1" xfId="0" applyFont="1" applyFill="1" applyBorder="1" applyAlignment="1">
      <alignment horizontal="center" vertical="center" wrapText="1"/>
    </xf>
    <xf numFmtId="9" fontId="42" fillId="17" borderId="1" xfId="1" applyFont="1" applyFill="1" applyBorder="1" applyAlignment="1">
      <alignment horizontal="center" vertical="center" wrapText="1"/>
    </xf>
    <xf numFmtId="0" fontId="42" fillId="7" borderId="3"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2" fillId="7" borderId="16" xfId="0" applyFont="1" applyFill="1" applyBorder="1" applyAlignment="1">
      <alignment horizontal="center" vertical="center" wrapText="1"/>
    </xf>
    <xf numFmtId="0" fontId="42" fillId="7" borderId="2" xfId="0" applyFont="1" applyFill="1" applyBorder="1" applyAlignment="1">
      <alignment horizontal="center" vertical="center" wrapText="1"/>
    </xf>
    <xf numFmtId="0" fontId="42" fillId="7" borderId="33" xfId="0" applyFont="1" applyFill="1" applyBorder="1" applyAlignment="1">
      <alignment horizontal="center" vertical="center" wrapText="1"/>
    </xf>
    <xf numFmtId="0" fontId="42" fillId="7" borderId="48" xfId="0" applyFont="1" applyFill="1" applyBorder="1" applyAlignment="1">
      <alignment horizontal="center" vertical="center" wrapText="1"/>
    </xf>
    <xf numFmtId="0" fontId="42" fillId="7" borderId="38" xfId="0" applyFont="1" applyFill="1" applyBorder="1" applyAlignment="1">
      <alignment horizontal="center" vertical="center" wrapText="1"/>
    </xf>
    <xf numFmtId="0" fontId="42" fillId="7" borderId="49" xfId="0" applyFont="1" applyFill="1" applyBorder="1" applyAlignment="1">
      <alignment horizontal="center" vertical="center" wrapText="1"/>
    </xf>
    <xf numFmtId="0" fontId="41" fillId="0" borderId="35" xfId="0" applyFont="1" applyBorder="1" applyAlignment="1">
      <alignment horizontal="center"/>
    </xf>
    <xf numFmtId="0" fontId="41" fillId="0" borderId="38" xfId="0" applyFont="1" applyBorder="1" applyAlignment="1">
      <alignment horizontal="center"/>
    </xf>
    <xf numFmtId="0" fontId="41" fillId="0" borderId="40" xfId="0" applyFont="1" applyBorder="1" applyAlignment="1">
      <alignment horizont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2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42" fillId="14" borderId="44" xfId="0" applyFont="1" applyFill="1" applyBorder="1" applyAlignment="1">
      <alignment horizontal="center"/>
    </xf>
    <xf numFmtId="0" fontId="42" fillId="14" borderId="45" xfId="0" applyFont="1" applyFill="1" applyBorder="1" applyAlignment="1">
      <alignment horizontal="center"/>
    </xf>
    <xf numFmtId="0" fontId="42" fillId="14" borderId="46" xfId="0" applyFont="1" applyFill="1" applyBorder="1" applyAlignment="1">
      <alignment horizontal="center"/>
    </xf>
    <xf numFmtId="0" fontId="42" fillId="14" borderId="47" xfId="0" applyFont="1" applyFill="1" applyBorder="1" applyAlignment="1">
      <alignment horizontal="center"/>
    </xf>
    <xf numFmtId="0" fontId="43" fillId="15" borderId="1" xfId="0" applyFont="1" applyFill="1" applyBorder="1" applyAlignment="1">
      <alignment horizontal="center"/>
    </xf>
  </cellXfs>
  <cellStyles count="6">
    <cellStyle name="Millares [0]" xfId="4" builtinId="6"/>
    <cellStyle name="Moneda" xfId="3" builtinId="4"/>
    <cellStyle name="Moneda 2" xfId="5"/>
    <cellStyle name="Normal" xfId="0" builtinId="0"/>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1085849</xdr:colOff>
      <xdr:row>64</xdr:row>
      <xdr:rowOff>0</xdr:rowOff>
    </xdr:from>
    <xdr:to>
      <xdr:col>3</xdr:col>
      <xdr:colOff>714374</xdr:colOff>
      <xdr:row>65</xdr:row>
      <xdr:rowOff>9525</xdr:rowOff>
    </xdr:to>
    <xdr:pic>
      <xdr:nvPicPr>
        <xdr:cNvPr id="3" name="Imagen 2">
          <a:extLst>
            <a:ext uri="{FF2B5EF4-FFF2-40B4-BE49-F238E27FC236}">
              <a16:creationId xmlns:a16="http://schemas.microsoft.com/office/drawing/2014/main" xmlns="" id="{75D7B377-288C-4C81-B699-0EB864C441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4" y="79857600"/>
          <a:ext cx="714375" cy="247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1085849</xdr:colOff>
      <xdr:row>68</xdr:row>
      <xdr:rowOff>85724</xdr:rowOff>
    </xdr:from>
    <xdr:ext cx="714375" cy="304800"/>
    <xdr:pic>
      <xdr:nvPicPr>
        <xdr:cNvPr id="3" name="Imagen 2">
          <a:extLst>
            <a:ext uri="{FF2B5EF4-FFF2-40B4-BE49-F238E27FC236}">
              <a16:creationId xmlns:a16="http://schemas.microsoft.com/office/drawing/2014/main" xmlns="" id="{171A5BB9-FF04-49DC-885B-C92524C7D9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4" y="97793174"/>
          <a:ext cx="714375" cy="3048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0</xdr:col>
      <xdr:colOff>1071561</xdr:colOff>
      <xdr:row>3</xdr:row>
      <xdr:rowOff>130968</xdr:rowOff>
    </xdr:to>
    <xdr:pic>
      <xdr:nvPicPr>
        <xdr:cNvPr id="2" name="Imagen 3">
          <a:extLst>
            <a:ext uri="{FF2B5EF4-FFF2-40B4-BE49-F238E27FC236}">
              <a16:creationId xmlns:a16="http://schemas.microsoft.com/office/drawing/2014/main" xmlns="" id="{43CCCCE9-CF8A-4F97-8401-6F5C4212BD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9"/>
  <sheetViews>
    <sheetView topLeftCell="N34" workbookViewId="0">
      <selection activeCell="R35" sqref="R35"/>
    </sheetView>
  </sheetViews>
  <sheetFormatPr baseColWidth="10" defaultColWidth="11.42578125" defaultRowHeight="18.75"/>
  <cols>
    <col min="1" max="1" width="13.85546875" customWidth="1"/>
    <col min="2" max="2" width="16" customWidth="1"/>
    <col min="3" max="3" width="16.28515625" customWidth="1"/>
    <col min="4" max="4" width="18.7109375" customWidth="1"/>
    <col min="5" max="5" width="21" customWidth="1"/>
    <col min="6" max="6" width="17.42578125" customWidth="1"/>
    <col min="7" max="7" width="21.85546875" customWidth="1"/>
    <col min="8" max="8" width="17.28515625" customWidth="1"/>
    <col min="9" max="9" width="22.7109375" customWidth="1"/>
    <col min="10" max="10" width="23.28515625" style="11" customWidth="1"/>
    <col min="11" max="11" width="23.7109375" style="10" customWidth="1"/>
    <col min="12" max="12" width="29.140625" style="9" customWidth="1"/>
    <col min="13" max="13" width="24.85546875" style="8" customWidth="1"/>
    <col min="14" max="14" width="23.28515625" style="7" customWidth="1"/>
    <col min="15" max="15" width="21.7109375" style="6" customWidth="1"/>
    <col min="16" max="16" width="21.7109375" style="5" customWidth="1"/>
    <col min="17" max="17" width="21.140625" style="50" customWidth="1"/>
    <col min="18" max="18" width="17.42578125" style="4" customWidth="1"/>
    <col min="19" max="19" width="13.28515625" customWidth="1"/>
    <col min="20" max="20" width="13.42578125" customWidth="1"/>
    <col min="21" max="21" width="15" style="3" customWidth="1"/>
    <col min="22" max="22" width="23.42578125" style="1" customWidth="1"/>
    <col min="23" max="23" width="26" customWidth="1"/>
    <col min="24" max="24" width="14.7109375" customWidth="1"/>
    <col min="25" max="25" width="21.5703125" customWidth="1"/>
    <col min="26" max="26" width="18" customWidth="1"/>
    <col min="27" max="27" width="21.85546875" customWidth="1"/>
    <col min="28" max="28" width="31.140625" customWidth="1"/>
    <col min="29" max="29" width="15.42578125" customWidth="1"/>
    <col min="30" max="30" width="25.140625" style="1" customWidth="1"/>
    <col min="31" max="31" width="14.85546875" style="1" customWidth="1"/>
    <col min="32" max="32" width="24.140625" customWidth="1"/>
  </cols>
  <sheetData>
    <row r="1" spans="1:32" ht="21">
      <c r="A1" s="401" t="s">
        <v>230</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row>
    <row r="2" spans="1:32" ht="21">
      <c r="A2" s="401" t="s">
        <v>231</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row>
    <row r="3" spans="1:32" ht="21">
      <c r="A3" s="401" t="s">
        <v>232</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row>
    <row r="4" spans="1:32" ht="21">
      <c r="A4" s="401" t="s">
        <v>233</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row>
    <row r="6" spans="1:32" s="12" customFormat="1" ht="81.75" customHeight="1">
      <c r="A6" s="44" t="s">
        <v>111</v>
      </c>
      <c r="B6" s="44" t="s">
        <v>112</v>
      </c>
      <c r="C6" s="44" t="s">
        <v>21</v>
      </c>
      <c r="D6" s="44" t="s">
        <v>20</v>
      </c>
      <c r="E6" s="44" t="s">
        <v>19</v>
      </c>
      <c r="F6" s="44" t="s">
        <v>113</v>
      </c>
      <c r="G6" s="44" t="s">
        <v>18</v>
      </c>
      <c r="H6" s="44" t="s">
        <v>114</v>
      </c>
      <c r="I6" s="44" t="s">
        <v>17</v>
      </c>
      <c r="J6" s="44" t="s">
        <v>16</v>
      </c>
      <c r="K6" s="44" t="s">
        <v>15</v>
      </c>
      <c r="L6" s="45" t="s">
        <v>115</v>
      </c>
      <c r="M6" s="45" t="s">
        <v>199</v>
      </c>
      <c r="N6" s="44" t="s">
        <v>116</v>
      </c>
      <c r="O6" s="46" t="s">
        <v>14</v>
      </c>
      <c r="P6" s="45" t="s">
        <v>13</v>
      </c>
      <c r="Q6" s="138" t="s">
        <v>12</v>
      </c>
      <c r="R6" s="47" t="s">
        <v>11</v>
      </c>
      <c r="S6" s="44" t="s">
        <v>10</v>
      </c>
      <c r="T6" s="44" t="s">
        <v>9</v>
      </c>
      <c r="U6" s="44" t="s">
        <v>24</v>
      </c>
      <c r="V6" s="149" t="s">
        <v>7</v>
      </c>
      <c r="W6" s="44" t="s">
        <v>6</v>
      </c>
      <c r="X6" s="44" t="s">
        <v>5</v>
      </c>
      <c r="Y6" s="49" t="s">
        <v>4</v>
      </c>
      <c r="Z6" s="49" t="s">
        <v>3</v>
      </c>
      <c r="AA6" s="44" t="s">
        <v>2</v>
      </c>
      <c r="AB6" s="44" t="s">
        <v>1</v>
      </c>
      <c r="AC6" s="44" t="s">
        <v>0</v>
      </c>
      <c r="AD6" s="44" t="s">
        <v>22</v>
      </c>
      <c r="AE6" s="44" t="s">
        <v>23</v>
      </c>
      <c r="AF6" s="135" t="s">
        <v>312</v>
      </c>
    </row>
    <row r="7" spans="1:32" ht="244.5" customHeight="1">
      <c r="A7" s="402" t="s">
        <v>120</v>
      </c>
      <c r="B7" s="402" t="s">
        <v>121</v>
      </c>
      <c r="C7" s="402" t="s">
        <v>117</v>
      </c>
      <c r="D7" s="402" t="s">
        <v>119</v>
      </c>
      <c r="E7" s="402" t="s">
        <v>118</v>
      </c>
      <c r="F7" s="402" t="s">
        <v>122</v>
      </c>
      <c r="G7" s="409" t="s">
        <v>26</v>
      </c>
      <c r="H7" s="402" t="s">
        <v>48</v>
      </c>
      <c r="I7" s="409" t="s">
        <v>73</v>
      </c>
      <c r="J7" s="409" t="s">
        <v>88</v>
      </c>
      <c r="K7" s="409">
        <v>60000</v>
      </c>
      <c r="L7" s="410">
        <v>20000</v>
      </c>
      <c r="M7" s="403">
        <v>29264</v>
      </c>
      <c r="N7" s="404" t="s">
        <v>125</v>
      </c>
      <c r="O7" s="405">
        <v>2021130010246</v>
      </c>
      <c r="P7" s="411" t="s">
        <v>134</v>
      </c>
      <c r="Q7" s="139" t="s">
        <v>143</v>
      </c>
      <c r="R7" s="13">
        <v>1450</v>
      </c>
      <c r="S7" s="22">
        <v>44562</v>
      </c>
      <c r="T7" s="22">
        <v>44926</v>
      </c>
      <c r="U7" s="13">
        <v>1450</v>
      </c>
      <c r="V7" s="150" t="s">
        <v>150</v>
      </c>
      <c r="W7" s="33" t="s">
        <v>308</v>
      </c>
      <c r="X7" s="406" t="s">
        <v>154</v>
      </c>
      <c r="Y7" s="412">
        <v>2347074035.1700001</v>
      </c>
      <c r="Z7" s="406" t="s">
        <v>153</v>
      </c>
      <c r="AA7" s="408" t="s">
        <v>125</v>
      </c>
      <c r="AB7" s="406" t="s">
        <v>157</v>
      </c>
      <c r="AC7" s="39" t="s">
        <v>155</v>
      </c>
      <c r="AD7" s="26" t="s">
        <v>246</v>
      </c>
      <c r="AE7" s="39" t="s">
        <v>245</v>
      </c>
      <c r="AF7" s="121"/>
    </row>
    <row r="8" spans="1:32" ht="92.25" customHeight="1">
      <c r="A8" s="402"/>
      <c r="B8" s="402"/>
      <c r="C8" s="402"/>
      <c r="D8" s="402"/>
      <c r="E8" s="402"/>
      <c r="F8" s="402"/>
      <c r="G8" s="409"/>
      <c r="H8" s="402"/>
      <c r="I8" s="409"/>
      <c r="J8" s="409"/>
      <c r="K8" s="409"/>
      <c r="L8" s="410"/>
      <c r="M8" s="403"/>
      <c r="N8" s="404"/>
      <c r="O8" s="405"/>
      <c r="P8" s="411"/>
      <c r="Q8" s="140" t="s">
        <v>144</v>
      </c>
      <c r="R8" s="13">
        <v>500</v>
      </c>
      <c r="S8" s="22">
        <v>44593</v>
      </c>
      <c r="T8" s="22">
        <v>44926</v>
      </c>
      <c r="U8" s="13">
        <v>500</v>
      </c>
      <c r="V8" s="117" t="s">
        <v>150</v>
      </c>
      <c r="W8" s="34" t="s">
        <v>308</v>
      </c>
      <c r="X8" s="407"/>
      <c r="Y8" s="413"/>
      <c r="Z8" s="407"/>
      <c r="AA8" s="404"/>
      <c r="AB8" s="407"/>
      <c r="AC8" s="25" t="s">
        <v>156</v>
      </c>
      <c r="AD8" s="41"/>
      <c r="AE8" s="41"/>
      <c r="AF8" s="121"/>
    </row>
    <row r="9" spans="1:32" ht="101.25" customHeight="1">
      <c r="A9" s="402"/>
      <c r="B9" s="402"/>
      <c r="C9" s="402"/>
      <c r="D9" s="402"/>
      <c r="E9" s="402"/>
      <c r="F9" s="402"/>
      <c r="G9" s="409"/>
      <c r="H9" s="402"/>
      <c r="I9" s="409"/>
      <c r="J9" s="409"/>
      <c r="K9" s="409"/>
      <c r="L9" s="410"/>
      <c r="M9" s="403"/>
      <c r="N9" s="404"/>
      <c r="O9" s="405"/>
      <c r="P9" s="411"/>
      <c r="Q9" s="140" t="s">
        <v>145</v>
      </c>
      <c r="R9" s="13">
        <v>50</v>
      </c>
      <c r="S9" s="22">
        <v>44593</v>
      </c>
      <c r="T9" s="22">
        <v>44926</v>
      </c>
      <c r="U9" s="13">
        <v>50</v>
      </c>
      <c r="V9" s="117" t="s">
        <v>150</v>
      </c>
      <c r="W9" s="34" t="s">
        <v>308</v>
      </c>
      <c r="X9" s="407"/>
      <c r="Y9" s="413"/>
      <c r="Z9" s="407"/>
      <c r="AA9" s="404"/>
      <c r="AB9" s="407"/>
      <c r="AC9" s="25" t="s">
        <v>156</v>
      </c>
      <c r="AD9" s="41"/>
      <c r="AE9" s="41"/>
      <c r="AF9" s="121"/>
    </row>
    <row r="10" spans="1:32" ht="114" customHeight="1">
      <c r="A10" s="402"/>
      <c r="B10" s="402"/>
      <c r="C10" s="402"/>
      <c r="D10" s="402"/>
      <c r="E10" s="402"/>
      <c r="F10" s="402"/>
      <c r="G10" s="409"/>
      <c r="H10" s="402"/>
      <c r="I10" s="409"/>
      <c r="J10" s="409"/>
      <c r="K10" s="409"/>
      <c r="L10" s="410"/>
      <c r="M10" s="403"/>
      <c r="N10" s="404"/>
      <c r="O10" s="405"/>
      <c r="P10" s="411"/>
      <c r="Q10" s="140" t="s">
        <v>146</v>
      </c>
      <c r="R10" s="13">
        <v>3000</v>
      </c>
      <c r="S10" s="22">
        <v>44593</v>
      </c>
      <c r="T10" s="22">
        <v>44926</v>
      </c>
      <c r="U10" s="13">
        <v>3000</v>
      </c>
      <c r="V10" s="117" t="s">
        <v>150</v>
      </c>
      <c r="W10" s="34" t="s">
        <v>308</v>
      </c>
      <c r="X10" s="407"/>
      <c r="Y10" s="413"/>
      <c r="Z10" s="407"/>
      <c r="AA10" s="404"/>
      <c r="AB10" s="407"/>
      <c r="AC10" s="25" t="s">
        <v>156</v>
      </c>
      <c r="AD10" s="41"/>
      <c r="AE10" s="41"/>
      <c r="AF10" s="121"/>
    </row>
    <row r="11" spans="1:32" ht="63">
      <c r="A11" s="402"/>
      <c r="B11" s="402"/>
      <c r="C11" s="402"/>
      <c r="D11" s="402"/>
      <c r="E11" s="402"/>
      <c r="F11" s="402"/>
      <c r="G11" s="409"/>
      <c r="H11" s="402"/>
      <c r="I11" s="409"/>
      <c r="J11" s="409"/>
      <c r="K11" s="409"/>
      <c r="L11" s="410"/>
      <c r="M11" s="403"/>
      <c r="N11" s="404"/>
      <c r="O11" s="405"/>
      <c r="P11" s="411"/>
      <c r="Q11" s="141" t="s">
        <v>147</v>
      </c>
      <c r="R11" s="21">
        <v>120</v>
      </c>
      <c r="S11" s="22">
        <v>44593</v>
      </c>
      <c r="T11" s="22">
        <v>44926</v>
      </c>
      <c r="U11" s="21" t="s">
        <v>149</v>
      </c>
      <c r="V11" s="119" t="s">
        <v>151</v>
      </c>
      <c r="W11" s="35" t="s">
        <v>152</v>
      </c>
      <c r="X11" s="407"/>
      <c r="Y11" s="413"/>
      <c r="Z11" s="407"/>
      <c r="AA11" s="404"/>
      <c r="AB11" s="407"/>
      <c r="AC11" s="21" t="s">
        <v>156</v>
      </c>
      <c r="AD11" s="41"/>
      <c r="AE11" s="41"/>
      <c r="AF11" s="122"/>
    </row>
    <row r="12" spans="1:32" ht="78" customHeight="1">
      <c r="A12" s="402"/>
      <c r="B12" s="402"/>
      <c r="C12" s="402"/>
      <c r="D12" s="402"/>
      <c r="E12" s="402"/>
      <c r="F12" s="402"/>
      <c r="G12" s="409"/>
      <c r="H12" s="402"/>
      <c r="I12" s="409"/>
      <c r="J12" s="409"/>
      <c r="K12" s="409"/>
      <c r="L12" s="410"/>
      <c r="M12" s="403"/>
      <c r="N12" s="404"/>
      <c r="O12" s="405"/>
      <c r="P12" s="411"/>
      <c r="Q12" s="141" t="s">
        <v>148</v>
      </c>
      <c r="R12" s="21">
        <v>120</v>
      </c>
      <c r="S12" s="22">
        <v>44593</v>
      </c>
      <c r="T12" s="22">
        <v>44926</v>
      </c>
      <c r="U12" s="21" t="s">
        <v>149</v>
      </c>
      <c r="V12" s="119" t="s">
        <v>151</v>
      </c>
      <c r="W12" s="35" t="s">
        <v>152</v>
      </c>
      <c r="X12" s="407"/>
      <c r="Y12" s="413"/>
      <c r="Z12" s="407"/>
      <c r="AA12" s="404"/>
      <c r="AB12" s="407"/>
      <c r="AC12" s="21" t="s">
        <v>156</v>
      </c>
      <c r="AD12" s="41"/>
      <c r="AE12" s="41"/>
      <c r="AF12" s="122"/>
    </row>
    <row r="13" spans="1:32" ht="117.75" customHeight="1">
      <c r="A13" s="402"/>
      <c r="B13" s="402"/>
      <c r="C13" s="402"/>
      <c r="D13" s="402"/>
      <c r="E13" s="402"/>
      <c r="F13" s="402"/>
      <c r="G13" s="409" t="s">
        <v>27</v>
      </c>
      <c r="H13" s="402" t="s">
        <v>49</v>
      </c>
      <c r="I13" s="409" t="s">
        <v>74</v>
      </c>
      <c r="J13" s="409" t="s">
        <v>89</v>
      </c>
      <c r="K13" s="409">
        <v>9</v>
      </c>
      <c r="L13" s="410">
        <v>2</v>
      </c>
      <c r="M13" s="403">
        <v>6</v>
      </c>
      <c r="N13" s="404"/>
      <c r="O13" s="405"/>
      <c r="P13" s="411"/>
      <c r="Q13" s="140" t="s">
        <v>158</v>
      </c>
      <c r="R13" s="13">
        <v>2</v>
      </c>
      <c r="S13" s="22">
        <v>44743</v>
      </c>
      <c r="T13" s="22">
        <v>44926</v>
      </c>
      <c r="U13" s="13">
        <v>50000</v>
      </c>
      <c r="V13" s="117" t="s">
        <v>150</v>
      </c>
      <c r="W13" s="34" t="s">
        <v>308</v>
      </c>
      <c r="X13" s="407"/>
      <c r="Y13" s="413"/>
      <c r="Z13" s="407"/>
      <c r="AA13" s="404"/>
      <c r="AB13" s="407"/>
      <c r="AC13" s="25" t="s">
        <v>155</v>
      </c>
      <c r="AD13" s="14" t="s">
        <v>234</v>
      </c>
      <c r="AE13" s="25" t="s">
        <v>235</v>
      </c>
      <c r="AF13" s="121"/>
    </row>
    <row r="14" spans="1:32" ht="141.75" customHeight="1">
      <c r="A14" s="402"/>
      <c r="B14" s="402"/>
      <c r="C14" s="402"/>
      <c r="D14" s="402"/>
      <c r="E14" s="402"/>
      <c r="F14" s="402"/>
      <c r="G14" s="409"/>
      <c r="H14" s="402"/>
      <c r="I14" s="409"/>
      <c r="J14" s="409"/>
      <c r="K14" s="409"/>
      <c r="L14" s="410"/>
      <c r="M14" s="403"/>
      <c r="N14" s="404"/>
      <c r="O14" s="405"/>
      <c r="P14" s="411"/>
      <c r="Q14" s="140" t="s">
        <v>159</v>
      </c>
      <c r="R14" s="13">
        <v>10</v>
      </c>
      <c r="S14" s="22">
        <v>44593</v>
      </c>
      <c r="T14" s="22">
        <v>44926</v>
      </c>
      <c r="U14" s="13">
        <v>50000</v>
      </c>
      <c r="V14" s="117" t="s">
        <v>150</v>
      </c>
      <c r="W14" s="34" t="s">
        <v>308</v>
      </c>
      <c r="X14" s="407"/>
      <c r="Y14" s="413"/>
      <c r="Z14" s="407"/>
      <c r="AA14" s="404"/>
      <c r="AB14" s="407"/>
      <c r="AC14" s="25" t="s">
        <v>156</v>
      </c>
      <c r="AD14" s="41"/>
      <c r="AE14" s="41"/>
      <c r="AF14" s="122"/>
    </row>
    <row r="15" spans="1:32" ht="123" customHeight="1">
      <c r="A15" s="402"/>
      <c r="B15" s="402"/>
      <c r="C15" s="402"/>
      <c r="D15" s="402"/>
      <c r="E15" s="402"/>
      <c r="F15" s="402"/>
      <c r="G15" s="13" t="s">
        <v>28</v>
      </c>
      <c r="H15" s="14" t="s">
        <v>50</v>
      </c>
      <c r="I15" s="13" t="s">
        <v>75</v>
      </c>
      <c r="J15" s="13" t="s">
        <v>90</v>
      </c>
      <c r="K15" s="13">
        <v>1000</v>
      </c>
      <c r="L15" s="16">
        <v>400</v>
      </c>
      <c r="M15" s="17">
        <v>5</v>
      </c>
      <c r="N15" s="404" t="s">
        <v>126</v>
      </c>
      <c r="O15" s="405">
        <v>2021130010247</v>
      </c>
      <c r="P15" s="411" t="s">
        <v>135</v>
      </c>
      <c r="Q15" s="142" t="s">
        <v>160</v>
      </c>
      <c r="R15" s="36">
        <v>1</v>
      </c>
      <c r="S15" s="22">
        <v>44593</v>
      </c>
      <c r="T15" s="22">
        <v>44926</v>
      </c>
      <c r="U15" s="36" t="s">
        <v>149</v>
      </c>
      <c r="V15" s="30" t="s">
        <v>151</v>
      </c>
      <c r="W15" s="32" t="s">
        <v>165</v>
      </c>
      <c r="X15" s="407" t="s">
        <v>154</v>
      </c>
      <c r="Y15" s="413">
        <v>4698260615.25</v>
      </c>
      <c r="Z15" s="402" t="s">
        <v>166</v>
      </c>
      <c r="AA15" s="404" t="s">
        <v>126</v>
      </c>
      <c r="AB15" s="407" t="s">
        <v>167</v>
      </c>
      <c r="AC15" s="36" t="s">
        <v>156</v>
      </c>
      <c r="AD15" s="41"/>
      <c r="AE15" s="41"/>
      <c r="AF15" s="122"/>
    </row>
    <row r="16" spans="1:32" ht="60">
      <c r="A16" s="402"/>
      <c r="B16" s="402"/>
      <c r="C16" s="402"/>
      <c r="D16" s="402"/>
      <c r="E16" s="402"/>
      <c r="F16" s="402"/>
      <c r="G16" s="13" t="s">
        <v>29</v>
      </c>
      <c r="H16" s="14" t="s">
        <v>51</v>
      </c>
      <c r="I16" s="13" t="s">
        <v>76</v>
      </c>
      <c r="J16" s="13" t="s">
        <v>91</v>
      </c>
      <c r="K16" s="13">
        <v>150000</v>
      </c>
      <c r="L16" s="16">
        <v>50000</v>
      </c>
      <c r="M16" s="17">
        <v>30000</v>
      </c>
      <c r="N16" s="404"/>
      <c r="O16" s="405"/>
      <c r="P16" s="411"/>
      <c r="Q16" s="143" t="s">
        <v>161</v>
      </c>
      <c r="R16" s="36">
        <v>1</v>
      </c>
      <c r="S16" s="22">
        <v>44621</v>
      </c>
      <c r="T16" s="22">
        <v>44926</v>
      </c>
      <c r="U16" s="36" t="s">
        <v>149</v>
      </c>
      <c r="V16" s="30" t="s">
        <v>151</v>
      </c>
      <c r="W16" s="32" t="s">
        <v>165</v>
      </c>
      <c r="X16" s="407"/>
      <c r="Y16" s="413"/>
      <c r="Z16" s="402"/>
      <c r="AA16" s="404"/>
      <c r="AB16" s="407"/>
      <c r="AC16" s="36" t="s">
        <v>155</v>
      </c>
      <c r="AD16" s="14" t="s">
        <v>236</v>
      </c>
      <c r="AE16" s="25" t="s">
        <v>237</v>
      </c>
      <c r="AF16" s="122"/>
    </row>
    <row r="17" spans="1:32" ht="60">
      <c r="A17" s="402"/>
      <c r="B17" s="402"/>
      <c r="C17" s="402"/>
      <c r="D17" s="402"/>
      <c r="E17" s="402"/>
      <c r="F17" s="402"/>
      <c r="G17" s="13" t="s">
        <v>30</v>
      </c>
      <c r="H17" s="14" t="s">
        <v>52</v>
      </c>
      <c r="I17" s="13" t="s">
        <v>77</v>
      </c>
      <c r="J17" s="13" t="s">
        <v>92</v>
      </c>
      <c r="K17" s="13">
        <v>400</v>
      </c>
      <c r="L17" s="16">
        <v>200</v>
      </c>
      <c r="M17" s="17">
        <v>156</v>
      </c>
      <c r="N17" s="404"/>
      <c r="O17" s="405"/>
      <c r="P17" s="411"/>
      <c r="Q17" s="143" t="s">
        <v>162</v>
      </c>
      <c r="R17" s="36">
        <v>200</v>
      </c>
      <c r="S17" s="22">
        <v>44593</v>
      </c>
      <c r="T17" s="22">
        <v>44926</v>
      </c>
      <c r="U17" s="36" t="s">
        <v>149</v>
      </c>
      <c r="V17" s="30" t="s">
        <v>151</v>
      </c>
      <c r="W17" s="32" t="s">
        <v>165</v>
      </c>
      <c r="X17" s="407"/>
      <c r="Y17" s="413"/>
      <c r="Z17" s="402"/>
      <c r="AA17" s="404"/>
      <c r="AB17" s="407"/>
      <c r="AC17" s="36" t="s">
        <v>156</v>
      </c>
      <c r="AD17" s="41"/>
      <c r="AE17" s="41"/>
      <c r="AF17" s="122"/>
    </row>
    <row r="18" spans="1:32" ht="45">
      <c r="A18" s="402"/>
      <c r="B18" s="402"/>
      <c r="C18" s="402"/>
      <c r="D18" s="402"/>
      <c r="E18" s="402"/>
      <c r="F18" s="402"/>
      <c r="G18" s="13" t="s">
        <v>31</v>
      </c>
      <c r="H18" s="14" t="s">
        <v>53</v>
      </c>
      <c r="I18" s="13" t="s">
        <v>77</v>
      </c>
      <c r="J18" s="13" t="s">
        <v>93</v>
      </c>
      <c r="K18" s="13">
        <v>80</v>
      </c>
      <c r="L18" s="16">
        <v>40</v>
      </c>
      <c r="M18" s="17">
        <v>2</v>
      </c>
      <c r="N18" s="404"/>
      <c r="O18" s="405"/>
      <c r="P18" s="411"/>
      <c r="Q18" s="419" t="s">
        <v>163</v>
      </c>
      <c r="R18" s="414">
        <v>89</v>
      </c>
      <c r="S18" s="421">
        <v>44621</v>
      </c>
      <c r="T18" s="407" t="s">
        <v>164</v>
      </c>
      <c r="U18" s="414" t="s">
        <v>149</v>
      </c>
      <c r="V18" s="422" t="s">
        <v>151</v>
      </c>
      <c r="W18" s="424" t="s">
        <v>165</v>
      </c>
      <c r="X18" s="407"/>
      <c r="Y18" s="413"/>
      <c r="Z18" s="402"/>
      <c r="AA18" s="404"/>
      <c r="AB18" s="407"/>
      <c r="AC18" s="414" t="s">
        <v>155</v>
      </c>
      <c r="AD18" s="402" t="s">
        <v>238</v>
      </c>
      <c r="AE18" s="407" t="s">
        <v>237</v>
      </c>
      <c r="AF18" s="416"/>
    </row>
    <row r="19" spans="1:32" ht="60">
      <c r="A19" s="402"/>
      <c r="B19" s="402"/>
      <c r="C19" s="402"/>
      <c r="D19" s="402"/>
      <c r="E19" s="402"/>
      <c r="F19" s="402"/>
      <c r="G19" s="13" t="s">
        <v>63</v>
      </c>
      <c r="H19" s="14" t="s">
        <v>64</v>
      </c>
      <c r="I19" s="13" t="s">
        <v>77</v>
      </c>
      <c r="J19" s="13" t="s">
        <v>94</v>
      </c>
      <c r="K19" s="13">
        <v>1000</v>
      </c>
      <c r="L19" s="16">
        <v>300</v>
      </c>
      <c r="M19" s="17">
        <v>32</v>
      </c>
      <c r="N19" s="404"/>
      <c r="O19" s="405"/>
      <c r="P19" s="411"/>
      <c r="Q19" s="420"/>
      <c r="R19" s="415"/>
      <c r="S19" s="407"/>
      <c r="T19" s="407"/>
      <c r="U19" s="415"/>
      <c r="V19" s="423"/>
      <c r="W19" s="425"/>
      <c r="X19" s="407"/>
      <c r="Y19" s="413"/>
      <c r="Z19" s="402"/>
      <c r="AA19" s="404"/>
      <c r="AB19" s="407"/>
      <c r="AC19" s="415"/>
      <c r="AD19" s="402"/>
      <c r="AE19" s="407"/>
      <c r="AF19" s="417"/>
    </row>
    <row r="20" spans="1:32" ht="111" customHeight="1">
      <c r="A20" s="402"/>
      <c r="B20" s="402"/>
      <c r="C20" s="402"/>
      <c r="D20" s="402"/>
      <c r="E20" s="402"/>
      <c r="F20" s="402"/>
      <c r="G20" s="13" t="s">
        <v>32</v>
      </c>
      <c r="H20" s="14" t="s">
        <v>54</v>
      </c>
      <c r="I20" s="13">
        <v>0</v>
      </c>
      <c r="J20" s="13" t="s">
        <v>95</v>
      </c>
      <c r="K20" s="13">
        <v>1</v>
      </c>
      <c r="L20" s="16">
        <v>0</v>
      </c>
      <c r="M20" s="17">
        <v>1</v>
      </c>
      <c r="N20" s="19" t="s">
        <v>127</v>
      </c>
      <c r="O20" s="31">
        <v>2021130010251</v>
      </c>
      <c r="P20" s="20" t="s">
        <v>136</v>
      </c>
      <c r="Q20" s="140" t="s">
        <v>168</v>
      </c>
      <c r="R20" s="13">
        <v>1</v>
      </c>
      <c r="S20" s="22">
        <v>44621</v>
      </c>
      <c r="T20" s="22">
        <v>44926</v>
      </c>
      <c r="U20" s="37">
        <v>1028736</v>
      </c>
      <c r="V20" s="114" t="s">
        <v>151</v>
      </c>
      <c r="W20" s="13" t="s">
        <v>169</v>
      </c>
      <c r="X20" s="25" t="s">
        <v>154</v>
      </c>
      <c r="Y20" s="151">
        <v>153008333</v>
      </c>
      <c r="Z20" s="14" t="s">
        <v>153</v>
      </c>
      <c r="AA20" s="19" t="s">
        <v>127</v>
      </c>
      <c r="AB20" s="25" t="s">
        <v>170</v>
      </c>
      <c r="AC20" s="25" t="s">
        <v>156</v>
      </c>
      <c r="AD20" s="41"/>
      <c r="AE20" s="41"/>
      <c r="AF20" s="122"/>
    </row>
    <row r="21" spans="1:32" ht="179.25" customHeight="1">
      <c r="A21" s="402"/>
      <c r="B21" s="402"/>
      <c r="C21" s="402"/>
      <c r="D21" s="402"/>
      <c r="E21" s="402"/>
      <c r="F21" s="402" t="s">
        <v>123</v>
      </c>
      <c r="G21" s="409" t="s">
        <v>33</v>
      </c>
      <c r="H21" s="402" t="s">
        <v>55</v>
      </c>
      <c r="I21" s="409" t="s">
        <v>78</v>
      </c>
      <c r="J21" s="418" t="s">
        <v>96</v>
      </c>
      <c r="K21" s="409">
        <v>201</v>
      </c>
      <c r="L21" s="410">
        <v>50</v>
      </c>
      <c r="M21" s="403">
        <v>101</v>
      </c>
      <c r="N21" s="404" t="s">
        <v>128</v>
      </c>
      <c r="O21" s="405">
        <v>2021130010248</v>
      </c>
      <c r="P21" s="411" t="s">
        <v>137</v>
      </c>
      <c r="Q21" s="140" t="s">
        <v>171</v>
      </c>
      <c r="R21" s="13">
        <v>4</v>
      </c>
      <c r="S21" s="22">
        <v>44621</v>
      </c>
      <c r="T21" s="22">
        <v>44926</v>
      </c>
      <c r="U21" s="14">
        <v>50</v>
      </c>
      <c r="V21" s="114" t="s">
        <v>172</v>
      </c>
      <c r="W21" s="13" t="s">
        <v>173</v>
      </c>
      <c r="X21" s="426" t="s">
        <v>154</v>
      </c>
      <c r="Y21" s="428">
        <v>5089195406.6800003</v>
      </c>
      <c r="Z21" s="431" t="s">
        <v>174</v>
      </c>
      <c r="AA21" s="434" t="s">
        <v>128</v>
      </c>
      <c r="AB21" s="426" t="s">
        <v>175</v>
      </c>
      <c r="AC21" s="36" t="s">
        <v>155</v>
      </c>
      <c r="AD21" s="14" t="s">
        <v>234</v>
      </c>
      <c r="AE21" s="25" t="s">
        <v>237</v>
      </c>
      <c r="AF21" s="123"/>
    </row>
    <row r="22" spans="1:32" ht="150.75" customHeight="1">
      <c r="A22" s="402"/>
      <c r="B22" s="402"/>
      <c r="C22" s="402"/>
      <c r="D22" s="402"/>
      <c r="E22" s="402"/>
      <c r="F22" s="402"/>
      <c r="G22" s="409"/>
      <c r="H22" s="402"/>
      <c r="I22" s="409"/>
      <c r="J22" s="418"/>
      <c r="K22" s="409"/>
      <c r="L22" s="410"/>
      <c r="M22" s="403"/>
      <c r="N22" s="404"/>
      <c r="O22" s="405"/>
      <c r="P22" s="411"/>
      <c r="Q22" s="140" t="s">
        <v>251</v>
      </c>
      <c r="R22" s="25">
        <v>1</v>
      </c>
      <c r="S22" s="22">
        <v>44743</v>
      </c>
      <c r="T22" s="22">
        <v>44926</v>
      </c>
      <c r="U22" s="14">
        <v>50</v>
      </c>
      <c r="V22" s="114" t="s">
        <v>172</v>
      </c>
      <c r="W22" s="13" t="s">
        <v>173</v>
      </c>
      <c r="X22" s="427"/>
      <c r="Y22" s="429"/>
      <c r="Z22" s="432"/>
      <c r="AA22" s="435"/>
      <c r="AB22" s="427"/>
      <c r="AC22" s="38" t="s">
        <v>155</v>
      </c>
      <c r="AD22" s="14" t="s">
        <v>234</v>
      </c>
      <c r="AE22" s="25" t="s">
        <v>235</v>
      </c>
      <c r="AF22" s="123"/>
    </row>
    <row r="23" spans="1:32" ht="155.25" customHeight="1">
      <c r="A23" s="402"/>
      <c r="B23" s="402"/>
      <c r="C23" s="402"/>
      <c r="D23" s="402"/>
      <c r="E23" s="402"/>
      <c r="F23" s="402"/>
      <c r="G23" s="409" t="s">
        <v>34</v>
      </c>
      <c r="H23" s="402" t="s">
        <v>65</v>
      </c>
      <c r="I23" s="409" t="s">
        <v>79</v>
      </c>
      <c r="J23" s="418" t="s">
        <v>97</v>
      </c>
      <c r="K23" s="409">
        <v>70</v>
      </c>
      <c r="L23" s="410">
        <v>20</v>
      </c>
      <c r="M23" s="403">
        <v>41</v>
      </c>
      <c r="N23" s="404"/>
      <c r="O23" s="405"/>
      <c r="P23" s="411"/>
      <c r="Q23" s="140" t="s">
        <v>176</v>
      </c>
      <c r="R23" s="13">
        <v>1</v>
      </c>
      <c r="S23" s="51">
        <v>44682</v>
      </c>
      <c r="T23" s="22">
        <v>44926</v>
      </c>
      <c r="U23" s="14" t="s">
        <v>149</v>
      </c>
      <c r="V23" s="114" t="s">
        <v>189</v>
      </c>
      <c r="W23" s="13" t="s">
        <v>173</v>
      </c>
      <c r="X23" s="427"/>
      <c r="Y23" s="429"/>
      <c r="Z23" s="432"/>
      <c r="AA23" s="435"/>
      <c r="AB23" s="427"/>
      <c r="AC23" s="13" t="s">
        <v>156</v>
      </c>
      <c r="AD23" s="14"/>
      <c r="AE23" s="25"/>
      <c r="AF23" s="124"/>
    </row>
    <row r="24" spans="1:32" ht="155.25" customHeight="1">
      <c r="A24" s="402"/>
      <c r="B24" s="402"/>
      <c r="C24" s="402"/>
      <c r="D24" s="402"/>
      <c r="E24" s="402"/>
      <c r="F24" s="402"/>
      <c r="G24" s="409"/>
      <c r="H24" s="402"/>
      <c r="I24" s="409"/>
      <c r="J24" s="418"/>
      <c r="K24" s="409"/>
      <c r="L24" s="410"/>
      <c r="M24" s="403"/>
      <c r="N24" s="404"/>
      <c r="O24" s="405"/>
      <c r="P24" s="411"/>
      <c r="Q24" s="140" t="s">
        <v>177</v>
      </c>
      <c r="R24" s="13">
        <v>5</v>
      </c>
      <c r="S24" s="51">
        <v>44621</v>
      </c>
      <c r="T24" s="22">
        <v>44926</v>
      </c>
      <c r="U24" s="14" t="s">
        <v>149</v>
      </c>
      <c r="V24" s="114" t="s">
        <v>189</v>
      </c>
      <c r="W24" s="13" t="s">
        <v>173</v>
      </c>
      <c r="X24" s="427"/>
      <c r="Y24" s="429"/>
      <c r="Z24" s="432"/>
      <c r="AA24" s="435"/>
      <c r="AB24" s="427"/>
      <c r="AC24" s="13" t="s">
        <v>155</v>
      </c>
      <c r="AD24" s="14" t="s">
        <v>239</v>
      </c>
      <c r="AE24" s="25" t="s">
        <v>237</v>
      </c>
      <c r="AF24" s="123"/>
    </row>
    <row r="25" spans="1:32" ht="155.25" customHeight="1">
      <c r="A25" s="402"/>
      <c r="B25" s="402"/>
      <c r="C25" s="402"/>
      <c r="D25" s="402"/>
      <c r="E25" s="402"/>
      <c r="F25" s="402"/>
      <c r="G25" s="409"/>
      <c r="H25" s="402"/>
      <c r="I25" s="409"/>
      <c r="J25" s="418"/>
      <c r="K25" s="409"/>
      <c r="L25" s="410"/>
      <c r="M25" s="403"/>
      <c r="N25" s="404"/>
      <c r="O25" s="405"/>
      <c r="P25" s="411"/>
      <c r="Q25" s="140" t="s">
        <v>178</v>
      </c>
      <c r="R25" s="13">
        <v>15</v>
      </c>
      <c r="S25" s="51">
        <v>44774</v>
      </c>
      <c r="T25" s="22">
        <v>44926</v>
      </c>
      <c r="U25" s="14" t="s">
        <v>149</v>
      </c>
      <c r="V25" s="114" t="s">
        <v>189</v>
      </c>
      <c r="W25" s="13" t="s">
        <v>173</v>
      </c>
      <c r="X25" s="427"/>
      <c r="Y25" s="429"/>
      <c r="Z25" s="432"/>
      <c r="AA25" s="435"/>
      <c r="AB25" s="427"/>
      <c r="AC25" s="13" t="s">
        <v>155</v>
      </c>
      <c r="AD25" s="14" t="s">
        <v>239</v>
      </c>
      <c r="AE25" s="25" t="s">
        <v>240</v>
      </c>
      <c r="AF25" s="123"/>
    </row>
    <row r="26" spans="1:32" ht="155.25" customHeight="1">
      <c r="A26" s="402"/>
      <c r="B26" s="402"/>
      <c r="C26" s="402"/>
      <c r="D26" s="402"/>
      <c r="E26" s="402"/>
      <c r="F26" s="402"/>
      <c r="G26" s="409"/>
      <c r="H26" s="402"/>
      <c r="I26" s="409"/>
      <c r="J26" s="418"/>
      <c r="K26" s="409"/>
      <c r="L26" s="410"/>
      <c r="M26" s="403"/>
      <c r="N26" s="404"/>
      <c r="O26" s="405"/>
      <c r="P26" s="411"/>
      <c r="Q26" s="140" t="s">
        <v>179</v>
      </c>
      <c r="R26" s="13">
        <v>2</v>
      </c>
      <c r="S26" s="22">
        <v>44682</v>
      </c>
      <c r="T26" s="22">
        <v>44926</v>
      </c>
      <c r="U26" s="14" t="s">
        <v>149</v>
      </c>
      <c r="V26" s="114" t="s">
        <v>189</v>
      </c>
      <c r="W26" s="13" t="s">
        <v>173</v>
      </c>
      <c r="X26" s="427"/>
      <c r="Y26" s="429"/>
      <c r="Z26" s="432"/>
      <c r="AA26" s="435"/>
      <c r="AB26" s="427"/>
      <c r="AC26" s="25" t="s">
        <v>155</v>
      </c>
      <c r="AD26" s="14" t="s">
        <v>234</v>
      </c>
      <c r="AE26" s="25" t="s">
        <v>241</v>
      </c>
      <c r="AF26" s="122"/>
    </row>
    <row r="27" spans="1:32" ht="153.75" customHeight="1">
      <c r="A27" s="402"/>
      <c r="B27" s="402"/>
      <c r="C27" s="402"/>
      <c r="D27" s="402"/>
      <c r="E27" s="402"/>
      <c r="F27" s="402"/>
      <c r="G27" s="409" t="s">
        <v>87</v>
      </c>
      <c r="H27" s="402" t="s">
        <v>66</v>
      </c>
      <c r="I27" s="409" t="s">
        <v>80</v>
      </c>
      <c r="J27" s="418" t="s">
        <v>248</v>
      </c>
      <c r="K27" s="409">
        <v>8</v>
      </c>
      <c r="L27" s="436">
        <v>2.5</v>
      </c>
      <c r="M27" s="437">
        <v>3.8</v>
      </c>
      <c r="N27" s="404"/>
      <c r="O27" s="405"/>
      <c r="P27" s="411"/>
      <c r="Q27" s="140" t="s">
        <v>180</v>
      </c>
      <c r="R27" s="13">
        <v>4</v>
      </c>
      <c r="S27" s="22">
        <v>44593</v>
      </c>
      <c r="T27" s="22">
        <v>44926</v>
      </c>
      <c r="U27" s="14" t="s">
        <v>149</v>
      </c>
      <c r="V27" s="114" t="s">
        <v>189</v>
      </c>
      <c r="W27" s="13" t="s">
        <v>173</v>
      </c>
      <c r="X27" s="427"/>
      <c r="Y27" s="429"/>
      <c r="Z27" s="432"/>
      <c r="AA27" s="435"/>
      <c r="AB27" s="427"/>
      <c r="AC27" s="13" t="s">
        <v>156</v>
      </c>
      <c r="AD27" s="41"/>
      <c r="AE27" s="41"/>
      <c r="AF27" s="124"/>
    </row>
    <row r="28" spans="1:32" ht="75">
      <c r="A28" s="402"/>
      <c r="B28" s="402"/>
      <c r="C28" s="402"/>
      <c r="D28" s="402"/>
      <c r="E28" s="402"/>
      <c r="F28" s="402"/>
      <c r="G28" s="409"/>
      <c r="H28" s="402"/>
      <c r="I28" s="409"/>
      <c r="J28" s="418"/>
      <c r="K28" s="409"/>
      <c r="L28" s="436"/>
      <c r="M28" s="437"/>
      <c r="N28" s="404"/>
      <c r="O28" s="405"/>
      <c r="P28" s="411"/>
      <c r="Q28" s="140" t="s">
        <v>181</v>
      </c>
      <c r="R28" s="13">
        <v>1</v>
      </c>
      <c r="S28" s="22">
        <v>44593</v>
      </c>
      <c r="T28" s="22">
        <v>44926</v>
      </c>
      <c r="U28" s="14" t="s">
        <v>149</v>
      </c>
      <c r="V28" s="114" t="s">
        <v>189</v>
      </c>
      <c r="W28" s="13" t="s">
        <v>173</v>
      </c>
      <c r="X28" s="427"/>
      <c r="Y28" s="429"/>
      <c r="Z28" s="432"/>
      <c r="AA28" s="435"/>
      <c r="AB28" s="427"/>
      <c r="AC28" s="13" t="s">
        <v>156</v>
      </c>
      <c r="AD28" s="41"/>
      <c r="AE28" s="41"/>
      <c r="AF28" s="124"/>
    </row>
    <row r="29" spans="1:32" ht="75">
      <c r="A29" s="402"/>
      <c r="B29" s="402"/>
      <c r="C29" s="402"/>
      <c r="D29" s="402"/>
      <c r="E29" s="402"/>
      <c r="F29" s="402"/>
      <c r="G29" s="409"/>
      <c r="H29" s="402"/>
      <c r="I29" s="409"/>
      <c r="J29" s="418"/>
      <c r="K29" s="409"/>
      <c r="L29" s="436"/>
      <c r="M29" s="437"/>
      <c r="N29" s="404"/>
      <c r="O29" s="405"/>
      <c r="P29" s="411"/>
      <c r="Q29" s="140" t="s">
        <v>182</v>
      </c>
      <c r="R29" s="13">
        <v>100</v>
      </c>
      <c r="S29" s="22">
        <v>44593</v>
      </c>
      <c r="T29" s="22">
        <v>44926</v>
      </c>
      <c r="U29" s="14">
        <v>1200</v>
      </c>
      <c r="V29" s="114" t="s">
        <v>189</v>
      </c>
      <c r="W29" s="13" t="s">
        <v>173</v>
      </c>
      <c r="X29" s="427"/>
      <c r="Y29" s="429"/>
      <c r="Z29" s="432"/>
      <c r="AA29" s="435"/>
      <c r="AB29" s="427"/>
      <c r="AC29" s="13" t="s">
        <v>156</v>
      </c>
      <c r="AD29" s="41"/>
      <c r="AE29" s="41"/>
      <c r="AF29" s="124"/>
    </row>
    <row r="30" spans="1:32" ht="75">
      <c r="A30" s="402"/>
      <c r="B30" s="402"/>
      <c r="C30" s="402"/>
      <c r="D30" s="402"/>
      <c r="E30" s="402"/>
      <c r="F30" s="402"/>
      <c r="G30" s="409"/>
      <c r="H30" s="402"/>
      <c r="I30" s="409"/>
      <c r="J30" s="418"/>
      <c r="K30" s="409"/>
      <c r="L30" s="436"/>
      <c r="M30" s="437"/>
      <c r="N30" s="404"/>
      <c r="O30" s="405"/>
      <c r="P30" s="411"/>
      <c r="Q30" s="140" t="s">
        <v>183</v>
      </c>
      <c r="R30" s="13">
        <v>1</v>
      </c>
      <c r="S30" s="22">
        <v>44593</v>
      </c>
      <c r="T30" s="22">
        <v>44926</v>
      </c>
      <c r="U30" s="14" t="s">
        <v>149</v>
      </c>
      <c r="V30" s="114" t="s">
        <v>189</v>
      </c>
      <c r="W30" s="13" t="s">
        <v>173</v>
      </c>
      <c r="X30" s="427"/>
      <c r="Y30" s="429"/>
      <c r="Z30" s="432"/>
      <c r="AA30" s="435"/>
      <c r="AB30" s="427"/>
      <c r="AC30" s="13" t="s">
        <v>156</v>
      </c>
      <c r="AD30" s="41"/>
      <c r="AE30" s="41"/>
      <c r="AF30" s="124"/>
    </row>
    <row r="31" spans="1:32" ht="90">
      <c r="A31" s="402"/>
      <c r="B31" s="402"/>
      <c r="C31" s="402"/>
      <c r="D31" s="402"/>
      <c r="E31" s="402"/>
      <c r="F31" s="402"/>
      <c r="G31" s="409"/>
      <c r="H31" s="402"/>
      <c r="I31" s="409"/>
      <c r="J31" s="418"/>
      <c r="K31" s="409"/>
      <c r="L31" s="436"/>
      <c r="M31" s="437"/>
      <c r="N31" s="404"/>
      <c r="O31" s="405"/>
      <c r="P31" s="411"/>
      <c r="Q31" s="144" t="s">
        <v>184</v>
      </c>
      <c r="R31" s="13">
        <v>10</v>
      </c>
      <c r="S31" s="22">
        <v>44593</v>
      </c>
      <c r="T31" s="22">
        <v>44926</v>
      </c>
      <c r="U31" s="14" t="s">
        <v>149</v>
      </c>
      <c r="V31" s="114" t="s">
        <v>189</v>
      </c>
      <c r="W31" s="13" t="s">
        <v>173</v>
      </c>
      <c r="X31" s="427"/>
      <c r="Y31" s="429"/>
      <c r="Z31" s="432"/>
      <c r="AA31" s="435"/>
      <c r="AB31" s="427"/>
      <c r="AC31" s="13" t="s">
        <v>156</v>
      </c>
      <c r="AD31" s="41"/>
      <c r="AE31" s="41"/>
      <c r="AF31" s="124"/>
    </row>
    <row r="32" spans="1:32" ht="60">
      <c r="A32" s="402"/>
      <c r="B32" s="402"/>
      <c r="C32" s="402"/>
      <c r="D32" s="402"/>
      <c r="E32" s="402"/>
      <c r="F32" s="402"/>
      <c r="G32" s="409"/>
      <c r="H32" s="402"/>
      <c r="I32" s="409"/>
      <c r="J32" s="418"/>
      <c r="K32" s="409"/>
      <c r="L32" s="436"/>
      <c r="M32" s="437"/>
      <c r="N32" s="404"/>
      <c r="O32" s="405"/>
      <c r="P32" s="411"/>
      <c r="Q32" s="140" t="s">
        <v>185</v>
      </c>
      <c r="R32" s="37">
        <v>11212</v>
      </c>
      <c r="S32" s="22">
        <v>44593</v>
      </c>
      <c r="T32" s="22">
        <v>44926</v>
      </c>
      <c r="U32" s="37">
        <v>11212</v>
      </c>
      <c r="V32" s="114" t="s">
        <v>189</v>
      </c>
      <c r="W32" s="13" t="s">
        <v>173</v>
      </c>
      <c r="X32" s="427"/>
      <c r="Y32" s="429"/>
      <c r="Z32" s="432"/>
      <c r="AA32" s="435"/>
      <c r="AB32" s="427"/>
      <c r="AC32" s="13" t="s">
        <v>156</v>
      </c>
      <c r="AD32" s="41"/>
      <c r="AE32" s="41"/>
      <c r="AF32" s="124"/>
    </row>
    <row r="33" spans="1:32" ht="150.75" customHeight="1">
      <c r="A33" s="402"/>
      <c r="B33" s="402"/>
      <c r="C33" s="402"/>
      <c r="D33" s="402"/>
      <c r="E33" s="402"/>
      <c r="F33" s="402"/>
      <c r="G33" s="409"/>
      <c r="H33" s="402"/>
      <c r="I33" s="409"/>
      <c r="J33" s="418"/>
      <c r="K33" s="409"/>
      <c r="L33" s="436"/>
      <c r="M33" s="437"/>
      <c r="N33" s="404"/>
      <c r="O33" s="405"/>
      <c r="P33" s="411"/>
      <c r="Q33" s="140" t="s">
        <v>186</v>
      </c>
      <c r="R33" s="13">
        <v>1</v>
      </c>
      <c r="S33" s="22">
        <v>44652</v>
      </c>
      <c r="T33" s="22">
        <v>44926</v>
      </c>
      <c r="U33" s="14" t="s">
        <v>149</v>
      </c>
      <c r="V33" s="114" t="s">
        <v>189</v>
      </c>
      <c r="W33" s="13" t="s">
        <v>173</v>
      </c>
      <c r="X33" s="427"/>
      <c r="Y33" s="429"/>
      <c r="Z33" s="432"/>
      <c r="AA33" s="435"/>
      <c r="AB33" s="427"/>
      <c r="AC33" s="13" t="s">
        <v>155</v>
      </c>
      <c r="AD33" s="14" t="s">
        <v>234</v>
      </c>
      <c r="AE33" s="25" t="s">
        <v>242</v>
      </c>
      <c r="AF33" s="124"/>
    </row>
    <row r="34" spans="1:32" ht="120">
      <c r="A34" s="402"/>
      <c r="B34" s="402"/>
      <c r="C34" s="402"/>
      <c r="D34" s="402"/>
      <c r="E34" s="402"/>
      <c r="F34" s="402"/>
      <c r="G34" s="409"/>
      <c r="H34" s="402"/>
      <c r="I34" s="409"/>
      <c r="J34" s="418"/>
      <c r="K34" s="409"/>
      <c r="L34" s="436"/>
      <c r="M34" s="437"/>
      <c r="N34" s="404"/>
      <c r="O34" s="405"/>
      <c r="P34" s="411"/>
      <c r="Q34" s="140" t="s">
        <v>187</v>
      </c>
      <c r="R34" s="13">
        <v>1</v>
      </c>
      <c r="S34" s="22">
        <v>44593</v>
      </c>
      <c r="T34" s="22">
        <v>44926</v>
      </c>
      <c r="U34" s="14" t="s">
        <v>149</v>
      </c>
      <c r="V34" s="114" t="s">
        <v>189</v>
      </c>
      <c r="W34" s="13" t="s">
        <v>173</v>
      </c>
      <c r="X34" s="427"/>
      <c r="Y34" s="429"/>
      <c r="Z34" s="432"/>
      <c r="AA34" s="435"/>
      <c r="AB34" s="427"/>
      <c r="AC34" s="13" t="s">
        <v>156</v>
      </c>
      <c r="AD34" s="41"/>
      <c r="AE34" s="41"/>
      <c r="AF34" s="124"/>
    </row>
    <row r="35" spans="1:32" ht="144.75" customHeight="1">
      <c r="A35" s="402"/>
      <c r="B35" s="402"/>
      <c r="C35" s="402"/>
      <c r="D35" s="402"/>
      <c r="E35" s="402"/>
      <c r="F35" s="402"/>
      <c r="G35" s="409"/>
      <c r="H35" s="402"/>
      <c r="I35" s="409"/>
      <c r="J35" s="418"/>
      <c r="K35" s="409"/>
      <c r="L35" s="436"/>
      <c r="M35" s="437"/>
      <c r="N35" s="404"/>
      <c r="O35" s="405"/>
      <c r="P35" s="411"/>
      <c r="Q35" s="140" t="s">
        <v>188</v>
      </c>
      <c r="R35" s="13">
        <v>1</v>
      </c>
      <c r="S35" s="22">
        <v>44593</v>
      </c>
      <c r="T35" s="22">
        <v>44926</v>
      </c>
      <c r="U35" s="14" t="s">
        <v>149</v>
      </c>
      <c r="V35" s="114" t="s">
        <v>189</v>
      </c>
      <c r="W35" s="13" t="s">
        <v>173</v>
      </c>
      <c r="X35" s="427"/>
      <c r="Y35" s="429"/>
      <c r="Z35" s="432"/>
      <c r="AA35" s="435"/>
      <c r="AB35" s="427"/>
      <c r="AC35" s="13" t="s">
        <v>156</v>
      </c>
      <c r="AD35" s="41"/>
      <c r="AE35" s="41"/>
      <c r="AF35" s="124"/>
    </row>
    <row r="36" spans="1:32" ht="165.75" customHeight="1">
      <c r="A36" s="402"/>
      <c r="B36" s="402"/>
      <c r="C36" s="402"/>
      <c r="D36" s="402"/>
      <c r="E36" s="402"/>
      <c r="F36" s="402"/>
      <c r="G36" s="409" t="s">
        <v>35</v>
      </c>
      <c r="H36" s="402" t="s">
        <v>67</v>
      </c>
      <c r="I36" s="409" t="s">
        <v>81</v>
      </c>
      <c r="J36" s="418" t="s">
        <v>98</v>
      </c>
      <c r="K36" s="409">
        <v>100</v>
      </c>
      <c r="L36" s="410">
        <v>50</v>
      </c>
      <c r="M36" s="403">
        <v>63</v>
      </c>
      <c r="N36" s="404"/>
      <c r="O36" s="405"/>
      <c r="P36" s="411"/>
      <c r="Q36" s="140" t="s">
        <v>190</v>
      </c>
      <c r="R36" s="13">
        <v>1</v>
      </c>
      <c r="S36" s="22">
        <v>44593</v>
      </c>
      <c r="T36" s="22">
        <v>44926</v>
      </c>
      <c r="U36" s="14" t="s">
        <v>149</v>
      </c>
      <c r="V36" s="114" t="s">
        <v>189</v>
      </c>
      <c r="W36" s="13" t="s">
        <v>173</v>
      </c>
      <c r="X36" s="427"/>
      <c r="Y36" s="429"/>
      <c r="Z36" s="432"/>
      <c r="AA36" s="435"/>
      <c r="AB36" s="427"/>
      <c r="AC36" s="13" t="s">
        <v>156</v>
      </c>
      <c r="AD36" s="41"/>
      <c r="AE36" s="41"/>
      <c r="AF36" s="122"/>
    </row>
    <row r="37" spans="1:32" ht="120">
      <c r="A37" s="402"/>
      <c r="B37" s="402"/>
      <c r="C37" s="402"/>
      <c r="D37" s="402"/>
      <c r="E37" s="402"/>
      <c r="F37" s="402"/>
      <c r="G37" s="409"/>
      <c r="H37" s="402"/>
      <c r="I37" s="409"/>
      <c r="J37" s="418"/>
      <c r="K37" s="409"/>
      <c r="L37" s="410"/>
      <c r="M37" s="403"/>
      <c r="N37" s="404"/>
      <c r="O37" s="405"/>
      <c r="P37" s="411"/>
      <c r="Q37" s="140" t="s">
        <v>191</v>
      </c>
      <c r="R37" s="40">
        <v>1</v>
      </c>
      <c r="S37" s="22">
        <v>44593</v>
      </c>
      <c r="T37" s="22">
        <v>44926</v>
      </c>
      <c r="U37" s="14" t="s">
        <v>149</v>
      </c>
      <c r="V37" s="114" t="s">
        <v>189</v>
      </c>
      <c r="W37" s="13" t="s">
        <v>173</v>
      </c>
      <c r="X37" s="427"/>
      <c r="Y37" s="429"/>
      <c r="Z37" s="432"/>
      <c r="AA37" s="435"/>
      <c r="AB37" s="427"/>
      <c r="AC37" s="25" t="s">
        <v>155</v>
      </c>
      <c r="AD37" s="14" t="s">
        <v>243</v>
      </c>
      <c r="AE37" s="25" t="s">
        <v>247</v>
      </c>
      <c r="AF37" s="124"/>
    </row>
    <row r="38" spans="1:32" s="137" customFormat="1" ht="115.5" customHeight="1">
      <c r="A38" s="402"/>
      <c r="B38" s="402"/>
      <c r="C38" s="402"/>
      <c r="D38" s="402"/>
      <c r="E38" s="402"/>
      <c r="F38" s="402"/>
      <c r="G38" s="409"/>
      <c r="H38" s="402"/>
      <c r="I38" s="409"/>
      <c r="J38" s="418"/>
      <c r="K38" s="409"/>
      <c r="L38" s="410"/>
      <c r="M38" s="403"/>
      <c r="N38" s="404"/>
      <c r="O38" s="405"/>
      <c r="P38" s="411"/>
      <c r="Q38" s="145" t="s">
        <v>301</v>
      </c>
      <c r="R38" s="133">
        <v>1</v>
      </c>
      <c r="S38" s="127">
        <v>44774</v>
      </c>
      <c r="T38" s="127">
        <v>44926</v>
      </c>
      <c r="U38" s="128" t="s">
        <v>149</v>
      </c>
      <c r="V38" s="126" t="s">
        <v>189</v>
      </c>
      <c r="W38" s="129" t="s">
        <v>173</v>
      </c>
      <c r="X38" s="427"/>
      <c r="Y38" s="429"/>
      <c r="Z38" s="432"/>
      <c r="AA38" s="435"/>
      <c r="AB38" s="427"/>
      <c r="AC38" s="130" t="s">
        <v>155</v>
      </c>
      <c r="AD38" s="128" t="s">
        <v>310</v>
      </c>
      <c r="AE38" s="130"/>
      <c r="AF38" s="131"/>
    </row>
    <row r="39" spans="1:32" ht="105">
      <c r="A39" s="402"/>
      <c r="B39" s="402"/>
      <c r="C39" s="402"/>
      <c r="D39" s="402"/>
      <c r="E39" s="402"/>
      <c r="F39" s="402"/>
      <c r="G39" s="409"/>
      <c r="H39" s="402"/>
      <c r="I39" s="409"/>
      <c r="J39" s="418"/>
      <c r="K39" s="409"/>
      <c r="L39" s="410"/>
      <c r="M39" s="403"/>
      <c r="N39" s="404"/>
      <c r="O39" s="405"/>
      <c r="P39" s="411"/>
      <c r="Q39" s="140" t="s">
        <v>192</v>
      </c>
      <c r="R39" s="40">
        <v>17</v>
      </c>
      <c r="S39" s="22">
        <v>44743</v>
      </c>
      <c r="T39" s="22">
        <v>44926</v>
      </c>
      <c r="U39" s="14" t="s">
        <v>149</v>
      </c>
      <c r="V39" s="114" t="s">
        <v>189</v>
      </c>
      <c r="W39" s="13" t="s">
        <v>173</v>
      </c>
      <c r="X39" s="427"/>
      <c r="Y39" s="429"/>
      <c r="Z39" s="432"/>
      <c r="AA39" s="435"/>
      <c r="AB39" s="427"/>
      <c r="AC39" s="25" t="s">
        <v>155</v>
      </c>
      <c r="AD39" s="14" t="s">
        <v>239</v>
      </c>
      <c r="AE39" s="25" t="s">
        <v>235</v>
      </c>
      <c r="AF39" s="123"/>
    </row>
    <row r="40" spans="1:32" ht="83.25" customHeight="1">
      <c r="A40" s="402"/>
      <c r="B40" s="402"/>
      <c r="C40" s="402"/>
      <c r="D40" s="402"/>
      <c r="E40" s="402"/>
      <c r="F40" s="402"/>
      <c r="G40" s="409"/>
      <c r="H40" s="402"/>
      <c r="I40" s="409"/>
      <c r="J40" s="418"/>
      <c r="K40" s="409"/>
      <c r="L40" s="410"/>
      <c r="M40" s="403"/>
      <c r="N40" s="404"/>
      <c r="O40" s="405"/>
      <c r="P40" s="411"/>
      <c r="Q40" s="140" t="s">
        <v>193</v>
      </c>
      <c r="R40" s="40">
        <v>1</v>
      </c>
      <c r="S40" s="22">
        <v>44743</v>
      </c>
      <c r="T40" s="22">
        <v>44926</v>
      </c>
      <c r="U40" s="14" t="s">
        <v>149</v>
      </c>
      <c r="V40" s="114" t="s">
        <v>189</v>
      </c>
      <c r="W40" s="13" t="s">
        <v>173</v>
      </c>
      <c r="X40" s="427"/>
      <c r="Y40" s="429"/>
      <c r="Z40" s="432"/>
      <c r="AA40" s="435"/>
      <c r="AB40" s="427"/>
      <c r="AC40" s="25" t="s">
        <v>155</v>
      </c>
      <c r="AD40" s="25" t="s">
        <v>244</v>
      </c>
      <c r="AE40" s="25" t="s">
        <v>235</v>
      </c>
      <c r="AF40" s="122"/>
    </row>
    <row r="41" spans="1:32" ht="105">
      <c r="A41" s="402"/>
      <c r="B41" s="402"/>
      <c r="C41" s="402"/>
      <c r="D41" s="402"/>
      <c r="E41" s="402"/>
      <c r="F41" s="402"/>
      <c r="G41" s="409"/>
      <c r="H41" s="402"/>
      <c r="I41" s="409"/>
      <c r="J41" s="418"/>
      <c r="K41" s="409"/>
      <c r="L41" s="410"/>
      <c r="M41" s="403"/>
      <c r="N41" s="404"/>
      <c r="O41" s="405"/>
      <c r="P41" s="411"/>
      <c r="Q41" s="140" t="s">
        <v>194</v>
      </c>
      <c r="R41" s="40">
        <v>2</v>
      </c>
      <c r="S41" s="22">
        <v>44593</v>
      </c>
      <c r="T41" s="22">
        <v>44926</v>
      </c>
      <c r="U41" s="14" t="s">
        <v>149</v>
      </c>
      <c r="V41" s="114" t="s">
        <v>189</v>
      </c>
      <c r="W41" s="13" t="s">
        <v>173</v>
      </c>
      <c r="X41" s="427"/>
      <c r="Y41" s="429"/>
      <c r="Z41" s="432"/>
      <c r="AA41" s="435"/>
      <c r="AB41" s="427"/>
      <c r="AC41" s="25" t="s">
        <v>155</v>
      </c>
      <c r="AD41" s="14" t="s">
        <v>234</v>
      </c>
      <c r="AE41" s="25" t="s">
        <v>245</v>
      </c>
      <c r="AF41" s="122"/>
    </row>
    <row r="42" spans="1:32" ht="308.25" customHeight="1">
      <c r="A42" s="402"/>
      <c r="B42" s="402"/>
      <c r="C42" s="402"/>
      <c r="D42" s="402"/>
      <c r="E42" s="402"/>
      <c r="F42" s="402"/>
      <c r="G42" s="409"/>
      <c r="H42" s="402"/>
      <c r="I42" s="409"/>
      <c r="J42" s="418"/>
      <c r="K42" s="409"/>
      <c r="L42" s="410"/>
      <c r="M42" s="403"/>
      <c r="N42" s="404"/>
      <c r="O42" s="405"/>
      <c r="P42" s="411"/>
      <c r="Q42" s="140" t="s">
        <v>195</v>
      </c>
      <c r="R42" s="40">
        <v>50</v>
      </c>
      <c r="S42" s="22">
        <v>44593</v>
      </c>
      <c r="T42" s="22">
        <v>44926</v>
      </c>
      <c r="U42" s="14" t="s">
        <v>149</v>
      </c>
      <c r="V42" s="114" t="s">
        <v>189</v>
      </c>
      <c r="W42" s="13" t="s">
        <v>173</v>
      </c>
      <c r="X42" s="406"/>
      <c r="Y42" s="430"/>
      <c r="Z42" s="433"/>
      <c r="AA42" s="408"/>
      <c r="AB42" s="406"/>
      <c r="AC42" s="25" t="s">
        <v>156</v>
      </c>
      <c r="AD42" s="41"/>
      <c r="AE42" s="41"/>
      <c r="AF42" s="125"/>
    </row>
    <row r="43" spans="1:32" ht="177.75" customHeight="1">
      <c r="A43" s="402"/>
      <c r="B43" s="402"/>
      <c r="C43" s="402"/>
      <c r="D43" s="402"/>
      <c r="E43" s="402"/>
      <c r="F43" s="402"/>
      <c r="G43" s="409" t="s">
        <v>36</v>
      </c>
      <c r="H43" s="402" t="s">
        <v>56</v>
      </c>
      <c r="I43" s="409">
        <v>0</v>
      </c>
      <c r="J43" s="409" t="s">
        <v>99</v>
      </c>
      <c r="K43" s="409">
        <v>1</v>
      </c>
      <c r="L43" s="410">
        <v>1</v>
      </c>
      <c r="M43" s="439">
        <v>0.35</v>
      </c>
      <c r="N43" s="404" t="s">
        <v>129</v>
      </c>
      <c r="O43" s="405">
        <v>2021130010252</v>
      </c>
      <c r="P43" s="411" t="s">
        <v>138</v>
      </c>
      <c r="Q43" s="140" t="s">
        <v>196</v>
      </c>
      <c r="R43" s="40">
        <v>1</v>
      </c>
      <c r="S43" s="22">
        <v>44621</v>
      </c>
      <c r="T43" s="22">
        <v>44926</v>
      </c>
      <c r="U43" s="14" t="s">
        <v>149</v>
      </c>
      <c r="V43" s="114" t="s">
        <v>197</v>
      </c>
      <c r="W43" s="25" t="s">
        <v>198</v>
      </c>
      <c r="X43" s="426" t="s">
        <v>154</v>
      </c>
      <c r="Y43" s="438">
        <v>88000297</v>
      </c>
      <c r="Z43" s="426" t="s">
        <v>153</v>
      </c>
      <c r="AA43" s="434" t="s">
        <v>129</v>
      </c>
      <c r="AB43" s="426" t="s">
        <v>200</v>
      </c>
      <c r="AC43" s="25" t="s">
        <v>156</v>
      </c>
      <c r="AD43" s="41"/>
      <c r="AE43" s="41"/>
      <c r="AF43" s="123"/>
    </row>
    <row r="44" spans="1:32" ht="141.75" customHeight="1">
      <c r="A44" s="402"/>
      <c r="B44" s="402"/>
      <c r="C44" s="402"/>
      <c r="D44" s="402"/>
      <c r="E44" s="402"/>
      <c r="F44" s="402"/>
      <c r="G44" s="409"/>
      <c r="H44" s="402"/>
      <c r="I44" s="409"/>
      <c r="J44" s="409"/>
      <c r="K44" s="409"/>
      <c r="L44" s="410"/>
      <c r="M44" s="439"/>
      <c r="N44" s="404"/>
      <c r="O44" s="405"/>
      <c r="P44" s="411"/>
      <c r="Q44" s="143" t="s">
        <v>99</v>
      </c>
      <c r="R44" s="40">
        <v>1</v>
      </c>
      <c r="S44" s="22">
        <v>44621</v>
      </c>
      <c r="T44" s="22">
        <v>44926</v>
      </c>
      <c r="U44" s="14" t="s">
        <v>149</v>
      </c>
      <c r="V44" s="114" t="s">
        <v>197</v>
      </c>
      <c r="W44" s="25" t="s">
        <v>198</v>
      </c>
      <c r="X44" s="406"/>
      <c r="Y44" s="412"/>
      <c r="Z44" s="406"/>
      <c r="AA44" s="408"/>
      <c r="AB44" s="406"/>
      <c r="AC44" s="25" t="s">
        <v>155</v>
      </c>
      <c r="AD44" s="41"/>
      <c r="AE44" s="41"/>
      <c r="AF44" s="123"/>
    </row>
    <row r="45" spans="1:32" ht="141.75">
      <c r="A45" s="402"/>
      <c r="B45" s="402"/>
      <c r="C45" s="402"/>
      <c r="D45" s="402"/>
      <c r="E45" s="402"/>
      <c r="F45" s="402"/>
      <c r="G45" s="13" t="s">
        <v>37</v>
      </c>
      <c r="H45" s="14" t="s">
        <v>68</v>
      </c>
      <c r="I45" s="13">
        <v>0</v>
      </c>
      <c r="J45" s="13" t="s">
        <v>100</v>
      </c>
      <c r="K45" s="13">
        <v>1</v>
      </c>
      <c r="L45" s="13">
        <v>0</v>
      </c>
      <c r="M45" s="18">
        <v>0.5</v>
      </c>
      <c r="N45" s="19" t="s">
        <v>130</v>
      </c>
      <c r="O45" s="31">
        <v>2021130010253</v>
      </c>
      <c r="P45" s="20" t="s">
        <v>139</v>
      </c>
      <c r="Q45" s="140" t="s">
        <v>249</v>
      </c>
      <c r="R45" s="40">
        <v>10</v>
      </c>
      <c r="S45" s="22">
        <v>44621</v>
      </c>
      <c r="T45" s="22">
        <v>44926</v>
      </c>
      <c r="U45" s="37">
        <v>1028736</v>
      </c>
      <c r="V45" s="114" t="s">
        <v>201</v>
      </c>
      <c r="W45" s="13" t="s">
        <v>309</v>
      </c>
      <c r="X45" s="25" t="s">
        <v>154</v>
      </c>
      <c r="Y45" s="151">
        <v>88000297</v>
      </c>
      <c r="Z45" s="25" t="s">
        <v>174</v>
      </c>
      <c r="AA45" s="19" t="s">
        <v>130</v>
      </c>
      <c r="AB45" s="25" t="s">
        <v>202</v>
      </c>
      <c r="AC45" s="25" t="s">
        <v>156</v>
      </c>
      <c r="AD45" s="41"/>
      <c r="AE45" s="41"/>
      <c r="AF45" s="122"/>
    </row>
    <row r="46" spans="1:32" ht="128.25" customHeight="1">
      <c r="A46" s="402"/>
      <c r="B46" s="402"/>
      <c r="C46" s="402"/>
      <c r="D46" s="402"/>
      <c r="E46" s="402"/>
      <c r="F46" s="402" t="s">
        <v>124</v>
      </c>
      <c r="G46" s="13" t="s">
        <v>38</v>
      </c>
      <c r="H46" s="14" t="s">
        <v>57</v>
      </c>
      <c r="I46" s="13" t="s">
        <v>77</v>
      </c>
      <c r="J46" s="13" t="s">
        <v>101</v>
      </c>
      <c r="K46" s="13">
        <v>9</v>
      </c>
      <c r="L46" s="13">
        <v>2</v>
      </c>
      <c r="M46" s="17">
        <v>5</v>
      </c>
      <c r="N46" s="404" t="s">
        <v>131</v>
      </c>
      <c r="O46" s="405">
        <v>2021130010250</v>
      </c>
      <c r="P46" s="411" t="s">
        <v>140</v>
      </c>
      <c r="Q46" s="143" t="s">
        <v>203</v>
      </c>
      <c r="R46" s="14">
        <v>2</v>
      </c>
      <c r="S46" s="22">
        <v>44743</v>
      </c>
      <c r="T46" s="22">
        <v>44926</v>
      </c>
      <c r="U46" s="42">
        <v>50000</v>
      </c>
      <c r="V46" s="117" t="s">
        <v>150</v>
      </c>
      <c r="W46" s="34" t="s">
        <v>308</v>
      </c>
      <c r="X46" s="426" t="s">
        <v>154</v>
      </c>
      <c r="Y46" s="438">
        <v>1998371000</v>
      </c>
      <c r="Z46" s="426" t="s">
        <v>205</v>
      </c>
      <c r="AA46" s="434" t="s">
        <v>131</v>
      </c>
      <c r="AB46" s="426" t="s">
        <v>204</v>
      </c>
      <c r="AC46" s="25" t="s">
        <v>155</v>
      </c>
      <c r="AD46" s="14" t="s">
        <v>234</v>
      </c>
      <c r="AE46" s="25" t="s">
        <v>235</v>
      </c>
      <c r="AF46" s="122"/>
    </row>
    <row r="47" spans="1:32" ht="107.25" customHeight="1">
      <c r="A47" s="402"/>
      <c r="B47" s="402"/>
      <c r="C47" s="402"/>
      <c r="D47" s="402"/>
      <c r="E47" s="402"/>
      <c r="F47" s="402"/>
      <c r="G47" s="409" t="s">
        <v>39</v>
      </c>
      <c r="H47" s="402" t="s">
        <v>58</v>
      </c>
      <c r="I47" s="409" t="s">
        <v>82</v>
      </c>
      <c r="J47" s="409" t="s">
        <v>102</v>
      </c>
      <c r="K47" s="409">
        <v>1</v>
      </c>
      <c r="L47" s="409">
        <v>1</v>
      </c>
      <c r="M47" s="403">
        <v>0</v>
      </c>
      <c r="N47" s="404"/>
      <c r="O47" s="405"/>
      <c r="P47" s="411"/>
      <c r="Q47" s="140" t="s">
        <v>206</v>
      </c>
      <c r="R47" s="13">
        <v>1</v>
      </c>
      <c r="S47" s="22">
        <v>44652</v>
      </c>
      <c r="T47" s="22">
        <v>44926</v>
      </c>
      <c r="U47" s="37">
        <v>1028736</v>
      </c>
      <c r="V47" s="114" t="s">
        <v>210</v>
      </c>
      <c r="W47" s="13" t="s">
        <v>313</v>
      </c>
      <c r="X47" s="427"/>
      <c r="Y47" s="440"/>
      <c r="Z47" s="427"/>
      <c r="AA47" s="435"/>
      <c r="AB47" s="427"/>
      <c r="AC47" s="13" t="s">
        <v>155</v>
      </c>
      <c r="AD47" s="14" t="s">
        <v>243</v>
      </c>
      <c r="AE47" s="25" t="s">
        <v>241</v>
      </c>
      <c r="AF47" s="123"/>
    </row>
    <row r="48" spans="1:32" ht="107.25" customHeight="1">
      <c r="A48" s="402"/>
      <c r="B48" s="402"/>
      <c r="C48" s="402"/>
      <c r="D48" s="402"/>
      <c r="E48" s="402"/>
      <c r="F48" s="402"/>
      <c r="G48" s="409"/>
      <c r="H48" s="402"/>
      <c r="I48" s="409"/>
      <c r="J48" s="409"/>
      <c r="K48" s="409"/>
      <c r="L48" s="409"/>
      <c r="M48" s="403"/>
      <c r="N48" s="404"/>
      <c r="O48" s="405"/>
      <c r="P48" s="411"/>
      <c r="Q48" s="140" t="s">
        <v>207</v>
      </c>
      <c r="R48" s="13">
        <v>150</v>
      </c>
      <c r="S48" s="22">
        <v>44593</v>
      </c>
      <c r="T48" s="22">
        <v>44926</v>
      </c>
      <c r="U48" s="13">
        <v>150</v>
      </c>
      <c r="V48" s="114" t="s">
        <v>211</v>
      </c>
      <c r="W48" s="34" t="s">
        <v>308</v>
      </c>
      <c r="X48" s="427"/>
      <c r="Y48" s="440"/>
      <c r="Z48" s="427"/>
      <c r="AA48" s="435"/>
      <c r="AB48" s="427"/>
      <c r="AC48" s="25" t="s">
        <v>156</v>
      </c>
      <c r="AD48" s="41"/>
      <c r="AE48" s="41"/>
      <c r="AF48" s="121"/>
    </row>
    <row r="49" spans="1:32" ht="107.25" customHeight="1">
      <c r="A49" s="402"/>
      <c r="B49" s="402"/>
      <c r="C49" s="402"/>
      <c r="D49" s="402"/>
      <c r="E49" s="402"/>
      <c r="F49" s="402"/>
      <c r="G49" s="409"/>
      <c r="H49" s="402"/>
      <c r="I49" s="409"/>
      <c r="J49" s="409"/>
      <c r="K49" s="409"/>
      <c r="L49" s="409"/>
      <c r="M49" s="403"/>
      <c r="N49" s="404"/>
      <c r="O49" s="405"/>
      <c r="P49" s="411"/>
      <c r="Q49" s="140" t="s">
        <v>208</v>
      </c>
      <c r="R49" s="13">
        <v>50</v>
      </c>
      <c r="S49" s="22">
        <v>44593</v>
      </c>
      <c r="T49" s="22">
        <v>44926</v>
      </c>
      <c r="U49" s="13">
        <v>50</v>
      </c>
      <c r="V49" s="117" t="s">
        <v>150</v>
      </c>
      <c r="W49" s="34" t="s">
        <v>308</v>
      </c>
      <c r="X49" s="427"/>
      <c r="Y49" s="440"/>
      <c r="Z49" s="427"/>
      <c r="AA49" s="435"/>
      <c r="AB49" s="427"/>
      <c r="AC49" s="25" t="s">
        <v>156</v>
      </c>
      <c r="AD49" s="41"/>
      <c r="AE49" s="41"/>
      <c r="AF49" s="121"/>
    </row>
    <row r="50" spans="1:32" ht="107.25" customHeight="1">
      <c r="A50" s="402"/>
      <c r="B50" s="402"/>
      <c r="C50" s="402"/>
      <c r="D50" s="402"/>
      <c r="E50" s="402"/>
      <c r="F50" s="402"/>
      <c r="G50" s="409"/>
      <c r="H50" s="402"/>
      <c r="I50" s="409"/>
      <c r="J50" s="409"/>
      <c r="K50" s="409"/>
      <c r="L50" s="409"/>
      <c r="M50" s="403"/>
      <c r="N50" s="404"/>
      <c r="O50" s="405"/>
      <c r="P50" s="411"/>
      <c r="Q50" s="141" t="s">
        <v>209</v>
      </c>
      <c r="R50" s="21">
        <v>120</v>
      </c>
      <c r="S50" s="22">
        <v>44593</v>
      </c>
      <c r="T50" s="22">
        <v>44926</v>
      </c>
      <c r="U50" s="21" t="s">
        <v>149</v>
      </c>
      <c r="V50" s="119" t="s">
        <v>151</v>
      </c>
      <c r="W50" s="24" t="s">
        <v>152</v>
      </c>
      <c r="X50" s="427"/>
      <c r="Y50" s="440"/>
      <c r="Z50" s="427"/>
      <c r="AA50" s="435"/>
      <c r="AB50" s="427"/>
      <c r="AC50" s="21" t="s">
        <v>156</v>
      </c>
      <c r="AD50" s="41"/>
      <c r="AE50" s="41"/>
      <c r="AF50" s="122"/>
    </row>
    <row r="51" spans="1:32" ht="135" customHeight="1">
      <c r="A51" s="402"/>
      <c r="B51" s="402"/>
      <c r="C51" s="402"/>
      <c r="D51" s="402"/>
      <c r="E51" s="402"/>
      <c r="F51" s="402"/>
      <c r="G51" s="409" t="s">
        <v>40</v>
      </c>
      <c r="H51" s="402" t="s">
        <v>59</v>
      </c>
      <c r="I51" s="409" t="s">
        <v>83</v>
      </c>
      <c r="J51" s="409" t="s">
        <v>103</v>
      </c>
      <c r="K51" s="409">
        <v>3</v>
      </c>
      <c r="L51" s="409">
        <v>1</v>
      </c>
      <c r="M51" s="403">
        <v>2</v>
      </c>
      <c r="N51" s="404"/>
      <c r="O51" s="405"/>
      <c r="P51" s="411"/>
      <c r="Q51" s="146" t="s">
        <v>212</v>
      </c>
      <c r="R51" s="24">
        <v>120</v>
      </c>
      <c r="S51" s="22">
        <v>44593</v>
      </c>
      <c r="T51" s="22">
        <v>44926</v>
      </c>
      <c r="U51" s="21" t="s">
        <v>149</v>
      </c>
      <c r="V51" s="119" t="s">
        <v>151</v>
      </c>
      <c r="W51" s="24" t="s">
        <v>152</v>
      </c>
      <c r="X51" s="427"/>
      <c r="Y51" s="440"/>
      <c r="Z51" s="427"/>
      <c r="AA51" s="435"/>
      <c r="AB51" s="427"/>
      <c r="AC51" s="21" t="s">
        <v>156</v>
      </c>
      <c r="AD51" s="41"/>
      <c r="AE51" s="41"/>
      <c r="AF51" s="122"/>
    </row>
    <row r="52" spans="1:32" ht="88.5" customHeight="1">
      <c r="A52" s="402"/>
      <c r="B52" s="402"/>
      <c r="C52" s="402"/>
      <c r="D52" s="402"/>
      <c r="E52" s="402"/>
      <c r="F52" s="402"/>
      <c r="G52" s="409"/>
      <c r="H52" s="402"/>
      <c r="I52" s="409"/>
      <c r="J52" s="409"/>
      <c r="K52" s="409"/>
      <c r="L52" s="409"/>
      <c r="M52" s="403"/>
      <c r="N52" s="404"/>
      <c r="O52" s="405"/>
      <c r="P52" s="411"/>
      <c r="Q52" s="146" t="s">
        <v>213</v>
      </c>
      <c r="R52" s="24">
        <v>120</v>
      </c>
      <c r="S52" s="22">
        <v>44593</v>
      </c>
      <c r="T52" s="22">
        <v>44926</v>
      </c>
      <c r="U52" s="21" t="s">
        <v>149</v>
      </c>
      <c r="V52" s="119" t="s">
        <v>151</v>
      </c>
      <c r="W52" s="24" t="s">
        <v>152</v>
      </c>
      <c r="X52" s="427"/>
      <c r="Y52" s="440"/>
      <c r="Z52" s="427"/>
      <c r="AA52" s="435"/>
      <c r="AB52" s="427"/>
      <c r="AC52" s="21" t="s">
        <v>156</v>
      </c>
      <c r="AD52" s="41"/>
      <c r="AE52" s="41"/>
      <c r="AF52" s="122"/>
    </row>
    <row r="53" spans="1:32" ht="151.5" customHeight="1">
      <c r="A53" s="402"/>
      <c r="B53" s="402"/>
      <c r="C53" s="402"/>
      <c r="D53" s="402"/>
      <c r="E53" s="402"/>
      <c r="F53" s="402"/>
      <c r="G53" s="409"/>
      <c r="H53" s="402"/>
      <c r="I53" s="409"/>
      <c r="J53" s="409"/>
      <c r="K53" s="409"/>
      <c r="L53" s="409"/>
      <c r="M53" s="403"/>
      <c r="N53" s="404"/>
      <c r="O53" s="405"/>
      <c r="P53" s="411"/>
      <c r="Q53" s="146" t="s">
        <v>214</v>
      </c>
      <c r="R53" s="24">
        <v>1</v>
      </c>
      <c r="S53" s="22">
        <v>44593</v>
      </c>
      <c r="T53" s="22">
        <v>44926</v>
      </c>
      <c r="U53" s="21" t="s">
        <v>149</v>
      </c>
      <c r="V53" s="119" t="s">
        <v>151</v>
      </c>
      <c r="W53" s="24" t="s">
        <v>152</v>
      </c>
      <c r="X53" s="427"/>
      <c r="Y53" s="440"/>
      <c r="Z53" s="427"/>
      <c r="AA53" s="435"/>
      <c r="AB53" s="427"/>
      <c r="AC53" s="21" t="s">
        <v>156</v>
      </c>
      <c r="AD53" s="41"/>
      <c r="AE53" s="41"/>
      <c r="AF53" s="122"/>
    </row>
    <row r="54" spans="1:32" ht="110.25" customHeight="1">
      <c r="A54" s="402"/>
      <c r="B54" s="402"/>
      <c r="C54" s="402"/>
      <c r="D54" s="402"/>
      <c r="E54" s="402"/>
      <c r="F54" s="402"/>
      <c r="G54" s="13" t="s">
        <v>41</v>
      </c>
      <c r="H54" s="14" t="s">
        <v>60</v>
      </c>
      <c r="I54" s="13">
        <v>0</v>
      </c>
      <c r="J54" s="13" t="s">
        <v>104</v>
      </c>
      <c r="K54" s="13">
        <v>1</v>
      </c>
      <c r="L54" s="13">
        <v>1</v>
      </c>
      <c r="M54" s="17">
        <v>0</v>
      </c>
      <c r="N54" s="404"/>
      <c r="O54" s="405"/>
      <c r="P54" s="411"/>
      <c r="Q54" s="140" t="s">
        <v>250</v>
      </c>
      <c r="R54" s="13">
        <v>1</v>
      </c>
      <c r="S54" s="22">
        <v>44593</v>
      </c>
      <c r="T54" s="22">
        <v>44926</v>
      </c>
      <c r="U54" s="37">
        <v>1028736</v>
      </c>
      <c r="V54" s="114" t="s">
        <v>151</v>
      </c>
      <c r="W54" s="13" t="s">
        <v>313</v>
      </c>
      <c r="X54" s="406"/>
      <c r="Y54" s="412"/>
      <c r="Z54" s="406"/>
      <c r="AA54" s="408"/>
      <c r="AB54" s="406"/>
      <c r="AC54" s="25" t="s">
        <v>156</v>
      </c>
      <c r="AD54" s="41"/>
      <c r="AE54" s="41"/>
      <c r="AF54" s="123"/>
    </row>
    <row r="55" spans="1:32" ht="101.25" customHeight="1">
      <c r="A55" s="402"/>
      <c r="B55" s="402"/>
      <c r="C55" s="402"/>
      <c r="D55" s="402"/>
      <c r="E55" s="402"/>
      <c r="F55" s="402"/>
      <c r="G55" s="13" t="s">
        <v>42</v>
      </c>
      <c r="H55" s="14" t="s">
        <v>61</v>
      </c>
      <c r="I55" s="13" t="s">
        <v>77</v>
      </c>
      <c r="J55" s="15" t="s">
        <v>105</v>
      </c>
      <c r="K55" s="13">
        <v>3</v>
      </c>
      <c r="L55" s="13">
        <v>1</v>
      </c>
      <c r="M55" s="17">
        <v>1</v>
      </c>
      <c r="N55" s="404" t="s">
        <v>132</v>
      </c>
      <c r="O55" s="405">
        <v>2021130010249</v>
      </c>
      <c r="P55" s="411" t="s">
        <v>142</v>
      </c>
      <c r="Q55" s="140" t="s">
        <v>215</v>
      </c>
      <c r="R55" s="13">
        <v>1</v>
      </c>
      <c r="S55" s="22">
        <v>44593</v>
      </c>
      <c r="T55" s="22">
        <v>44926</v>
      </c>
      <c r="U55" s="14" t="s">
        <v>149</v>
      </c>
      <c r="V55" s="114" t="s">
        <v>201</v>
      </c>
      <c r="W55" s="13" t="s">
        <v>309</v>
      </c>
      <c r="X55" s="426" t="s">
        <v>154</v>
      </c>
      <c r="Y55" s="438">
        <v>1348690007</v>
      </c>
      <c r="Z55" s="426" t="s">
        <v>174</v>
      </c>
      <c r="AA55" s="434" t="s">
        <v>132</v>
      </c>
      <c r="AB55" s="426" t="s">
        <v>216</v>
      </c>
      <c r="AC55" s="25" t="s">
        <v>156</v>
      </c>
      <c r="AD55" s="41"/>
      <c r="AE55" s="41"/>
      <c r="AF55" s="122"/>
    </row>
    <row r="56" spans="1:32" ht="75">
      <c r="A56" s="402"/>
      <c r="B56" s="402"/>
      <c r="C56" s="402"/>
      <c r="D56" s="402"/>
      <c r="E56" s="402"/>
      <c r="F56" s="402"/>
      <c r="G56" s="13" t="s">
        <v>43</v>
      </c>
      <c r="H56" s="14" t="s">
        <v>69</v>
      </c>
      <c r="I56" s="13" t="s">
        <v>84</v>
      </c>
      <c r="J56" s="15" t="s">
        <v>106</v>
      </c>
      <c r="K56" s="13">
        <v>10</v>
      </c>
      <c r="L56" s="13">
        <v>5</v>
      </c>
      <c r="M56" s="17">
        <v>0</v>
      </c>
      <c r="N56" s="404"/>
      <c r="O56" s="405"/>
      <c r="P56" s="411"/>
      <c r="Q56" s="147" t="s">
        <v>217</v>
      </c>
      <c r="R56" s="37">
        <v>1</v>
      </c>
      <c r="S56" s="22">
        <v>44621</v>
      </c>
      <c r="T56" s="22">
        <v>44926</v>
      </c>
      <c r="U56" s="14" t="s">
        <v>149</v>
      </c>
      <c r="V56" s="114" t="s">
        <v>201</v>
      </c>
      <c r="W56" s="13" t="s">
        <v>309</v>
      </c>
      <c r="X56" s="427"/>
      <c r="Y56" s="440"/>
      <c r="Z56" s="427"/>
      <c r="AA56" s="435"/>
      <c r="AB56" s="427"/>
      <c r="AC56" s="25" t="s">
        <v>155</v>
      </c>
      <c r="AD56" s="14" t="s">
        <v>238</v>
      </c>
      <c r="AE56" s="25" t="s">
        <v>237</v>
      </c>
      <c r="AF56" s="123"/>
    </row>
    <row r="57" spans="1:32" ht="90" customHeight="1">
      <c r="A57" s="402"/>
      <c r="B57" s="402"/>
      <c r="C57" s="402"/>
      <c r="D57" s="402"/>
      <c r="E57" s="402"/>
      <c r="F57" s="402"/>
      <c r="G57" s="13" t="s">
        <v>44</v>
      </c>
      <c r="H57" s="14" t="s">
        <v>70</v>
      </c>
      <c r="I57" s="13">
        <v>0</v>
      </c>
      <c r="J57" s="15" t="s">
        <v>107</v>
      </c>
      <c r="K57" s="13">
        <v>1</v>
      </c>
      <c r="L57" s="13">
        <v>0</v>
      </c>
      <c r="M57" s="17">
        <v>1</v>
      </c>
      <c r="N57" s="404"/>
      <c r="O57" s="405"/>
      <c r="P57" s="411"/>
      <c r="Q57" s="147" t="s">
        <v>218</v>
      </c>
      <c r="R57" s="13">
        <v>1</v>
      </c>
      <c r="S57" s="22">
        <v>44593</v>
      </c>
      <c r="T57" s="22">
        <v>44926</v>
      </c>
      <c r="U57" s="37">
        <v>1028736</v>
      </c>
      <c r="V57" s="114" t="s">
        <v>151</v>
      </c>
      <c r="W57" s="13" t="s">
        <v>309</v>
      </c>
      <c r="X57" s="427"/>
      <c r="Y57" s="440"/>
      <c r="Z57" s="427"/>
      <c r="AA57" s="435"/>
      <c r="AB57" s="427"/>
      <c r="AC57" s="25" t="s">
        <v>156</v>
      </c>
      <c r="AD57" s="41"/>
      <c r="AE57" s="41"/>
      <c r="AF57" s="122"/>
    </row>
    <row r="58" spans="1:32" ht="60">
      <c r="A58" s="402"/>
      <c r="B58" s="402"/>
      <c r="C58" s="402"/>
      <c r="D58" s="402"/>
      <c r="E58" s="402"/>
      <c r="F58" s="402"/>
      <c r="G58" s="409" t="s">
        <v>45</v>
      </c>
      <c r="H58" s="402" t="s">
        <v>62</v>
      </c>
      <c r="I58" s="409" t="s">
        <v>85</v>
      </c>
      <c r="J58" s="418" t="s">
        <v>108</v>
      </c>
      <c r="K58" s="409">
        <v>5</v>
      </c>
      <c r="L58" s="409">
        <v>1</v>
      </c>
      <c r="M58" s="403">
        <v>0</v>
      </c>
      <c r="N58" s="404"/>
      <c r="O58" s="405"/>
      <c r="P58" s="411"/>
      <c r="Q58" s="140" t="s">
        <v>219</v>
      </c>
      <c r="R58" s="13">
        <v>2</v>
      </c>
      <c r="S58" s="22">
        <v>44621</v>
      </c>
      <c r="T58" s="22">
        <v>44926</v>
      </c>
      <c r="U58" s="14" t="s">
        <v>149</v>
      </c>
      <c r="V58" s="114" t="s">
        <v>201</v>
      </c>
      <c r="W58" s="13" t="s">
        <v>309</v>
      </c>
      <c r="X58" s="427"/>
      <c r="Y58" s="440"/>
      <c r="Z58" s="427"/>
      <c r="AA58" s="435"/>
      <c r="AB58" s="427"/>
      <c r="AC58" s="25" t="s">
        <v>155</v>
      </c>
      <c r="AD58" s="14" t="s">
        <v>238</v>
      </c>
      <c r="AE58" s="14" t="s">
        <v>237</v>
      </c>
      <c r="AF58" s="122"/>
    </row>
    <row r="59" spans="1:32" s="137" customFormat="1" ht="113.25" customHeight="1">
      <c r="A59" s="402"/>
      <c r="B59" s="402"/>
      <c r="C59" s="402"/>
      <c r="D59" s="402"/>
      <c r="E59" s="402"/>
      <c r="F59" s="402"/>
      <c r="G59" s="409"/>
      <c r="H59" s="402"/>
      <c r="I59" s="409"/>
      <c r="J59" s="418"/>
      <c r="K59" s="409"/>
      <c r="L59" s="409"/>
      <c r="M59" s="403"/>
      <c r="N59" s="404"/>
      <c r="O59" s="405"/>
      <c r="P59" s="411"/>
      <c r="Q59" s="145" t="s">
        <v>305</v>
      </c>
      <c r="R59" s="129">
        <v>1</v>
      </c>
      <c r="S59" s="127">
        <v>44743</v>
      </c>
      <c r="T59" s="127">
        <v>44926</v>
      </c>
      <c r="U59" s="132">
        <v>1028736</v>
      </c>
      <c r="V59" s="126" t="s">
        <v>201</v>
      </c>
      <c r="W59" s="129" t="s">
        <v>309</v>
      </c>
      <c r="X59" s="427"/>
      <c r="Y59" s="440"/>
      <c r="Z59" s="427"/>
      <c r="AA59" s="435"/>
      <c r="AB59" s="427"/>
      <c r="AC59" s="130" t="s">
        <v>155</v>
      </c>
      <c r="AD59" s="128" t="s">
        <v>311</v>
      </c>
      <c r="AE59" s="128"/>
      <c r="AF59" s="136"/>
    </row>
    <row r="60" spans="1:32" ht="177.75" customHeight="1">
      <c r="A60" s="402"/>
      <c r="B60" s="402"/>
      <c r="C60" s="402"/>
      <c r="D60" s="402"/>
      <c r="E60" s="402"/>
      <c r="F60" s="402"/>
      <c r="G60" s="13" t="s">
        <v>46</v>
      </c>
      <c r="H60" s="14" t="s">
        <v>71</v>
      </c>
      <c r="I60" s="13">
        <v>0</v>
      </c>
      <c r="J60" s="15" t="s">
        <v>109</v>
      </c>
      <c r="K60" s="13">
        <v>1</v>
      </c>
      <c r="L60" s="13">
        <v>1</v>
      </c>
      <c r="M60" s="17">
        <v>0</v>
      </c>
      <c r="N60" s="404"/>
      <c r="O60" s="405"/>
      <c r="P60" s="411"/>
      <c r="Q60" s="147" t="s">
        <v>109</v>
      </c>
      <c r="R60" s="13">
        <v>1</v>
      </c>
      <c r="S60" s="22">
        <v>44593</v>
      </c>
      <c r="T60" s="22">
        <v>44926</v>
      </c>
      <c r="U60" s="14" t="s">
        <v>149</v>
      </c>
      <c r="V60" s="114" t="s">
        <v>201</v>
      </c>
      <c r="W60" s="13" t="s">
        <v>309</v>
      </c>
      <c r="X60" s="406"/>
      <c r="Y60" s="412"/>
      <c r="Z60" s="406"/>
      <c r="AA60" s="408"/>
      <c r="AB60" s="406"/>
      <c r="AC60" s="25" t="s">
        <v>155</v>
      </c>
      <c r="AD60" s="14" t="s">
        <v>243</v>
      </c>
      <c r="AE60" s="25" t="s">
        <v>247</v>
      </c>
      <c r="AF60" s="122"/>
    </row>
    <row r="61" spans="1:32" ht="241.5" customHeight="1">
      <c r="A61" s="402"/>
      <c r="B61" s="402"/>
      <c r="C61" s="402"/>
      <c r="D61" s="402"/>
      <c r="E61" s="402"/>
      <c r="F61" s="402"/>
      <c r="G61" s="409" t="s">
        <v>47</v>
      </c>
      <c r="H61" s="402" t="s">
        <v>72</v>
      </c>
      <c r="I61" s="409" t="s">
        <v>86</v>
      </c>
      <c r="J61" s="409" t="s">
        <v>110</v>
      </c>
      <c r="K61" s="409">
        <v>274</v>
      </c>
      <c r="L61" s="409">
        <v>20</v>
      </c>
      <c r="M61" s="403">
        <v>0</v>
      </c>
      <c r="N61" s="404" t="s">
        <v>133</v>
      </c>
      <c r="O61" s="405">
        <v>2020130010329</v>
      </c>
      <c r="P61" s="411" t="s">
        <v>141</v>
      </c>
      <c r="Q61" s="143" t="s">
        <v>220</v>
      </c>
      <c r="R61" s="14">
        <v>4</v>
      </c>
      <c r="S61" s="22">
        <v>44593</v>
      </c>
      <c r="T61" s="22">
        <v>44926</v>
      </c>
      <c r="U61" s="14" t="s">
        <v>149</v>
      </c>
      <c r="V61" s="114" t="s">
        <v>222</v>
      </c>
      <c r="W61" s="13" t="s">
        <v>223</v>
      </c>
      <c r="X61" s="426" t="s">
        <v>154</v>
      </c>
      <c r="Y61" s="438">
        <v>4672855114.21</v>
      </c>
      <c r="Z61" s="426" t="s">
        <v>153</v>
      </c>
      <c r="AA61" s="434" t="s">
        <v>133</v>
      </c>
      <c r="AB61" s="426" t="s">
        <v>224</v>
      </c>
      <c r="AC61" s="25" t="s">
        <v>156</v>
      </c>
      <c r="AD61" s="41"/>
      <c r="AE61" s="41"/>
      <c r="AF61" s="123"/>
    </row>
    <row r="62" spans="1:32" ht="214.5" customHeight="1">
      <c r="A62" s="402"/>
      <c r="B62" s="402"/>
      <c r="C62" s="402"/>
      <c r="D62" s="402"/>
      <c r="E62" s="402"/>
      <c r="F62" s="402"/>
      <c r="G62" s="409"/>
      <c r="H62" s="402"/>
      <c r="I62" s="409"/>
      <c r="J62" s="409"/>
      <c r="K62" s="409"/>
      <c r="L62" s="409"/>
      <c r="M62" s="403"/>
      <c r="N62" s="404"/>
      <c r="O62" s="405"/>
      <c r="P62" s="411"/>
      <c r="Q62" s="140" t="s">
        <v>221</v>
      </c>
      <c r="R62" s="25">
        <v>2</v>
      </c>
      <c r="S62" s="22">
        <v>44593</v>
      </c>
      <c r="T62" s="22">
        <v>44926</v>
      </c>
      <c r="U62" s="14" t="s">
        <v>149</v>
      </c>
      <c r="V62" s="114" t="s">
        <v>222</v>
      </c>
      <c r="W62" s="13" t="s">
        <v>223</v>
      </c>
      <c r="X62" s="427"/>
      <c r="Y62" s="440"/>
      <c r="Z62" s="427"/>
      <c r="AA62" s="435"/>
      <c r="AB62" s="427"/>
      <c r="AC62" s="25" t="s">
        <v>156</v>
      </c>
      <c r="AD62" s="41"/>
      <c r="AE62" s="41"/>
      <c r="AF62" s="123"/>
    </row>
    <row r="63" spans="1:32" s="137" customFormat="1" ht="75" customHeight="1">
      <c r="A63" s="402"/>
      <c r="B63" s="402"/>
      <c r="C63" s="402"/>
      <c r="D63" s="402"/>
      <c r="E63" s="402"/>
      <c r="F63" s="402"/>
      <c r="G63" s="409"/>
      <c r="H63" s="402"/>
      <c r="I63" s="409"/>
      <c r="J63" s="409"/>
      <c r="K63" s="409"/>
      <c r="L63" s="409"/>
      <c r="M63" s="403"/>
      <c r="N63" s="404"/>
      <c r="O63" s="405"/>
      <c r="P63" s="411"/>
      <c r="Q63" s="148" t="s">
        <v>307</v>
      </c>
      <c r="R63" s="133">
        <v>54</v>
      </c>
      <c r="S63" s="127">
        <v>44743</v>
      </c>
      <c r="T63" s="127">
        <v>44926</v>
      </c>
      <c r="U63" s="128">
        <v>54</v>
      </c>
      <c r="V63" s="126" t="s">
        <v>222</v>
      </c>
      <c r="W63" s="129" t="s">
        <v>223</v>
      </c>
      <c r="X63" s="406"/>
      <c r="Y63" s="412"/>
      <c r="Z63" s="406"/>
      <c r="AA63" s="408"/>
      <c r="AB63" s="406"/>
      <c r="AC63" s="130" t="s">
        <v>156</v>
      </c>
      <c r="AD63" s="130"/>
      <c r="AE63" s="130"/>
      <c r="AF63" s="134"/>
    </row>
    <row r="64" spans="1:32">
      <c r="A64" s="43"/>
      <c r="B64" s="43"/>
      <c r="C64" s="43"/>
      <c r="D64" s="43"/>
      <c r="E64" s="43"/>
    </row>
    <row r="65" spans="1:5">
      <c r="A65" s="43" t="s">
        <v>225</v>
      </c>
      <c r="B65" s="43"/>
      <c r="C65" s="43"/>
      <c r="D65" s="43"/>
      <c r="E65" s="43"/>
    </row>
    <row r="66" spans="1:5">
      <c r="A66" s="43" t="s">
        <v>226</v>
      </c>
      <c r="B66" s="43"/>
      <c r="C66" s="43"/>
      <c r="D66" s="43"/>
      <c r="E66" s="43"/>
    </row>
    <row r="67" spans="1:5">
      <c r="A67" s="43" t="s">
        <v>227</v>
      </c>
      <c r="B67" s="43"/>
      <c r="C67" s="43"/>
      <c r="D67" s="43"/>
      <c r="E67" s="43"/>
    </row>
    <row r="68" spans="1:5">
      <c r="A68" s="43" t="s">
        <v>228</v>
      </c>
      <c r="B68" s="43"/>
      <c r="C68" s="43"/>
      <c r="D68" s="43"/>
      <c r="E68" s="43"/>
    </row>
    <row r="69" spans="1:5">
      <c r="A69" s="43" t="s">
        <v>229</v>
      </c>
      <c r="B69" s="43"/>
      <c r="C69" s="43"/>
      <c r="D69" s="43"/>
      <c r="E69" s="43"/>
    </row>
  </sheetData>
  <mergeCells count="156">
    <mergeCell ref="AA61:AA63"/>
    <mergeCell ref="AB61:AB63"/>
    <mergeCell ref="M61:M63"/>
    <mergeCell ref="N61:N63"/>
    <mergeCell ref="O61:O63"/>
    <mergeCell ref="G61:G63"/>
    <mergeCell ref="H61:H63"/>
    <mergeCell ref="I61:I63"/>
    <mergeCell ref="J61:J63"/>
    <mergeCell ref="K61:K63"/>
    <mergeCell ref="L61:L63"/>
    <mergeCell ref="P61:P63"/>
    <mergeCell ref="X61:X63"/>
    <mergeCell ref="Y61:Y63"/>
    <mergeCell ref="Z61:Z63"/>
    <mergeCell ref="AB55:AB60"/>
    <mergeCell ref="G58:G59"/>
    <mergeCell ref="H58:H59"/>
    <mergeCell ref="I58:I59"/>
    <mergeCell ref="J58:J59"/>
    <mergeCell ref="K58:K59"/>
    <mergeCell ref="L58:L59"/>
    <mergeCell ref="M58:M59"/>
    <mergeCell ref="O55:O60"/>
    <mergeCell ref="P55:P60"/>
    <mergeCell ref="X55:X60"/>
    <mergeCell ref="Y55:Y60"/>
    <mergeCell ref="Z55:Z60"/>
    <mergeCell ref="AA55:AA60"/>
    <mergeCell ref="I47:I50"/>
    <mergeCell ref="J47:J50"/>
    <mergeCell ref="K47:K50"/>
    <mergeCell ref="L51:L53"/>
    <mergeCell ref="M51:M53"/>
    <mergeCell ref="N55:N60"/>
    <mergeCell ref="L47:L50"/>
    <mergeCell ref="M47:M50"/>
    <mergeCell ref="G51:G53"/>
    <mergeCell ref="H51:H53"/>
    <mergeCell ref="I51:I53"/>
    <mergeCell ref="J51:J53"/>
    <mergeCell ref="K51:K53"/>
    <mergeCell ref="AA43:AA44"/>
    <mergeCell ref="AB43:AB44"/>
    <mergeCell ref="F46:F63"/>
    <mergeCell ref="N46:N54"/>
    <mergeCell ref="O46:O54"/>
    <mergeCell ref="P46:P54"/>
    <mergeCell ref="X46:X54"/>
    <mergeCell ref="N43:N44"/>
    <mergeCell ref="O43:O44"/>
    <mergeCell ref="P43:P44"/>
    <mergeCell ref="X43:X44"/>
    <mergeCell ref="G43:G44"/>
    <mergeCell ref="H43:H44"/>
    <mergeCell ref="I43:I44"/>
    <mergeCell ref="J43:J44"/>
    <mergeCell ref="K43:K44"/>
    <mergeCell ref="L43:L44"/>
    <mergeCell ref="M43:M44"/>
    <mergeCell ref="Y46:Y54"/>
    <mergeCell ref="Z46:Z54"/>
    <mergeCell ref="AA46:AA54"/>
    <mergeCell ref="AB46:AB54"/>
    <mergeCell ref="G47:G50"/>
    <mergeCell ref="H47:H50"/>
    <mergeCell ref="K36:K42"/>
    <mergeCell ref="L36:L42"/>
    <mergeCell ref="M36:M42"/>
    <mergeCell ref="J27:J35"/>
    <mergeCell ref="K27:K35"/>
    <mergeCell ref="L27:L35"/>
    <mergeCell ref="M27:M35"/>
    <mergeCell ref="Y43:Y44"/>
    <mergeCell ref="Z43:Z44"/>
    <mergeCell ref="AB21:AB42"/>
    <mergeCell ref="G23:G26"/>
    <mergeCell ref="H23:H26"/>
    <mergeCell ref="I23:I26"/>
    <mergeCell ref="J23:J26"/>
    <mergeCell ref="K23:K26"/>
    <mergeCell ref="L23:L26"/>
    <mergeCell ref="M23:M26"/>
    <mergeCell ref="O21:O42"/>
    <mergeCell ref="P21:P42"/>
    <mergeCell ref="X21:X42"/>
    <mergeCell ref="Y21:Y42"/>
    <mergeCell ref="Z21:Z42"/>
    <mergeCell ref="AA21:AA42"/>
    <mergeCell ref="L21:L22"/>
    <mergeCell ref="M21:M22"/>
    <mergeCell ref="N21:N42"/>
    <mergeCell ref="G27:G35"/>
    <mergeCell ref="H27:H35"/>
    <mergeCell ref="I27:I35"/>
    <mergeCell ref="G36:G42"/>
    <mergeCell ref="H36:H42"/>
    <mergeCell ref="I36:I42"/>
    <mergeCell ref="J36:J42"/>
    <mergeCell ref="AC18:AC19"/>
    <mergeCell ref="AD18:AD19"/>
    <mergeCell ref="AE18:AE19"/>
    <mergeCell ref="AF18:AF19"/>
    <mergeCell ref="F21:F45"/>
    <mergeCell ref="G21:G22"/>
    <mergeCell ref="H21:H22"/>
    <mergeCell ref="I21:I22"/>
    <mergeCell ref="J21:J22"/>
    <mergeCell ref="K21:K22"/>
    <mergeCell ref="Q18:Q19"/>
    <mergeCell ref="R18:R19"/>
    <mergeCell ref="S18:S19"/>
    <mergeCell ref="T18:T19"/>
    <mergeCell ref="U18:U19"/>
    <mergeCell ref="P15:P19"/>
    <mergeCell ref="X15:X19"/>
    <mergeCell ref="Y15:Y19"/>
    <mergeCell ref="Z15:Z19"/>
    <mergeCell ref="AA15:AA19"/>
    <mergeCell ref="AB15:AB19"/>
    <mergeCell ref="V18:V19"/>
    <mergeCell ref="W18:W19"/>
    <mergeCell ref="F7:F20"/>
    <mergeCell ref="X7:X14"/>
    <mergeCell ref="Y7:Y14"/>
    <mergeCell ref="J7:J12"/>
    <mergeCell ref="K7:K12"/>
    <mergeCell ref="L7:L12"/>
    <mergeCell ref="M7:M12"/>
    <mergeCell ref="G7:G12"/>
    <mergeCell ref="H7:H12"/>
    <mergeCell ref="I7:I12"/>
    <mergeCell ref="A1:AF1"/>
    <mergeCell ref="A2:AF2"/>
    <mergeCell ref="A3:AF3"/>
    <mergeCell ref="A4:AF4"/>
    <mergeCell ref="A7:A63"/>
    <mergeCell ref="B7:B63"/>
    <mergeCell ref="C7:C63"/>
    <mergeCell ref="D7:D63"/>
    <mergeCell ref="E7:E63"/>
    <mergeCell ref="M13:M14"/>
    <mergeCell ref="N15:N19"/>
    <mergeCell ref="O15:O19"/>
    <mergeCell ref="Z7:Z14"/>
    <mergeCell ref="AA7:AA14"/>
    <mergeCell ref="AB7:AB14"/>
    <mergeCell ref="G13:G14"/>
    <mergeCell ref="H13:H14"/>
    <mergeCell ref="I13:I14"/>
    <mergeCell ref="J13:J14"/>
    <mergeCell ref="K13:K14"/>
    <mergeCell ref="L13:L14"/>
    <mergeCell ref="N7:N14"/>
    <mergeCell ref="O7:O14"/>
    <mergeCell ref="P7:P1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5"/>
  <sheetViews>
    <sheetView zoomScale="57" zoomScaleNormal="57" workbookViewId="0">
      <pane ySplit="1" topLeftCell="A2" activePane="bottomLeft" state="frozen"/>
      <selection pane="bottomLeft" activeCell="A2" sqref="A2:A68"/>
    </sheetView>
  </sheetViews>
  <sheetFormatPr baseColWidth="10" defaultColWidth="11.42578125" defaultRowHeight="18.75"/>
  <cols>
    <col min="1" max="1" width="13.85546875" customWidth="1"/>
    <col min="2" max="2" width="16" customWidth="1"/>
    <col min="3" max="3" width="16.28515625" customWidth="1"/>
    <col min="4" max="4" width="18.7109375" customWidth="1"/>
    <col min="5" max="9" width="21" customWidth="1"/>
    <col min="10" max="10" width="17.42578125" customWidth="1"/>
    <col min="11" max="11" width="21.85546875" customWidth="1"/>
    <col min="12" max="12" width="17.28515625" customWidth="1"/>
    <col min="13" max="13" width="22.7109375" customWidth="1"/>
    <col min="14" max="14" width="23.28515625" style="11" customWidth="1"/>
    <col min="15" max="15" width="23.7109375" style="10" customWidth="1"/>
    <col min="16" max="16" width="29.140625" style="9" customWidth="1"/>
    <col min="17" max="23" width="24.85546875" style="8" customWidth="1"/>
    <col min="24" max="24" width="23.28515625" style="7" customWidth="1"/>
    <col min="25" max="25" width="21.7109375" style="6" customWidth="1"/>
    <col min="26" max="26" width="21.7109375" style="5" customWidth="1"/>
    <col min="27" max="27" width="21.140625" style="50" customWidth="1"/>
    <col min="28" max="33" width="17.42578125" style="4" customWidth="1"/>
    <col min="34" max="34" width="13.28515625" customWidth="1"/>
    <col min="35" max="35" width="14.5703125" customWidth="1"/>
    <col min="36" max="36" width="15" style="3" customWidth="1"/>
    <col min="37" max="37" width="14.7109375" style="2" customWidth="1"/>
    <col min="38" max="38" width="18.28515625" customWidth="1"/>
    <col min="39" max="39" width="23.42578125" style="1" customWidth="1"/>
    <col min="40" max="40" width="26" customWidth="1"/>
    <col min="41" max="41" width="17.5703125" customWidth="1"/>
    <col min="42" max="42" width="21.5703125" customWidth="1"/>
    <col min="43" max="43" width="18" customWidth="1"/>
    <col min="44" max="44" width="21.85546875" customWidth="1"/>
    <col min="45" max="45" width="31.140625" customWidth="1"/>
    <col min="46" max="49" width="25.85546875" customWidth="1"/>
    <col min="50" max="50" width="17.7109375" customWidth="1"/>
    <col min="51" max="51" width="25.140625" style="1" customWidth="1"/>
    <col min="52" max="52" width="17.5703125" style="1" customWidth="1"/>
    <col min="53" max="53" width="60.28515625" customWidth="1"/>
  </cols>
  <sheetData>
    <row r="1" spans="1:53" s="12" customFormat="1" ht="81.75" customHeight="1">
      <c r="A1" s="44" t="s">
        <v>111</v>
      </c>
      <c r="B1" s="44" t="s">
        <v>112</v>
      </c>
      <c r="C1" s="44" t="s">
        <v>21</v>
      </c>
      <c r="D1" s="44" t="s">
        <v>20</v>
      </c>
      <c r="E1" s="44" t="s">
        <v>19</v>
      </c>
      <c r="F1" s="110" t="s">
        <v>252</v>
      </c>
      <c r="G1" s="111" t="s">
        <v>286</v>
      </c>
      <c r="H1" s="163" t="s">
        <v>303</v>
      </c>
      <c r="I1" s="53" t="s">
        <v>355</v>
      </c>
      <c r="J1" s="44" t="s">
        <v>113</v>
      </c>
      <c r="K1" s="44" t="s">
        <v>18</v>
      </c>
      <c r="L1" s="44" t="s">
        <v>114</v>
      </c>
      <c r="M1" s="44" t="s">
        <v>17</v>
      </c>
      <c r="N1" s="44" t="s">
        <v>16</v>
      </c>
      <c r="O1" s="44" t="s">
        <v>15</v>
      </c>
      <c r="P1" s="45" t="s">
        <v>115</v>
      </c>
      <c r="Q1" s="45" t="s">
        <v>199</v>
      </c>
      <c r="R1" s="110" t="s">
        <v>287</v>
      </c>
      <c r="S1" s="111" t="s">
        <v>288</v>
      </c>
      <c r="T1" s="163" t="s">
        <v>304</v>
      </c>
      <c r="U1" s="53" t="s">
        <v>356</v>
      </c>
      <c r="V1" s="53" t="s">
        <v>401</v>
      </c>
      <c r="W1" s="53" t="s">
        <v>402</v>
      </c>
      <c r="X1" s="44" t="s">
        <v>116</v>
      </c>
      <c r="Y1" s="46" t="s">
        <v>14</v>
      </c>
      <c r="Z1" s="45" t="s">
        <v>13</v>
      </c>
      <c r="AA1" s="44" t="s">
        <v>12</v>
      </c>
      <c r="AB1" s="47" t="s">
        <v>11</v>
      </c>
      <c r="AC1" s="110" t="s">
        <v>253</v>
      </c>
      <c r="AD1" s="111" t="s">
        <v>289</v>
      </c>
      <c r="AE1" s="163" t="s">
        <v>306</v>
      </c>
      <c r="AF1" s="53" t="s">
        <v>357</v>
      </c>
      <c r="AG1" s="53" t="s">
        <v>398</v>
      </c>
      <c r="AH1" s="44" t="s">
        <v>10</v>
      </c>
      <c r="AI1" s="44" t="s">
        <v>9</v>
      </c>
      <c r="AJ1" s="44" t="s">
        <v>24</v>
      </c>
      <c r="AK1" s="48" t="s">
        <v>25</v>
      </c>
      <c r="AL1" s="48" t="s">
        <v>8</v>
      </c>
      <c r="AM1" s="44" t="s">
        <v>7</v>
      </c>
      <c r="AN1" s="44" t="s">
        <v>6</v>
      </c>
      <c r="AO1" s="44" t="s">
        <v>5</v>
      </c>
      <c r="AP1" s="112" t="s">
        <v>4</v>
      </c>
      <c r="AQ1" s="49" t="s">
        <v>3</v>
      </c>
      <c r="AR1" s="44" t="s">
        <v>2</v>
      </c>
      <c r="AS1" s="44" t="s">
        <v>1</v>
      </c>
      <c r="AT1" s="53" t="s">
        <v>358</v>
      </c>
      <c r="AU1" s="53" t="s">
        <v>359</v>
      </c>
      <c r="AV1" s="53" t="s">
        <v>399</v>
      </c>
      <c r="AW1" s="53" t="s">
        <v>400</v>
      </c>
      <c r="AX1" s="44" t="s">
        <v>0</v>
      </c>
      <c r="AY1" s="44" t="s">
        <v>22</v>
      </c>
      <c r="AZ1" s="44" t="s">
        <v>23</v>
      </c>
      <c r="BA1" s="48" t="s">
        <v>360</v>
      </c>
    </row>
    <row r="2" spans="1:53" ht="244.5" customHeight="1">
      <c r="A2" s="402" t="s">
        <v>120</v>
      </c>
      <c r="B2" s="402" t="s">
        <v>121</v>
      </c>
      <c r="C2" s="402" t="s">
        <v>117</v>
      </c>
      <c r="D2" s="402" t="s">
        <v>119</v>
      </c>
      <c r="E2" s="402" t="s">
        <v>118</v>
      </c>
      <c r="F2" s="402" t="s">
        <v>349</v>
      </c>
      <c r="G2" s="402" t="s">
        <v>350</v>
      </c>
      <c r="H2" s="402" t="s">
        <v>354</v>
      </c>
      <c r="I2" s="431"/>
      <c r="J2" s="402" t="s">
        <v>122</v>
      </c>
      <c r="K2" s="409" t="s">
        <v>26</v>
      </c>
      <c r="L2" s="402" t="s">
        <v>48</v>
      </c>
      <c r="M2" s="409" t="s">
        <v>73</v>
      </c>
      <c r="N2" s="409" t="s">
        <v>88</v>
      </c>
      <c r="O2" s="409">
        <v>60000</v>
      </c>
      <c r="P2" s="410">
        <v>20000</v>
      </c>
      <c r="Q2" s="403">
        <v>29264</v>
      </c>
      <c r="R2" s="470">
        <v>6253</v>
      </c>
      <c r="S2" s="470">
        <v>4166</v>
      </c>
      <c r="T2" s="470">
        <v>4302</v>
      </c>
      <c r="U2" s="464">
        <v>10628</v>
      </c>
      <c r="V2" s="493">
        <v>1</v>
      </c>
      <c r="W2" s="493">
        <f>+(U2+T2+S2+R2+Q2)/O2</f>
        <v>0.91021666666666667</v>
      </c>
      <c r="X2" s="434" t="s">
        <v>125</v>
      </c>
      <c r="Y2" s="487">
        <v>2021130010246</v>
      </c>
      <c r="Z2" s="490" t="s">
        <v>134</v>
      </c>
      <c r="AA2" s="113" t="s">
        <v>143</v>
      </c>
      <c r="AB2" s="59">
        <v>1450</v>
      </c>
      <c r="AC2" s="59">
        <v>2817</v>
      </c>
      <c r="AD2" s="59">
        <v>249</v>
      </c>
      <c r="AE2" s="59">
        <v>399</v>
      </c>
      <c r="AF2" s="59">
        <v>162</v>
      </c>
      <c r="AG2" s="215">
        <v>1</v>
      </c>
      <c r="AH2" s="28">
        <v>44562</v>
      </c>
      <c r="AI2" s="28">
        <v>44926</v>
      </c>
      <c r="AJ2" s="27">
        <v>1450</v>
      </c>
      <c r="AK2" s="72">
        <v>3066</v>
      </c>
      <c r="AL2" s="68">
        <v>1</v>
      </c>
      <c r="AM2" s="26" t="s">
        <v>150</v>
      </c>
      <c r="AN2" s="33" t="s">
        <v>308</v>
      </c>
      <c r="AO2" s="406" t="s">
        <v>154</v>
      </c>
      <c r="AP2" s="412">
        <v>2347074035.1700001</v>
      </c>
      <c r="AQ2" s="406" t="s">
        <v>153</v>
      </c>
      <c r="AR2" s="408" t="s">
        <v>125</v>
      </c>
      <c r="AS2" s="406" t="s">
        <v>157</v>
      </c>
      <c r="AT2" s="474">
        <v>2147266167</v>
      </c>
      <c r="AU2" s="444">
        <v>1993736094</v>
      </c>
      <c r="AV2" s="441">
        <f>+AT2/AP2</f>
        <v>0.91486937984232442</v>
      </c>
      <c r="AW2" s="441">
        <f>+AU2/AP2</f>
        <v>0.84945598823242596</v>
      </c>
      <c r="AX2" s="39" t="s">
        <v>155</v>
      </c>
      <c r="AY2" s="26" t="s">
        <v>246</v>
      </c>
      <c r="AZ2" s="39" t="s">
        <v>245</v>
      </c>
      <c r="BA2" s="162" t="s">
        <v>314</v>
      </c>
    </row>
    <row r="3" spans="1:53" ht="92.25" customHeight="1">
      <c r="A3" s="402"/>
      <c r="B3" s="402"/>
      <c r="C3" s="402"/>
      <c r="D3" s="402"/>
      <c r="E3" s="402"/>
      <c r="F3" s="402"/>
      <c r="G3" s="402"/>
      <c r="H3" s="402"/>
      <c r="I3" s="432"/>
      <c r="J3" s="402"/>
      <c r="K3" s="409"/>
      <c r="L3" s="402"/>
      <c r="M3" s="409"/>
      <c r="N3" s="409"/>
      <c r="O3" s="409"/>
      <c r="P3" s="410"/>
      <c r="Q3" s="403"/>
      <c r="R3" s="470"/>
      <c r="S3" s="470"/>
      <c r="T3" s="470"/>
      <c r="U3" s="465"/>
      <c r="V3" s="493"/>
      <c r="W3" s="493"/>
      <c r="X3" s="435"/>
      <c r="Y3" s="488"/>
      <c r="Z3" s="491"/>
      <c r="AA3" s="114" t="s">
        <v>144</v>
      </c>
      <c r="AB3" s="60">
        <v>500</v>
      </c>
      <c r="AC3" s="60">
        <v>811</v>
      </c>
      <c r="AD3" s="60">
        <v>392</v>
      </c>
      <c r="AE3" s="60">
        <v>259</v>
      </c>
      <c r="AF3" s="60">
        <v>205</v>
      </c>
      <c r="AG3" s="217">
        <v>1</v>
      </c>
      <c r="AH3" s="22">
        <v>44593</v>
      </c>
      <c r="AI3" s="22">
        <v>44926</v>
      </c>
      <c r="AJ3" s="13">
        <v>500</v>
      </c>
      <c r="AK3" s="73">
        <v>1203</v>
      </c>
      <c r="AL3" s="69">
        <v>1</v>
      </c>
      <c r="AM3" s="14" t="s">
        <v>150</v>
      </c>
      <c r="AN3" s="34" t="s">
        <v>308</v>
      </c>
      <c r="AO3" s="407"/>
      <c r="AP3" s="413"/>
      <c r="AQ3" s="407"/>
      <c r="AR3" s="404"/>
      <c r="AS3" s="407"/>
      <c r="AT3" s="474"/>
      <c r="AU3" s="446"/>
      <c r="AV3" s="442"/>
      <c r="AW3" s="442"/>
      <c r="AX3" s="25" t="s">
        <v>156</v>
      </c>
      <c r="AY3" s="41"/>
      <c r="AZ3" s="41"/>
      <c r="BA3" s="162" t="s">
        <v>315</v>
      </c>
    </row>
    <row r="4" spans="1:53" ht="101.25" customHeight="1">
      <c r="A4" s="402"/>
      <c r="B4" s="402"/>
      <c r="C4" s="402"/>
      <c r="D4" s="402"/>
      <c r="E4" s="402"/>
      <c r="F4" s="402"/>
      <c r="G4" s="402"/>
      <c r="H4" s="402"/>
      <c r="I4" s="432"/>
      <c r="J4" s="402"/>
      <c r="K4" s="409"/>
      <c r="L4" s="402"/>
      <c r="M4" s="409"/>
      <c r="N4" s="409"/>
      <c r="O4" s="409"/>
      <c r="P4" s="410"/>
      <c r="Q4" s="403"/>
      <c r="R4" s="470"/>
      <c r="S4" s="470"/>
      <c r="T4" s="470"/>
      <c r="U4" s="465"/>
      <c r="V4" s="493"/>
      <c r="W4" s="493"/>
      <c r="X4" s="435"/>
      <c r="Y4" s="488"/>
      <c r="Z4" s="491"/>
      <c r="AA4" s="114" t="s">
        <v>145</v>
      </c>
      <c r="AB4" s="60">
        <v>50</v>
      </c>
      <c r="AC4" s="60">
        <v>38</v>
      </c>
      <c r="AD4" s="60">
        <v>0</v>
      </c>
      <c r="AE4" s="60">
        <v>76</v>
      </c>
      <c r="AF4" s="60">
        <v>158</v>
      </c>
      <c r="AG4" s="217">
        <v>1</v>
      </c>
      <c r="AH4" s="22">
        <v>44593</v>
      </c>
      <c r="AI4" s="22">
        <v>44926</v>
      </c>
      <c r="AJ4" s="13">
        <v>50</v>
      </c>
      <c r="AK4" s="73">
        <v>38</v>
      </c>
      <c r="AL4" s="69">
        <v>1</v>
      </c>
      <c r="AM4" s="14" t="s">
        <v>150</v>
      </c>
      <c r="AN4" s="34" t="s">
        <v>308</v>
      </c>
      <c r="AO4" s="407"/>
      <c r="AP4" s="413"/>
      <c r="AQ4" s="407"/>
      <c r="AR4" s="404"/>
      <c r="AS4" s="407"/>
      <c r="AT4" s="474"/>
      <c r="AU4" s="446"/>
      <c r="AV4" s="442"/>
      <c r="AW4" s="442"/>
      <c r="AX4" s="25" t="s">
        <v>156</v>
      </c>
      <c r="AY4" s="41"/>
      <c r="AZ4" s="41"/>
      <c r="BA4" s="162" t="s">
        <v>316</v>
      </c>
    </row>
    <row r="5" spans="1:53" ht="114" customHeight="1">
      <c r="A5" s="402"/>
      <c r="B5" s="402"/>
      <c r="C5" s="402"/>
      <c r="D5" s="402"/>
      <c r="E5" s="402"/>
      <c r="F5" s="402"/>
      <c r="G5" s="402"/>
      <c r="H5" s="402"/>
      <c r="I5" s="432"/>
      <c r="J5" s="402"/>
      <c r="K5" s="409"/>
      <c r="L5" s="402"/>
      <c r="M5" s="409"/>
      <c r="N5" s="409"/>
      <c r="O5" s="409"/>
      <c r="P5" s="410"/>
      <c r="Q5" s="403"/>
      <c r="R5" s="470"/>
      <c r="S5" s="470"/>
      <c r="T5" s="470"/>
      <c r="U5" s="465"/>
      <c r="V5" s="493"/>
      <c r="W5" s="493"/>
      <c r="X5" s="435"/>
      <c r="Y5" s="488"/>
      <c r="Z5" s="491"/>
      <c r="AA5" s="114" t="s">
        <v>146</v>
      </c>
      <c r="AB5" s="60">
        <v>3000</v>
      </c>
      <c r="AC5" s="60">
        <v>1611</v>
      </c>
      <c r="AD5" s="60">
        <v>1833</v>
      </c>
      <c r="AE5" s="60">
        <v>1854</v>
      </c>
      <c r="AF5" s="60">
        <v>1327</v>
      </c>
      <c r="AG5" s="217">
        <v>1</v>
      </c>
      <c r="AH5" s="22">
        <v>44593</v>
      </c>
      <c r="AI5" s="22">
        <v>44926</v>
      </c>
      <c r="AJ5" s="13">
        <v>3000</v>
      </c>
      <c r="AK5" s="73">
        <v>3444</v>
      </c>
      <c r="AL5" s="69">
        <v>1</v>
      </c>
      <c r="AM5" s="14" t="s">
        <v>150</v>
      </c>
      <c r="AN5" s="34" t="s">
        <v>308</v>
      </c>
      <c r="AO5" s="407"/>
      <c r="AP5" s="413"/>
      <c r="AQ5" s="407"/>
      <c r="AR5" s="404"/>
      <c r="AS5" s="407"/>
      <c r="AT5" s="474"/>
      <c r="AU5" s="446"/>
      <c r="AV5" s="442"/>
      <c r="AW5" s="442"/>
      <c r="AX5" s="25" t="s">
        <v>156</v>
      </c>
      <c r="AY5" s="41"/>
      <c r="AZ5" s="41"/>
      <c r="BA5" s="162" t="s">
        <v>317</v>
      </c>
    </row>
    <row r="6" spans="1:53" ht="86.25" customHeight="1">
      <c r="A6" s="402"/>
      <c r="B6" s="402"/>
      <c r="C6" s="402"/>
      <c r="D6" s="402"/>
      <c r="E6" s="402"/>
      <c r="F6" s="402"/>
      <c r="G6" s="402"/>
      <c r="H6" s="402"/>
      <c r="I6" s="432"/>
      <c r="J6" s="402"/>
      <c r="K6" s="409"/>
      <c r="L6" s="402"/>
      <c r="M6" s="409"/>
      <c r="N6" s="409"/>
      <c r="O6" s="409"/>
      <c r="P6" s="410"/>
      <c r="Q6" s="403"/>
      <c r="R6" s="470"/>
      <c r="S6" s="470"/>
      <c r="T6" s="470"/>
      <c r="U6" s="465"/>
      <c r="V6" s="493"/>
      <c r="W6" s="493"/>
      <c r="X6" s="435"/>
      <c r="Y6" s="488"/>
      <c r="Z6" s="491"/>
      <c r="AA6" s="115" t="s">
        <v>147</v>
      </c>
      <c r="AB6" s="60">
        <v>120</v>
      </c>
      <c r="AC6" s="60">
        <v>30</v>
      </c>
      <c r="AD6" s="60">
        <v>74</v>
      </c>
      <c r="AE6" s="60">
        <v>94</v>
      </c>
      <c r="AF6" s="60">
        <v>83</v>
      </c>
      <c r="AG6" s="217">
        <v>1</v>
      </c>
      <c r="AH6" s="22">
        <v>44593</v>
      </c>
      <c r="AI6" s="22">
        <v>44926</v>
      </c>
      <c r="AJ6" s="21" t="s">
        <v>149</v>
      </c>
      <c r="AK6" s="21" t="s">
        <v>149</v>
      </c>
      <c r="AL6" s="69">
        <v>1</v>
      </c>
      <c r="AM6" s="24" t="s">
        <v>151</v>
      </c>
      <c r="AN6" s="35" t="s">
        <v>152</v>
      </c>
      <c r="AO6" s="407"/>
      <c r="AP6" s="413"/>
      <c r="AQ6" s="407"/>
      <c r="AR6" s="404"/>
      <c r="AS6" s="407"/>
      <c r="AT6" s="474"/>
      <c r="AU6" s="446"/>
      <c r="AV6" s="442"/>
      <c r="AW6" s="442"/>
      <c r="AX6" s="21" t="s">
        <v>156</v>
      </c>
      <c r="AY6" s="41"/>
      <c r="AZ6" s="41"/>
      <c r="BA6" s="52" t="s">
        <v>365</v>
      </c>
    </row>
    <row r="7" spans="1:53" ht="78" customHeight="1">
      <c r="A7" s="402"/>
      <c r="B7" s="402"/>
      <c r="C7" s="402"/>
      <c r="D7" s="402"/>
      <c r="E7" s="402"/>
      <c r="F7" s="402"/>
      <c r="G7" s="402"/>
      <c r="H7" s="402"/>
      <c r="I7" s="432"/>
      <c r="J7" s="402"/>
      <c r="K7" s="409"/>
      <c r="L7" s="402"/>
      <c r="M7" s="409"/>
      <c r="N7" s="409"/>
      <c r="O7" s="409"/>
      <c r="P7" s="410"/>
      <c r="Q7" s="403"/>
      <c r="R7" s="470"/>
      <c r="S7" s="470"/>
      <c r="T7" s="470"/>
      <c r="U7" s="466"/>
      <c r="V7" s="493"/>
      <c r="W7" s="493"/>
      <c r="X7" s="435"/>
      <c r="Y7" s="488"/>
      <c r="Z7" s="491"/>
      <c r="AA7" s="115" t="s">
        <v>148</v>
      </c>
      <c r="AB7" s="60">
        <v>120</v>
      </c>
      <c r="AC7" s="60">
        <v>32</v>
      </c>
      <c r="AD7" s="60">
        <v>49</v>
      </c>
      <c r="AE7" s="60">
        <v>13</v>
      </c>
      <c r="AF7" s="60">
        <v>32</v>
      </c>
      <c r="AG7" s="216">
        <v>1</v>
      </c>
      <c r="AH7" s="22">
        <v>44593</v>
      </c>
      <c r="AI7" s="22">
        <v>44926</v>
      </c>
      <c r="AJ7" s="21" t="s">
        <v>149</v>
      </c>
      <c r="AK7" s="73" t="s">
        <v>149</v>
      </c>
      <c r="AL7" s="69">
        <v>1</v>
      </c>
      <c r="AM7" s="24" t="s">
        <v>151</v>
      </c>
      <c r="AN7" s="35" t="s">
        <v>152</v>
      </c>
      <c r="AO7" s="407"/>
      <c r="AP7" s="413"/>
      <c r="AQ7" s="407"/>
      <c r="AR7" s="404"/>
      <c r="AS7" s="407"/>
      <c r="AT7" s="474"/>
      <c r="AU7" s="446"/>
      <c r="AV7" s="442"/>
      <c r="AW7" s="442"/>
      <c r="AX7" s="21" t="s">
        <v>156</v>
      </c>
      <c r="AY7" s="41"/>
      <c r="AZ7" s="41"/>
      <c r="BA7" s="52" t="s">
        <v>366</v>
      </c>
    </row>
    <row r="8" spans="1:53" ht="117.75" customHeight="1">
      <c r="A8" s="402"/>
      <c r="B8" s="402"/>
      <c r="C8" s="402"/>
      <c r="D8" s="402"/>
      <c r="E8" s="402"/>
      <c r="F8" s="402"/>
      <c r="G8" s="402"/>
      <c r="H8" s="402"/>
      <c r="I8" s="432"/>
      <c r="J8" s="402"/>
      <c r="K8" s="453" t="s">
        <v>27</v>
      </c>
      <c r="L8" s="453" t="s">
        <v>49</v>
      </c>
      <c r="M8" s="453" t="s">
        <v>74</v>
      </c>
      <c r="N8" s="409" t="s">
        <v>89</v>
      </c>
      <c r="O8" s="453">
        <v>9</v>
      </c>
      <c r="P8" s="451">
        <v>2</v>
      </c>
      <c r="Q8" s="449">
        <v>6</v>
      </c>
      <c r="R8" s="447">
        <v>0</v>
      </c>
      <c r="S8" s="447">
        <v>1</v>
      </c>
      <c r="T8" s="447">
        <v>0</v>
      </c>
      <c r="U8" s="464">
        <v>1</v>
      </c>
      <c r="V8" s="460">
        <v>1</v>
      </c>
      <c r="W8" s="460">
        <f>+(U8+T8+S8+Q8)/O8</f>
        <v>0.88888888888888884</v>
      </c>
      <c r="X8" s="435"/>
      <c r="Y8" s="488"/>
      <c r="Z8" s="491"/>
      <c r="AA8" s="114" t="s">
        <v>158</v>
      </c>
      <c r="AB8" s="60">
        <v>2</v>
      </c>
      <c r="AC8" s="60">
        <v>1</v>
      </c>
      <c r="AD8" s="60">
        <v>0</v>
      </c>
      <c r="AE8" s="60">
        <v>0</v>
      </c>
      <c r="AF8" s="60">
        <v>1</v>
      </c>
      <c r="AG8" s="216">
        <f>+(AC8+AD8+AE8+AF8)/AB8</f>
        <v>1</v>
      </c>
      <c r="AH8" s="22">
        <v>44743</v>
      </c>
      <c r="AI8" s="22">
        <v>44926</v>
      </c>
      <c r="AJ8" s="13">
        <v>50000</v>
      </c>
      <c r="AK8" s="73" t="s">
        <v>149</v>
      </c>
      <c r="AL8" s="69">
        <v>1</v>
      </c>
      <c r="AM8" s="14" t="s">
        <v>150</v>
      </c>
      <c r="AN8" s="34" t="s">
        <v>308</v>
      </c>
      <c r="AO8" s="407"/>
      <c r="AP8" s="413"/>
      <c r="AQ8" s="407"/>
      <c r="AR8" s="404"/>
      <c r="AS8" s="407"/>
      <c r="AT8" s="474"/>
      <c r="AU8" s="446"/>
      <c r="AV8" s="442"/>
      <c r="AW8" s="442"/>
      <c r="AX8" s="25" t="s">
        <v>155</v>
      </c>
      <c r="AY8" s="14" t="s">
        <v>234</v>
      </c>
      <c r="AZ8" s="25" t="s">
        <v>235</v>
      </c>
      <c r="BA8" s="52" t="s">
        <v>361</v>
      </c>
    </row>
    <row r="9" spans="1:53" ht="141.75" customHeight="1">
      <c r="A9" s="402"/>
      <c r="B9" s="402"/>
      <c r="C9" s="402"/>
      <c r="D9" s="402"/>
      <c r="E9" s="402"/>
      <c r="F9" s="402"/>
      <c r="G9" s="402"/>
      <c r="H9" s="402"/>
      <c r="I9" s="432"/>
      <c r="J9" s="402"/>
      <c r="K9" s="462"/>
      <c r="L9" s="462"/>
      <c r="M9" s="462"/>
      <c r="N9" s="409"/>
      <c r="O9" s="462"/>
      <c r="P9" s="469"/>
      <c r="Q9" s="468"/>
      <c r="R9" s="467"/>
      <c r="S9" s="467"/>
      <c r="T9" s="467"/>
      <c r="U9" s="465"/>
      <c r="V9" s="463"/>
      <c r="W9" s="463"/>
      <c r="X9" s="435"/>
      <c r="Y9" s="488"/>
      <c r="Z9" s="491"/>
      <c r="AA9" s="114" t="s">
        <v>159</v>
      </c>
      <c r="AB9" s="60">
        <v>10</v>
      </c>
      <c r="AC9" s="60">
        <v>9</v>
      </c>
      <c r="AD9" s="60">
        <v>5</v>
      </c>
      <c r="AE9" s="60">
        <v>0</v>
      </c>
      <c r="AF9" s="60">
        <v>5</v>
      </c>
      <c r="AG9" s="217">
        <v>1</v>
      </c>
      <c r="AH9" s="22">
        <v>44593</v>
      </c>
      <c r="AI9" s="22">
        <v>44926</v>
      </c>
      <c r="AJ9" s="13">
        <v>50000</v>
      </c>
      <c r="AK9" s="73" t="s">
        <v>149</v>
      </c>
      <c r="AL9" s="69">
        <v>1</v>
      </c>
      <c r="AM9" s="14" t="s">
        <v>150</v>
      </c>
      <c r="AN9" s="34" t="s">
        <v>308</v>
      </c>
      <c r="AO9" s="407"/>
      <c r="AP9" s="413"/>
      <c r="AQ9" s="407"/>
      <c r="AR9" s="404"/>
      <c r="AS9" s="407"/>
      <c r="AT9" s="474"/>
      <c r="AU9" s="445"/>
      <c r="AV9" s="443"/>
      <c r="AW9" s="443"/>
      <c r="AX9" s="25" t="s">
        <v>156</v>
      </c>
      <c r="AY9" s="41"/>
      <c r="AZ9" s="41"/>
      <c r="BA9" s="162" t="s">
        <v>318</v>
      </c>
    </row>
    <row r="10" spans="1:53" ht="48" customHeight="1">
      <c r="A10" s="402"/>
      <c r="B10" s="402"/>
      <c r="C10" s="402"/>
      <c r="D10" s="402"/>
      <c r="E10" s="402"/>
      <c r="F10" s="402"/>
      <c r="G10" s="402"/>
      <c r="H10" s="402"/>
      <c r="I10" s="432"/>
      <c r="J10" s="402"/>
      <c r="K10" s="454"/>
      <c r="L10" s="454"/>
      <c r="M10" s="454"/>
      <c r="N10" s="13"/>
      <c r="O10" s="454"/>
      <c r="P10" s="452"/>
      <c r="Q10" s="450"/>
      <c r="R10" s="448"/>
      <c r="S10" s="448"/>
      <c r="T10" s="448"/>
      <c r="U10" s="466"/>
      <c r="V10" s="461"/>
      <c r="W10" s="461"/>
      <c r="X10" s="408"/>
      <c r="Y10" s="489"/>
      <c r="Z10" s="492"/>
      <c r="AA10" s="209"/>
      <c r="AB10" s="210"/>
      <c r="AC10" s="191"/>
      <c r="AD10" s="191"/>
      <c r="AE10" s="191"/>
      <c r="AF10" s="191"/>
      <c r="AG10" s="218">
        <f>AVERAGE(AG2:AG9)</f>
        <v>1</v>
      </c>
      <c r="AH10" s="195"/>
      <c r="AI10" s="195"/>
      <c r="AJ10" s="209"/>
      <c r="AK10" s="197"/>
      <c r="AL10" s="198">
        <f>AVERAGE(AL2:AL9)</f>
        <v>1</v>
      </c>
      <c r="AM10" s="211"/>
      <c r="AN10" s="211"/>
      <c r="AO10" s="206"/>
      <c r="AP10" s="212"/>
      <c r="AQ10" s="206"/>
      <c r="AR10" s="186"/>
      <c r="AS10" s="206"/>
      <c r="AT10" s="204"/>
      <c r="AU10" s="213"/>
      <c r="AV10" s="219">
        <f>AVERAGE(AV2)</f>
        <v>0.91486937984232442</v>
      </c>
      <c r="AW10" s="219">
        <f>AVERAGE(AW2)</f>
        <v>0.84945598823242596</v>
      </c>
      <c r="AX10" s="206"/>
      <c r="AY10" s="207"/>
      <c r="AZ10" s="207"/>
      <c r="BA10" s="214"/>
    </row>
    <row r="11" spans="1:53" ht="123" customHeight="1">
      <c r="A11" s="402"/>
      <c r="B11" s="402"/>
      <c r="C11" s="402"/>
      <c r="D11" s="402"/>
      <c r="E11" s="402"/>
      <c r="F11" s="402"/>
      <c r="G11" s="402"/>
      <c r="H11" s="402"/>
      <c r="I11" s="432"/>
      <c r="J11" s="402"/>
      <c r="K11" s="13" t="s">
        <v>28</v>
      </c>
      <c r="L11" s="14" t="s">
        <v>50</v>
      </c>
      <c r="M11" s="13" t="s">
        <v>75</v>
      </c>
      <c r="N11" s="13" t="s">
        <v>90</v>
      </c>
      <c r="O11" s="13">
        <v>1000</v>
      </c>
      <c r="P11" s="16">
        <v>400</v>
      </c>
      <c r="Q11" s="17">
        <v>5</v>
      </c>
      <c r="R11" s="54">
        <v>365</v>
      </c>
      <c r="S11" s="54">
        <v>0</v>
      </c>
      <c r="T11" s="54">
        <v>0</v>
      </c>
      <c r="U11" s="169">
        <v>0</v>
      </c>
      <c r="V11" s="221">
        <f>+(U11+T11+R11)/P11</f>
        <v>0.91249999999999998</v>
      </c>
      <c r="W11" s="221">
        <f>+(U11+T11+S11+R11+Q11)/O11</f>
        <v>0.37</v>
      </c>
      <c r="X11" s="404" t="s">
        <v>126</v>
      </c>
      <c r="Y11" s="405">
        <v>2021130010247</v>
      </c>
      <c r="Z11" s="411" t="s">
        <v>135</v>
      </c>
      <c r="AA11" s="116" t="s">
        <v>160</v>
      </c>
      <c r="AB11" s="173">
        <v>1</v>
      </c>
      <c r="AC11" s="61">
        <v>0</v>
      </c>
      <c r="AD11" s="61">
        <v>1</v>
      </c>
      <c r="AE11" s="61" t="s">
        <v>290</v>
      </c>
      <c r="AF11" s="61" t="s">
        <v>290</v>
      </c>
      <c r="AG11" s="61">
        <v>0</v>
      </c>
      <c r="AH11" s="22">
        <v>44593</v>
      </c>
      <c r="AI11" s="22">
        <v>44926</v>
      </c>
      <c r="AJ11" s="29" t="s">
        <v>149</v>
      </c>
      <c r="AK11" s="73" t="s">
        <v>149</v>
      </c>
      <c r="AL11" s="69">
        <v>1</v>
      </c>
      <c r="AM11" s="29" t="s">
        <v>151</v>
      </c>
      <c r="AN11" s="32" t="s">
        <v>165</v>
      </c>
      <c r="AO11" s="407" t="s">
        <v>154</v>
      </c>
      <c r="AP11" s="413">
        <v>4698260615.25</v>
      </c>
      <c r="AQ11" s="402" t="s">
        <v>166</v>
      </c>
      <c r="AR11" s="404" t="s">
        <v>126</v>
      </c>
      <c r="AS11" s="407" t="s">
        <v>167</v>
      </c>
      <c r="AT11" s="474">
        <v>3464784459</v>
      </c>
      <c r="AU11" s="444">
        <v>237533100</v>
      </c>
      <c r="AV11" s="441">
        <f>+AT11/AP11</f>
        <v>0.73746110374416396</v>
      </c>
      <c r="AW11" s="441">
        <f>+AU11/AP11</f>
        <v>5.0557667922676651E-2</v>
      </c>
      <c r="AX11" s="36" t="s">
        <v>156</v>
      </c>
      <c r="AY11" s="41"/>
      <c r="AZ11" s="41"/>
      <c r="BA11" s="162" t="s">
        <v>323</v>
      </c>
    </row>
    <row r="12" spans="1:53" ht="102.75" customHeight="1">
      <c r="A12" s="402"/>
      <c r="B12" s="402"/>
      <c r="C12" s="402"/>
      <c r="D12" s="402"/>
      <c r="E12" s="402"/>
      <c r="F12" s="402"/>
      <c r="G12" s="402"/>
      <c r="H12" s="402"/>
      <c r="I12" s="432"/>
      <c r="J12" s="402"/>
      <c r="K12" s="13" t="s">
        <v>29</v>
      </c>
      <c r="L12" s="14" t="s">
        <v>51</v>
      </c>
      <c r="M12" s="13" t="s">
        <v>76</v>
      </c>
      <c r="N12" s="13" t="s">
        <v>91</v>
      </c>
      <c r="O12" s="13">
        <v>150000</v>
      </c>
      <c r="P12" s="16">
        <v>50000</v>
      </c>
      <c r="Q12" s="17">
        <v>30000</v>
      </c>
      <c r="R12" s="54">
        <v>20935</v>
      </c>
      <c r="S12" s="54">
        <v>0</v>
      </c>
      <c r="T12" s="54">
        <v>0</v>
      </c>
      <c r="U12" s="169">
        <v>8500</v>
      </c>
      <c r="V12" s="221">
        <f>+(U12+T12+S12+R12)/Q12</f>
        <v>0.98116666666666663</v>
      </c>
      <c r="W12" s="221">
        <f>+(U12+T12+S12+R12)/O12</f>
        <v>0.19623333333333334</v>
      </c>
      <c r="X12" s="404"/>
      <c r="Y12" s="405"/>
      <c r="Z12" s="411"/>
      <c r="AA12" s="117" t="s">
        <v>161</v>
      </c>
      <c r="AB12" s="174">
        <v>1</v>
      </c>
      <c r="AC12" s="61">
        <v>0</v>
      </c>
      <c r="AD12" s="98">
        <v>0</v>
      </c>
      <c r="AE12" s="98">
        <v>0</v>
      </c>
      <c r="AF12" s="98">
        <v>0</v>
      </c>
      <c r="AG12" s="98">
        <v>0</v>
      </c>
      <c r="AH12" s="57">
        <v>44621</v>
      </c>
      <c r="AI12" s="22">
        <v>44926</v>
      </c>
      <c r="AJ12" s="29" t="s">
        <v>149</v>
      </c>
      <c r="AK12" s="73" t="s">
        <v>149</v>
      </c>
      <c r="AL12" s="69">
        <v>0</v>
      </c>
      <c r="AM12" s="29" t="s">
        <v>151</v>
      </c>
      <c r="AN12" s="32" t="s">
        <v>165</v>
      </c>
      <c r="AO12" s="407"/>
      <c r="AP12" s="413"/>
      <c r="AQ12" s="402"/>
      <c r="AR12" s="404"/>
      <c r="AS12" s="407"/>
      <c r="AT12" s="474"/>
      <c r="AU12" s="446"/>
      <c r="AV12" s="442"/>
      <c r="AW12" s="442"/>
      <c r="AX12" s="36" t="s">
        <v>155</v>
      </c>
      <c r="AY12" s="14" t="s">
        <v>236</v>
      </c>
      <c r="AZ12" s="25" t="s">
        <v>237</v>
      </c>
      <c r="BA12" s="52" t="s">
        <v>367</v>
      </c>
    </row>
    <row r="13" spans="1:53" ht="154.5" customHeight="1">
      <c r="A13" s="402"/>
      <c r="B13" s="402"/>
      <c r="C13" s="402"/>
      <c r="D13" s="402"/>
      <c r="E13" s="402"/>
      <c r="F13" s="402"/>
      <c r="G13" s="402"/>
      <c r="H13" s="402"/>
      <c r="I13" s="432"/>
      <c r="J13" s="402"/>
      <c r="K13" s="13" t="s">
        <v>30</v>
      </c>
      <c r="L13" s="14" t="s">
        <v>52</v>
      </c>
      <c r="M13" s="13" t="s">
        <v>77</v>
      </c>
      <c r="N13" s="13" t="s">
        <v>92</v>
      </c>
      <c r="O13" s="13">
        <v>400</v>
      </c>
      <c r="P13" s="16">
        <v>200</v>
      </c>
      <c r="Q13" s="17">
        <v>156</v>
      </c>
      <c r="R13" s="54">
        <v>4</v>
      </c>
      <c r="S13" s="54">
        <v>0</v>
      </c>
      <c r="T13" s="54">
        <v>0</v>
      </c>
      <c r="U13" s="169">
        <v>0</v>
      </c>
      <c r="V13" s="221">
        <f>+(U13+T13+S13+R13)/P13</f>
        <v>0.02</v>
      </c>
      <c r="W13" s="221">
        <f>+(U13+T13+S13+R13+Q13)/O13</f>
        <v>0.4</v>
      </c>
      <c r="X13" s="404"/>
      <c r="Y13" s="405"/>
      <c r="Z13" s="411"/>
      <c r="AA13" s="117" t="s">
        <v>162</v>
      </c>
      <c r="AB13" s="174">
        <v>200</v>
      </c>
      <c r="AC13" s="61">
        <v>10</v>
      </c>
      <c r="AD13" s="98">
        <v>20</v>
      </c>
      <c r="AE13" s="98">
        <v>77</v>
      </c>
      <c r="AF13" s="98">
        <v>34</v>
      </c>
      <c r="AG13" s="226">
        <f>+(AF13+AE13+AD13+AC13)/AB13</f>
        <v>0.70499999999999996</v>
      </c>
      <c r="AH13" s="57">
        <v>44593</v>
      </c>
      <c r="AI13" s="22">
        <v>44926</v>
      </c>
      <c r="AJ13" s="29" t="s">
        <v>149</v>
      </c>
      <c r="AK13" s="73" t="s">
        <v>149</v>
      </c>
      <c r="AL13" s="69">
        <v>0.7</v>
      </c>
      <c r="AM13" s="29" t="s">
        <v>151</v>
      </c>
      <c r="AN13" s="32" t="s">
        <v>165</v>
      </c>
      <c r="AO13" s="407"/>
      <c r="AP13" s="413"/>
      <c r="AQ13" s="402"/>
      <c r="AR13" s="404"/>
      <c r="AS13" s="407"/>
      <c r="AT13" s="474"/>
      <c r="AU13" s="446"/>
      <c r="AV13" s="442"/>
      <c r="AW13" s="442"/>
      <c r="AX13" s="36" t="s">
        <v>156</v>
      </c>
      <c r="AY13" s="41"/>
      <c r="AZ13" s="41"/>
      <c r="BA13" s="52" t="s">
        <v>368</v>
      </c>
    </row>
    <row r="14" spans="1:53" ht="45">
      <c r="A14" s="402"/>
      <c r="B14" s="402"/>
      <c r="C14" s="402"/>
      <c r="D14" s="402"/>
      <c r="E14" s="402"/>
      <c r="F14" s="402"/>
      <c r="G14" s="402"/>
      <c r="H14" s="402"/>
      <c r="I14" s="432"/>
      <c r="J14" s="402"/>
      <c r="K14" s="13" t="s">
        <v>31</v>
      </c>
      <c r="L14" s="14" t="s">
        <v>53</v>
      </c>
      <c r="M14" s="13" t="s">
        <v>77</v>
      </c>
      <c r="N14" s="13" t="s">
        <v>93</v>
      </c>
      <c r="O14" s="13">
        <v>80</v>
      </c>
      <c r="P14" s="16">
        <v>40</v>
      </c>
      <c r="Q14" s="17">
        <v>2</v>
      </c>
      <c r="R14" s="54">
        <v>36</v>
      </c>
      <c r="S14" s="54">
        <v>0</v>
      </c>
      <c r="T14" s="54">
        <v>0</v>
      </c>
      <c r="U14" s="169">
        <v>0</v>
      </c>
      <c r="V14" s="221">
        <f>+(U14+T14+R14)/P14</f>
        <v>0.9</v>
      </c>
      <c r="W14" s="221">
        <f>+(U14+T14+S14+R14+Q14)/O14</f>
        <v>0.47499999999999998</v>
      </c>
      <c r="X14" s="404"/>
      <c r="Y14" s="405"/>
      <c r="Z14" s="411"/>
      <c r="AA14" s="477" t="s">
        <v>163</v>
      </c>
      <c r="AB14" s="479">
        <v>89</v>
      </c>
      <c r="AC14" s="481">
        <v>40</v>
      </c>
      <c r="AD14" s="481">
        <v>31</v>
      </c>
      <c r="AE14" s="481">
        <v>55</v>
      </c>
      <c r="AF14" s="481">
        <v>52</v>
      </c>
      <c r="AG14" s="458">
        <v>1</v>
      </c>
      <c r="AH14" s="483">
        <v>44621</v>
      </c>
      <c r="AI14" s="426" t="s">
        <v>164</v>
      </c>
      <c r="AJ14" s="485" t="s">
        <v>149</v>
      </c>
      <c r="AK14" s="497" t="s">
        <v>149</v>
      </c>
      <c r="AL14" s="499">
        <v>1</v>
      </c>
      <c r="AM14" s="501" t="s">
        <v>151</v>
      </c>
      <c r="AN14" s="424" t="s">
        <v>165</v>
      </c>
      <c r="AO14" s="407"/>
      <c r="AP14" s="413"/>
      <c r="AQ14" s="402"/>
      <c r="AR14" s="404"/>
      <c r="AS14" s="407"/>
      <c r="AT14" s="474"/>
      <c r="AU14" s="446"/>
      <c r="AV14" s="442"/>
      <c r="AW14" s="442"/>
      <c r="AX14" s="414" t="s">
        <v>155</v>
      </c>
      <c r="AY14" s="402" t="s">
        <v>238</v>
      </c>
      <c r="AZ14" s="407" t="s">
        <v>237</v>
      </c>
      <c r="BA14" s="476" t="s">
        <v>369</v>
      </c>
    </row>
    <row r="15" spans="1:53" ht="60">
      <c r="A15" s="402"/>
      <c r="B15" s="402"/>
      <c r="C15" s="402"/>
      <c r="D15" s="402"/>
      <c r="E15" s="402"/>
      <c r="F15" s="402"/>
      <c r="G15" s="402"/>
      <c r="H15" s="402"/>
      <c r="I15" s="432"/>
      <c r="J15" s="402"/>
      <c r="K15" s="13" t="s">
        <v>63</v>
      </c>
      <c r="L15" s="14" t="s">
        <v>64</v>
      </c>
      <c r="M15" s="13" t="s">
        <v>77</v>
      </c>
      <c r="N15" s="13" t="s">
        <v>94</v>
      </c>
      <c r="O15" s="453">
        <v>1000</v>
      </c>
      <c r="P15" s="451">
        <v>300</v>
      </c>
      <c r="Q15" s="449">
        <v>32</v>
      </c>
      <c r="R15" s="447">
        <v>7</v>
      </c>
      <c r="S15" s="447">
        <v>0</v>
      </c>
      <c r="T15" s="447">
        <v>0</v>
      </c>
      <c r="U15" s="464">
        <v>0</v>
      </c>
      <c r="V15" s="460">
        <f>+(U15+T15+S15+R15)/P15</f>
        <v>2.3333333333333334E-2</v>
      </c>
      <c r="W15" s="460">
        <f>+(U15+T15+S15+R15+Q15)/O15</f>
        <v>3.9E-2</v>
      </c>
      <c r="X15" s="404"/>
      <c r="Y15" s="405"/>
      <c r="Z15" s="411"/>
      <c r="AA15" s="478"/>
      <c r="AB15" s="480"/>
      <c r="AC15" s="482"/>
      <c r="AD15" s="482"/>
      <c r="AE15" s="482"/>
      <c r="AF15" s="482"/>
      <c r="AG15" s="459"/>
      <c r="AH15" s="484"/>
      <c r="AI15" s="406"/>
      <c r="AJ15" s="486"/>
      <c r="AK15" s="498"/>
      <c r="AL15" s="500"/>
      <c r="AM15" s="502"/>
      <c r="AN15" s="425"/>
      <c r="AO15" s="407"/>
      <c r="AP15" s="413"/>
      <c r="AQ15" s="402"/>
      <c r="AR15" s="404"/>
      <c r="AS15" s="407"/>
      <c r="AT15" s="474"/>
      <c r="AU15" s="445"/>
      <c r="AV15" s="443"/>
      <c r="AW15" s="443"/>
      <c r="AX15" s="415"/>
      <c r="AY15" s="402"/>
      <c r="AZ15" s="407"/>
      <c r="BA15" s="476"/>
    </row>
    <row r="16" spans="1:53" ht="18.75" customHeight="1">
      <c r="A16" s="402"/>
      <c r="B16" s="402"/>
      <c r="C16" s="402"/>
      <c r="D16" s="402"/>
      <c r="E16" s="402"/>
      <c r="F16" s="402"/>
      <c r="G16" s="402"/>
      <c r="H16" s="402"/>
      <c r="I16" s="432"/>
      <c r="J16" s="402"/>
      <c r="K16" s="13"/>
      <c r="L16" s="14"/>
      <c r="M16" s="13"/>
      <c r="N16" s="13"/>
      <c r="O16" s="454"/>
      <c r="P16" s="452"/>
      <c r="Q16" s="450"/>
      <c r="R16" s="448"/>
      <c r="S16" s="448"/>
      <c r="T16" s="448"/>
      <c r="U16" s="466"/>
      <c r="V16" s="461"/>
      <c r="W16" s="461"/>
      <c r="X16" s="186"/>
      <c r="Y16" s="187"/>
      <c r="Z16" s="188"/>
      <c r="AA16" s="228"/>
      <c r="AB16" s="229"/>
      <c r="AC16" s="230"/>
      <c r="AD16" s="231"/>
      <c r="AE16" s="230"/>
      <c r="AF16" s="230"/>
      <c r="AG16" s="232">
        <f>AVERAGE(AG11:AG15)</f>
        <v>0.42625000000000002</v>
      </c>
      <c r="AH16" s="233"/>
      <c r="AI16" s="234"/>
      <c r="AJ16" s="228"/>
      <c r="AK16" s="235"/>
      <c r="AL16" s="236"/>
      <c r="AM16" s="237"/>
      <c r="AN16" s="238"/>
      <c r="AO16" s="206"/>
      <c r="AP16" s="212"/>
      <c r="AQ16" s="239"/>
      <c r="AR16" s="186"/>
      <c r="AS16" s="206"/>
      <c r="AT16" s="204"/>
      <c r="AU16" s="240"/>
      <c r="AV16" s="242">
        <f>SUM(AV11)</f>
        <v>0.73746110374416396</v>
      </c>
      <c r="AW16" s="242">
        <f>AVERAGE(AW11)</f>
        <v>5.0557667922676651E-2</v>
      </c>
      <c r="AX16" s="241"/>
      <c r="AY16" s="239"/>
      <c r="AZ16" s="206"/>
      <c r="BA16" s="214"/>
    </row>
    <row r="17" spans="1:53" ht="152.25" customHeight="1">
      <c r="A17" s="402"/>
      <c r="B17" s="402"/>
      <c r="C17" s="402"/>
      <c r="D17" s="402"/>
      <c r="E17" s="402"/>
      <c r="F17" s="402"/>
      <c r="G17" s="402"/>
      <c r="H17" s="402"/>
      <c r="I17" s="432"/>
      <c r="J17" s="402"/>
      <c r="K17" s="13" t="s">
        <v>32</v>
      </c>
      <c r="L17" s="14" t="s">
        <v>54</v>
      </c>
      <c r="M17" s="13">
        <v>0</v>
      </c>
      <c r="N17" s="13" t="s">
        <v>95</v>
      </c>
      <c r="O17" s="13">
        <v>1</v>
      </c>
      <c r="P17" s="16" t="s">
        <v>403</v>
      </c>
      <c r="Q17" s="17">
        <v>1</v>
      </c>
      <c r="R17" s="54" t="s">
        <v>290</v>
      </c>
      <c r="S17" s="54" t="s">
        <v>290</v>
      </c>
      <c r="T17" s="54" t="s">
        <v>290</v>
      </c>
      <c r="U17" s="169" t="s">
        <v>290</v>
      </c>
      <c r="V17" s="221">
        <v>0.35</v>
      </c>
      <c r="W17" s="221">
        <v>0.35</v>
      </c>
      <c r="X17" s="19" t="s">
        <v>127</v>
      </c>
      <c r="Y17" s="31">
        <v>2021130010251</v>
      </c>
      <c r="Z17" s="20" t="s">
        <v>136</v>
      </c>
      <c r="AA17" s="114" t="s">
        <v>168</v>
      </c>
      <c r="AB17" s="175">
        <v>1</v>
      </c>
      <c r="AC17" s="60">
        <v>0</v>
      </c>
      <c r="AD17" s="99">
        <v>0</v>
      </c>
      <c r="AE17" s="176">
        <v>0.15</v>
      </c>
      <c r="AF17" s="176">
        <v>0.2</v>
      </c>
      <c r="AG17" s="227">
        <f>+(AF17+AE17+AD17+AC17)/AB17</f>
        <v>0.35</v>
      </c>
      <c r="AH17" s="168">
        <v>44621</v>
      </c>
      <c r="AI17" s="22">
        <v>44926</v>
      </c>
      <c r="AJ17" s="37">
        <v>1028736</v>
      </c>
      <c r="AK17" s="73" t="s">
        <v>149</v>
      </c>
      <c r="AL17" s="69">
        <v>0.2</v>
      </c>
      <c r="AM17" s="13" t="s">
        <v>151</v>
      </c>
      <c r="AN17" s="13" t="s">
        <v>169</v>
      </c>
      <c r="AO17" s="25" t="s">
        <v>154</v>
      </c>
      <c r="AP17" s="151">
        <v>153008333</v>
      </c>
      <c r="AQ17" s="14" t="s">
        <v>153</v>
      </c>
      <c r="AR17" s="19" t="s">
        <v>127</v>
      </c>
      <c r="AS17" s="25" t="s">
        <v>170</v>
      </c>
      <c r="AT17" s="182">
        <v>90835200</v>
      </c>
      <c r="AU17" s="18">
        <v>90835200</v>
      </c>
      <c r="AV17" s="69">
        <f>+AT17/AP17</f>
        <v>0.59366178442059103</v>
      </c>
      <c r="AW17" s="69">
        <f>+AU17/AP17</f>
        <v>0.59366178442059103</v>
      </c>
      <c r="AX17" s="25" t="s">
        <v>156</v>
      </c>
      <c r="AY17" s="41"/>
      <c r="AZ17" s="41"/>
      <c r="BA17" s="181" t="s">
        <v>370</v>
      </c>
    </row>
    <row r="18" spans="1:53" ht="39" customHeight="1">
      <c r="A18" s="402"/>
      <c r="B18" s="402"/>
      <c r="C18" s="402"/>
      <c r="D18" s="402"/>
      <c r="E18" s="402"/>
      <c r="F18" s="402"/>
      <c r="G18" s="402"/>
      <c r="H18" s="402"/>
      <c r="I18" s="432"/>
      <c r="J18" s="222"/>
      <c r="K18" s="223"/>
      <c r="L18" s="223"/>
      <c r="M18" s="223"/>
      <c r="N18" s="223"/>
      <c r="O18" s="223"/>
      <c r="P18" s="223"/>
      <c r="Q18" s="223"/>
      <c r="R18" s="223"/>
      <c r="S18" s="223"/>
      <c r="T18" s="223"/>
      <c r="U18" s="223"/>
      <c r="V18" s="224">
        <f>AVERAGE(V2:V17)</f>
        <v>0.64837500000000003</v>
      </c>
      <c r="W18" s="225">
        <f>AVERAGE(W2:W17)</f>
        <v>0.45366736111111111</v>
      </c>
      <c r="X18" s="186"/>
      <c r="Y18" s="187"/>
      <c r="Z18" s="188"/>
      <c r="AA18" s="189"/>
      <c r="AB18" s="190"/>
      <c r="AC18" s="191"/>
      <c r="AD18" s="192"/>
      <c r="AE18" s="193"/>
      <c r="AF18" s="193"/>
      <c r="AG18" s="243">
        <f>AVERAGE(AG17)</f>
        <v>0.35</v>
      </c>
      <c r="AH18" s="194"/>
      <c r="AI18" s="195"/>
      <c r="AJ18" s="196"/>
      <c r="AK18" s="197"/>
      <c r="AL18" s="198"/>
      <c r="AM18" s="199"/>
      <c r="AN18" s="199"/>
      <c r="AO18" s="200"/>
      <c r="AP18" s="201">
        <f>+AP17+AP11+AP2</f>
        <v>7198342983.4200001</v>
      </c>
      <c r="AQ18" s="202"/>
      <c r="AR18" s="203"/>
      <c r="AS18" s="200"/>
      <c r="AT18" s="204"/>
      <c r="AU18" s="205"/>
      <c r="AV18" s="244">
        <f>AVERAGE(AV17)</f>
        <v>0.59366178442059103</v>
      </c>
      <c r="AW18" s="244">
        <f>AVERAGE(AW17)</f>
        <v>0.59366178442059103</v>
      </c>
      <c r="AX18" s="206"/>
      <c r="AY18" s="207"/>
      <c r="AZ18" s="207"/>
      <c r="BA18" s="208"/>
    </row>
    <row r="19" spans="1:53" ht="39" customHeight="1">
      <c r="A19" s="402"/>
      <c r="B19" s="402"/>
      <c r="C19" s="402"/>
      <c r="D19" s="402"/>
      <c r="E19" s="402"/>
      <c r="F19" s="402"/>
      <c r="G19" s="402"/>
      <c r="H19" s="402"/>
      <c r="I19" s="432"/>
      <c r="J19" s="455" t="s">
        <v>404</v>
      </c>
      <c r="K19" s="456"/>
      <c r="L19" s="456"/>
      <c r="M19" s="456"/>
      <c r="N19" s="456"/>
      <c r="O19" s="456"/>
      <c r="P19" s="456"/>
      <c r="Q19" s="456"/>
      <c r="R19" s="456"/>
      <c r="S19" s="456"/>
      <c r="T19" s="456"/>
      <c r="U19" s="456"/>
      <c r="V19" s="456"/>
      <c r="W19" s="457"/>
      <c r="X19" s="246"/>
      <c r="Y19" s="247"/>
      <c r="Z19" s="248"/>
      <c r="AA19" s="249"/>
      <c r="AB19" s="250"/>
      <c r="AC19" s="251"/>
      <c r="AD19" s="252"/>
      <c r="AE19" s="253"/>
      <c r="AF19" s="253"/>
      <c r="AG19" s="267">
        <f>+(AG18+AG16+AG10)/3</f>
        <v>0.59208333333333341</v>
      </c>
      <c r="AH19" s="254"/>
      <c r="AI19" s="255"/>
      <c r="AJ19" s="256"/>
      <c r="AK19" s="257"/>
      <c r="AL19" s="258"/>
      <c r="AM19" s="259"/>
      <c r="AN19" s="259"/>
      <c r="AO19" s="260"/>
      <c r="AP19" s="261">
        <f>+AP18+AP12+AP3</f>
        <v>7198342983.4200001</v>
      </c>
      <c r="AQ19" s="262"/>
      <c r="AR19" s="263"/>
      <c r="AS19" s="260"/>
      <c r="AT19" s="264">
        <f>+AT17+AT11+AT2</f>
        <v>5702885826</v>
      </c>
      <c r="AU19" s="265">
        <f>+AU17+AU11+AU2</f>
        <v>2322104394</v>
      </c>
      <c r="AV19" s="266">
        <f>+AT19/AP18</f>
        <v>0.79224980514758769</v>
      </c>
      <c r="AW19" s="266">
        <f>+AU19/AP18</f>
        <v>0.32258874012373701</v>
      </c>
      <c r="AX19" s="25"/>
      <c r="AY19" s="41"/>
      <c r="AZ19" s="41"/>
      <c r="BA19" s="181"/>
    </row>
    <row r="20" spans="1:53" ht="179.25" customHeight="1">
      <c r="A20" s="402"/>
      <c r="B20" s="402"/>
      <c r="C20" s="402"/>
      <c r="D20" s="402"/>
      <c r="E20" s="402"/>
      <c r="F20" s="402"/>
      <c r="G20" s="402"/>
      <c r="H20" s="402"/>
      <c r="I20" s="432"/>
      <c r="J20" s="402" t="s">
        <v>123</v>
      </c>
      <c r="K20" s="409" t="s">
        <v>33</v>
      </c>
      <c r="L20" s="402" t="s">
        <v>55</v>
      </c>
      <c r="M20" s="409" t="s">
        <v>78</v>
      </c>
      <c r="N20" s="418" t="s">
        <v>96</v>
      </c>
      <c r="O20" s="409">
        <v>201</v>
      </c>
      <c r="P20" s="410">
        <v>50</v>
      </c>
      <c r="Q20" s="403">
        <v>101</v>
      </c>
      <c r="R20" s="470">
        <v>0</v>
      </c>
      <c r="S20" s="470">
        <v>0</v>
      </c>
      <c r="T20" s="470">
        <v>139</v>
      </c>
      <c r="U20" s="464" t="s">
        <v>290</v>
      </c>
      <c r="V20" s="460">
        <v>1</v>
      </c>
      <c r="W20" s="460">
        <v>1</v>
      </c>
      <c r="X20" s="404" t="s">
        <v>128</v>
      </c>
      <c r="Y20" s="405">
        <v>2021130010248</v>
      </c>
      <c r="Z20" s="411" t="s">
        <v>137</v>
      </c>
      <c r="AA20" s="114" t="s">
        <v>171</v>
      </c>
      <c r="AB20" s="175">
        <v>4</v>
      </c>
      <c r="AC20" s="60">
        <v>0</v>
      </c>
      <c r="AD20" s="99">
        <v>0</v>
      </c>
      <c r="AE20" s="99">
        <v>6</v>
      </c>
      <c r="AF20" s="99" t="s">
        <v>290</v>
      </c>
      <c r="AG20" s="292">
        <v>1</v>
      </c>
      <c r="AH20" s="57">
        <v>44621</v>
      </c>
      <c r="AI20" s="22">
        <v>44926</v>
      </c>
      <c r="AJ20" s="14">
        <v>50</v>
      </c>
      <c r="AK20" s="73" t="s">
        <v>149</v>
      </c>
      <c r="AL20" s="70">
        <v>1</v>
      </c>
      <c r="AM20" s="13" t="s">
        <v>172</v>
      </c>
      <c r="AN20" s="13" t="s">
        <v>397</v>
      </c>
      <c r="AO20" s="426" t="s">
        <v>154</v>
      </c>
      <c r="AP20" s="428">
        <v>5089195406.6800003</v>
      </c>
      <c r="AQ20" s="431" t="s">
        <v>174</v>
      </c>
      <c r="AR20" s="434" t="s">
        <v>128</v>
      </c>
      <c r="AS20" s="426" t="s">
        <v>175</v>
      </c>
      <c r="AT20" s="474">
        <v>4111112401</v>
      </c>
      <c r="AU20" s="444">
        <v>1590081921</v>
      </c>
      <c r="AV20" s="444">
        <f>+AT20/AP20</f>
        <v>0.80781185874761585</v>
      </c>
      <c r="AW20" s="444">
        <f>+AU20/AP20</f>
        <v>0.31244269357645077</v>
      </c>
      <c r="AX20" s="36" t="s">
        <v>155</v>
      </c>
      <c r="AY20" s="14" t="s">
        <v>234</v>
      </c>
      <c r="AZ20" s="25" t="s">
        <v>237</v>
      </c>
      <c r="BA20" s="76" t="s">
        <v>326</v>
      </c>
    </row>
    <row r="21" spans="1:53" ht="150.75" customHeight="1">
      <c r="A21" s="402"/>
      <c r="B21" s="402"/>
      <c r="C21" s="402"/>
      <c r="D21" s="402"/>
      <c r="E21" s="402"/>
      <c r="F21" s="402"/>
      <c r="G21" s="402"/>
      <c r="H21" s="402"/>
      <c r="I21" s="432"/>
      <c r="J21" s="402"/>
      <c r="K21" s="409"/>
      <c r="L21" s="402"/>
      <c r="M21" s="409"/>
      <c r="N21" s="418"/>
      <c r="O21" s="409"/>
      <c r="P21" s="410"/>
      <c r="Q21" s="403"/>
      <c r="R21" s="470"/>
      <c r="S21" s="470"/>
      <c r="T21" s="470"/>
      <c r="U21" s="466"/>
      <c r="V21" s="461"/>
      <c r="W21" s="461"/>
      <c r="X21" s="404"/>
      <c r="Y21" s="405"/>
      <c r="Z21" s="411"/>
      <c r="AA21" s="114" t="s">
        <v>251</v>
      </c>
      <c r="AB21" s="177">
        <v>1</v>
      </c>
      <c r="AC21" s="62">
        <v>0</v>
      </c>
      <c r="AD21" s="100">
        <v>1</v>
      </c>
      <c r="AE21" s="100">
        <v>1</v>
      </c>
      <c r="AF21" s="100" t="s">
        <v>290</v>
      </c>
      <c r="AG21" s="296">
        <f>+AE21/AB21</f>
        <v>1</v>
      </c>
      <c r="AH21" s="57">
        <v>44743</v>
      </c>
      <c r="AI21" s="22">
        <v>44926</v>
      </c>
      <c r="AJ21" s="14">
        <v>50</v>
      </c>
      <c r="AK21" s="73">
        <v>0</v>
      </c>
      <c r="AL21" s="70">
        <v>1</v>
      </c>
      <c r="AM21" s="13" t="s">
        <v>172</v>
      </c>
      <c r="AN21" s="13" t="s">
        <v>397</v>
      </c>
      <c r="AO21" s="427"/>
      <c r="AP21" s="429"/>
      <c r="AQ21" s="432"/>
      <c r="AR21" s="435"/>
      <c r="AS21" s="427"/>
      <c r="AT21" s="474"/>
      <c r="AU21" s="446"/>
      <c r="AV21" s="446"/>
      <c r="AW21" s="446"/>
      <c r="AX21" s="38" t="s">
        <v>155</v>
      </c>
      <c r="AY21" s="14" t="s">
        <v>234</v>
      </c>
      <c r="AZ21" s="25" t="s">
        <v>235</v>
      </c>
      <c r="BA21" s="76" t="s">
        <v>327</v>
      </c>
    </row>
    <row r="22" spans="1:53" ht="155.25" customHeight="1">
      <c r="A22" s="402"/>
      <c r="B22" s="402"/>
      <c r="C22" s="402"/>
      <c r="D22" s="402"/>
      <c r="E22" s="402"/>
      <c r="F22" s="402"/>
      <c r="G22" s="402"/>
      <c r="H22" s="402"/>
      <c r="I22" s="432"/>
      <c r="J22" s="402"/>
      <c r="K22" s="409" t="s">
        <v>34</v>
      </c>
      <c r="L22" s="402" t="s">
        <v>65</v>
      </c>
      <c r="M22" s="409" t="s">
        <v>79</v>
      </c>
      <c r="N22" s="418" t="s">
        <v>97</v>
      </c>
      <c r="O22" s="409">
        <v>70</v>
      </c>
      <c r="P22" s="410">
        <v>20</v>
      </c>
      <c r="Q22" s="403">
        <v>41</v>
      </c>
      <c r="R22" s="470">
        <v>0</v>
      </c>
      <c r="S22" s="470">
        <v>0</v>
      </c>
      <c r="T22" s="470">
        <v>0</v>
      </c>
      <c r="U22" s="464">
        <v>21</v>
      </c>
      <c r="V22" s="460">
        <v>1</v>
      </c>
      <c r="W22" s="460">
        <f>+(U22+Q22)/O22</f>
        <v>0.88571428571428568</v>
      </c>
      <c r="X22" s="404"/>
      <c r="Y22" s="405"/>
      <c r="Z22" s="411"/>
      <c r="AA22" s="114" t="s">
        <v>176</v>
      </c>
      <c r="AB22" s="175">
        <v>1</v>
      </c>
      <c r="AC22" s="60">
        <v>0</v>
      </c>
      <c r="AD22" s="99">
        <v>0</v>
      </c>
      <c r="AE22" s="99">
        <v>1</v>
      </c>
      <c r="AF22" s="99">
        <v>2</v>
      </c>
      <c r="AG22" s="292">
        <v>1</v>
      </c>
      <c r="AH22" s="58">
        <v>44682</v>
      </c>
      <c r="AI22" s="22">
        <v>44926</v>
      </c>
      <c r="AJ22" s="14" t="s">
        <v>149</v>
      </c>
      <c r="AK22" s="74" t="s">
        <v>149</v>
      </c>
      <c r="AL22" s="70">
        <v>1</v>
      </c>
      <c r="AM22" s="13" t="s">
        <v>189</v>
      </c>
      <c r="AN22" s="13" t="s">
        <v>397</v>
      </c>
      <c r="AO22" s="427"/>
      <c r="AP22" s="429"/>
      <c r="AQ22" s="432"/>
      <c r="AR22" s="435"/>
      <c r="AS22" s="427"/>
      <c r="AT22" s="474"/>
      <c r="AU22" s="446"/>
      <c r="AV22" s="446"/>
      <c r="AW22" s="446"/>
      <c r="AX22" s="13" t="s">
        <v>156</v>
      </c>
      <c r="AY22" s="14"/>
      <c r="AZ22" s="25"/>
      <c r="BA22" s="77" t="s">
        <v>371</v>
      </c>
    </row>
    <row r="23" spans="1:53" ht="155.25" customHeight="1">
      <c r="A23" s="402"/>
      <c r="B23" s="402"/>
      <c r="C23" s="402"/>
      <c r="D23" s="402"/>
      <c r="E23" s="402"/>
      <c r="F23" s="402"/>
      <c r="G23" s="402"/>
      <c r="H23" s="402"/>
      <c r="I23" s="432"/>
      <c r="J23" s="402"/>
      <c r="K23" s="409"/>
      <c r="L23" s="402"/>
      <c r="M23" s="409"/>
      <c r="N23" s="418"/>
      <c r="O23" s="409"/>
      <c r="P23" s="410"/>
      <c r="Q23" s="403"/>
      <c r="R23" s="470"/>
      <c r="S23" s="470"/>
      <c r="T23" s="470"/>
      <c r="U23" s="465"/>
      <c r="V23" s="463"/>
      <c r="W23" s="463"/>
      <c r="X23" s="404"/>
      <c r="Y23" s="405"/>
      <c r="Z23" s="411"/>
      <c r="AA23" s="114" t="s">
        <v>177</v>
      </c>
      <c r="AB23" s="175">
        <v>5</v>
      </c>
      <c r="AC23" s="60">
        <v>0</v>
      </c>
      <c r="AD23" s="99">
        <v>0</v>
      </c>
      <c r="AE23" s="99">
        <v>0</v>
      </c>
      <c r="AF23" s="99">
        <v>3</v>
      </c>
      <c r="AG23" s="294">
        <f>+AF23/AB23</f>
        <v>0.6</v>
      </c>
      <c r="AH23" s="58">
        <v>44621</v>
      </c>
      <c r="AI23" s="22">
        <v>44926</v>
      </c>
      <c r="AJ23" s="14" t="s">
        <v>149</v>
      </c>
      <c r="AK23" s="75" t="s">
        <v>149</v>
      </c>
      <c r="AL23" s="71">
        <v>0.6</v>
      </c>
      <c r="AM23" s="13" t="s">
        <v>189</v>
      </c>
      <c r="AN23" s="13" t="s">
        <v>397</v>
      </c>
      <c r="AO23" s="427"/>
      <c r="AP23" s="429"/>
      <c r="AQ23" s="432"/>
      <c r="AR23" s="435"/>
      <c r="AS23" s="427"/>
      <c r="AT23" s="474"/>
      <c r="AU23" s="446"/>
      <c r="AV23" s="446"/>
      <c r="AW23" s="446"/>
      <c r="AX23" s="13" t="s">
        <v>155</v>
      </c>
      <c r="AY23" s="14" t="s">
        <v>239</v>
      </c>
      <c r="AZ23" s="25" t="s">
        <v>237</v>
      </c>
      <c r="BA23" s="162" t="s">
        <v>372</v>
      </c>
    </row>
    <row r="24" spans="1:53" ht="155.25" customHeight="1">
      <c r="A24" s="402"/>
      <c r="B24" s="402"/>
      <c r="C24" s="402"/>
      <c r="D24" s="402"/>
      <c r="E24" s="402"/>
      <c r="F24" s="402"/>
      <c r="G24" s="402"/>
      <c r="H24" s="402"/>
      <c r="I24" s="432"/>
      <c r="J24" s="402"/>
      <c r="K24" s="409"/>
      <c r="L24" s="402"/>
      <c r="M24" s="409"/>
      <c r="N24" s="418"/>
      <c r="O24" s="409"/>
      <c r="P24" s="410"/>
      <c r="Q24" s="403"/>
      <c r="R24" s="470"/>
      <c r="S24" s="470"/>
      <c r="T24" s="470"/>
      <c r="U24" s="465"/>
      <c r="V24" s="463"/>
      <c r="W24" s="463"/>
      <c r="X24" s="404"/>
      <c r="Y24" s="405"/>
      <c r="Z24" s="411"/>
      <c r="AA24" s="114" t="s">
        <v>178</v>
      </c>
      <c r="AB24" s="175">
        <v>15</v>
      </c>
      <c r="AC24" s="60">
        <v>0</v>
      </c>
      <c r="AD24" s="99">
        <v>0</v>
      </c>
      <c r="AE24" s="99">
        <v>0</v>
      </c>
      <c r="AF24" s="99">
        <v>14</v>
      </c>
      <c r="AG24" s="294">
        <f>+AF24/AB24</f>
        <v>0.93333333333333335</v>
      </c>
      <c r="AH24" s="58">
        <v>44774</v>
      </c>
      <c r="AI24" s="22">
        <v>44926</v>
      </c>
      <c r="AJ24" s="14" t="s">
        <v>149</v>
      </c>
      <c r="AK24" s="75" t="s">
        <v>149</v>
      </c>
      <c r="AL24" s="71">
        <v>0.93</v>
      </c>
      <c r="AM24" s="13" t="s">
        <v>189</v>
      </c>
      <c r="AN24" s="13" t="s">
        <v>397</v>
      </c>
      <c r="AO24" s="427"/>
      <c r="AP24" s="429"/>
      <c r="AQ24" s="432"/>
      <c r="AR24" s="435"/>
      <c r="AS24" s="427"/>
      <c r="AT24" s="474"/>
      <c r="AU24" s="446"/>
      <c r="AV24" s="446"/>
      <c r="AW24" s="446"/>
      <c r="AX24" s="13" t="s">
        <v>155</v>
      </c>
      <c r="AY24" s="14" t="s">
        <v>239</v>
      </c>
      <c r="AZ24" s="25" t="s">
        <v>240</v>
      </c>
      <c r="BA24" s="170" t="s">
        <v>373</v>
      </c>
    </row>
    <row r="25" spans="1:53" ht="155.25" customHeight="1">
      <c r="A25" s="402"/>
      <c r="B25" s="402"/>
      <c r="C25" s="402"/>
      <c r="D25" s="402"/>
      <c r="E25" s="402"/>
      <c r="F25" s="402"/>
      <c r="G25" s="402"/>
      <c r="H25" s="402"/>
      <c r="I25" s="432"/>
      <c r="J25" s="402"/>
      <c r="K25" s="409"/>
      <c r="L25" s="402"/>
      <c r="M25" s="409"/>
      <c r="N25" s="418"/>
      <c r="O25" s="409"/>
      <c r="P25" s="410"/>
      <c r="Q25" s="403"/>
      <c r="R25" s="470"/>
      <c r="S25" s="470"/>
      <c r="T25" s="470"/>
      <c r="U25" s="466"/>
      <c r="V25" s="461"/>
      <c r="W25" s="461"/>
      <c r="X25" s="404"/>
      <c r="Y25" s="405"/>
      <c r="Z25" s="411"/>
      <c r="AA25" s="114" t="s">
        <v>179</v>
      </c>
      <c r="AB25" s="175">
        <v>2</v>
      </c>
      <c r="AC25" s="60">
        <v>0</v>
      </c>
      <c r="AD25" s="99">
        <v>0</v>
      </c>
      <c r="AE25" s="99">
        <v>0</v>
      </c>
      <c r="AF25" s="99">
        <v>14</v>
      </c>
      <c r="AG25" s="292">
        <v>1</v>
      </c>
      <c r="AH25" s="57">
        <v>44682</v>
      </c>
      <c r="AI25" s="22">
        <v>44926</v>
      </c>
      <c r="AJ25" s="14" t="s">
        <v>149</v>
      </c>
      <c r="AK25" s="75" t="s">
        <v>149</v>
      </c>
      <c r="AL25" s="71">
        <v>1</v>
      </c>
      <c r="AM25" s="13" t="s">
        <v>189</v>
      </c>
      <c r="AN25" s="13" t="s">
        <v>397</v>
      </c>
      <c r="AO25" s="427"/>
      <c r="AP25" s="429"/>
      <c r="AQ25" s="432"/>
      <c r="AR25" s="435"/>
      <c r="AS25" s="427"/>
      <c r="AT25" s="474"/>
      <c r="AU25" s="446"/>
      <c r="AV25" s="446"/>
      <c r="AW25" s="446"/>
      <c r="AX25" s="25" t="s">
        <v>155</v>
      </c>
      <c r="AY25" s="14" t="s">
        <v>234</v>
      </c>
      <c r="AZ25" s="25" t="s">
        <v>241</v>
      </c>
      <c r="BA25" s="170" t="s">
        <v>374</v>
      </c>
    </row>
    <row r="26" spans="1:53" ht="108.75" customHeight="1">
      <c r="A26" s="402"/>
      <c r="B26" s="402"/>
      <c r="C26" s="402"/>
      <c r="D26" s="402"/>
      <c r="E26" s="402"/>
      <c r="F26" s="402"/>
      <c r="G26" s="402"/>
      <c r="H26" s="402"/>
      <c r="I26" s="432"/>
      <c r="J26" s="402"/>
      <c r="K26" s="409" t="s">
        <v>87</v>
      </c>
      <c r="L26" s="402" t="s">
        <v>66</v>
      </c>
      <c r="M26" s="409" t="s">
        <v>80</v>
      </c>
      <c r="N26" s="418" t="s">
        <v>248</v>
      </c>
      <c r="O26" s="409">
        <v>8</v>
      </c>
      <c r="P26" s="436">
        <v>2.5</v>
      </c>
      <c r="Q26" s="437">
        <v>3.8</v>
      </c>
      <c r="R26" s="475">
        <v>0.44</v>
      </c>
      <c r="S26" s="475">
        <v>0.36</v>
      </c>
      <c r="T26" s="475">
        <v>0.34</v>
      </c>
      <c r="U26" s="503">
        <v>0.32</v>
      </c>
      <c r="V26" s="460">
        <f>1.4/2.5</f>
        <v>0.55999999999999994</v>
      </c>
      <c r="W26" s="460">
        <f>+(Q26+1.4)/8</f>
        <v>0.64999999999999991</v>
      </c>
      <c r="X26" s="404"/>
      <c r="Y26" s="405"/>
      <c r="Z26" s="411"/>
      <c r="AA26" s="114" t="s">
        <v>180</v>
      </c>
      <c r="AB26" s="175">
        <v>4</v>
      </c>
      <c r="AC26" s="60">
        <v>0</v>
      </c>
      <c r="AD26" s="99">
        <v>0</v>
      </c>
      <c r="AE26" s="153">
        <v>0</v>
      </c>
      <c r="AF26" s="164">
        <v>0</v>
      </c>
      <c r="AG26" s="226">
        <f>+(AF26+AE26+AD26+AC26)/AB26</f>
        <v>0</v>
      </c>
      <c r="AH26" s="57">
        <v>44593</v>
      </c>
      <c r="AI26" s="22">
        <v>44926</v>
      </c>
      <c r="AJ26" s="14" t="s">
        <v>149</v>
      </c>
      <c r="AK26" s="75" t="s">
        <v>149</v>
      </c>
      <c r="AL26" s="71">
        <v>0</v>
      </c>
      <c r="AM26" s="13" t="s">
        <v>189</v>
      </c>
      <c r="AN26" s="13" t="s">
        <v>397</v>
      </c>
      <c r="AO26" s="427"/>
      <c r="AP26" s="429"/>
      <c r="AQ26" s="432"/>
      <c r="AR26" s="435"/>
      <c r="AS26" s="427"/>
      <c r="AT26" s="474"/>
      <c r="AU26" s="446"/>
      <c r="AV26" s="446"/>
      <c r="AW26" s="446"/>
      <c r="AX26" s="13" t="s">
        <v>156</v>
      </c>
      <c r="AY26" s="41"/>
      <c r="AZ26" s="41"/>
      <c r="BA26" s="77" t="s">
        <v>255</v>
      </c>
    </row>
    <row r="27" spans="1:53" ht="82.5" customHeight="1">
      <c r="A27" s="402"/>
      <c r="B27" s="402"/>
      <c r="C27" s="402"/>
      <c r="D27" s="402"/>
      <c r="E27" s="402"/>
      <c r="F27" s="402"/>
      <c r="G27" s="402"/>
      <c r="H27" s="402"/>
      <c r="I27" s="432"/>
      <c r="J27" s="402"/>
      <c r="K27" s="409"/>
      <c r="L27" s="402"/>
      <c r="M27" s="409"/>
      <c r="N27" s="418"/>
      <c r="O27" s="409"/>
      <c r="P27" s="436"/>
      <c r="Q27" s="437"/>
      <c r="R27" s="475"/>
      <c r="S27" s="475"/>
      <c r="T27" s="475"/>
      <c r="U27" s="504"/>
      <c r="V27" s="463"/>
      <c r="W27" s="463"/>
      <c r="X27" s="404"/>
      <c r="Y27" s="405"/>
      <c r="Z27" s="411"/>
      <c r="AA27" s="249" t="s">
        <v>181</v>
      </c>
      <c r="AB27" s="175">
        <v>1</v>
      </c>
      <c r="AC27" s="60">
        <v>1</v>
      </c>
      <c r="AD27" s="99">
        <v>1</v>
      </c>
      <c r="AE27" s="154">
        <v>1</v>
      </c>
      <c r="AF27" s="165">
        <v>1</v>
      </c>
      <c r="AG27" s="295">
        <f>+AF27/AB27</f>
        <v>1</v>
      </c>
      <c r="AH27" s="57">
        <v>44593</v>
      </c>
      <c r="AI27" s="22">
        <v>44926</v>
      </c>
      <c r="AJ27" s="14" t="s">
        <v>149</v>
      </c>
      <c r="AK27" s="75" t="s">
        <v>149</v>
      </c>
      <c r="AL27" s="71">
        <v>1</v>
      </c>
      <c r="AM27" s="13" t="s">
        <v>189</v>
      </c>
      <c r="AN27" s="13" t="s">
        <v>397</v>
      </c>
      <c r="AO27" s="427"/>
      <c r="AP27" s="429"/>
      <c r="AQ27" s="432"/>
      <c r="AR27" s="435"/>
      <c r="AS27" s="427"/>
      <c r="AT27" s="474"/>
      <c r="AU27" s="446"/>
      <c r="AV27" s="446"/>
      <c r="AW27" s="446"/>
      <c r="AX27" s="13" t="s">
        <v>156</v>
      </c>
      <c r="AY27" s="41"/>
      <c r="AZ27" s="41"/>
      <c r="BA27" s="77" t="s">
        <v>375</v>
      </c>
    </row>
    <row r="28" spans="1:53" ht="93" customHeight="1">
      <c r="A28" s="402"/>
      <c r="B28" s="402"/>
      <c r="C28" s="402"/>
      <c r="D28" s="402"/>
      <c r="E28" s="402"/>
      <c r="F28" s="402"/>
      <c r="G28" s="402"/>
      <c r="H28" s="402"/>
      <c r="I28" s="432"/>
      <c r="J28" s="402"/>
      <c r="K28" s="409"/>
      <c r="L28" s="402"/>
      <c r="M28" s="409"/>
      <c r="N28" s="418"/>
      <c r="O28" s="409"/>
      <c r="P28" s="436"/>
      <c r="Q28" s="437"/>
      <c r="R28" s="475"/>
      <c r="S28" s="475"/>
      <c r="T28" s="475"/>
      <c r="U28" s="504"/>
      <c r="V28" s="463"/>
      <c r="W28" s="463"/>
      <c r="X28" s="404"/>
      <c r="Y28" s="405"/>
      <c r="Z28" s="411"/>
      <c r="AA28" s="114" t="s">
        <v>182</v>
      </c>
      <c r="AB28" s="175">
        <v>100</v>
      </c>
      <c r="AC28" s="60">
        <v>469</v>
      </c>
      <c r="AD28" s="99">
        <v>564</v>
      </c>
      <c r="AE28" s="153">
        <v>669</v>
      </c>
      <c r="AF28" s="164">
        <v>1141</v>
      </c>
      <c r="AG28" s="226">
        <v>1</v>
      </c>
      <c r="AH28" s="57">
        <v>44593</v>
      </c>
      <c r="AI28" s="22">
        <v>44926</v>
      </c>
      <c r="AJ28" s="14">
        <v>1200</v>
      </c>
      <c r="AK28" s="75" t="s">
        <v>149</v>
      </c>
      <c r="AL28" s="71">
        <v>1</v>
      </c>
      <c r="AM28" s="13" t="s">
        <v>189</v>
      </c>
      <c r="AN28" s="13" t="s">
        <v>397</v>
      </c>
      <c r="AO28" s="427"/>
      <c r="AP28" s="429"/>
      <c r="AQ28" s="432"/>
      <c r="AR28" s="435"/>
      <c r="AS28" s="427"/>
      <c r="AT28" s="474"/>
      <c r="AU28" s="446"/>
      <c r="AV28" s="446"/>
      <c r="AW28" s="446"/>
      <c r="AX28" s="13" t="s">
        <v>156</v>
      </c>
      <c r="AY28" s="41"/>
      <c r="AZ28" s="41"/>
      <c r="BA28" s="162" t="s">
        <v>376</v>
      </c>
    </row>
    <row r="29" spans="1:53" ht="78" customHeight="1">
      <c r="A29" s="402"/>
      <c r="B29" s="402"/>
      <c r="C29" s="402"/>
      <c r="D29" s="402"/>
      <c r="E29" s="402"/>
      <c r="F29" s="402"/>
      <c r="G29" s="402"/>
      <c r="H29" s="402"/>
      <c r="I29" s="432"/>
      <c r="J29" s="402"/>
      <c r="K29" s="409"/>
      <c r="L29" s="402"/>
      <c r="M29" s="409"/>
      <c r="N29" s="418"/>
      <c r="O29" s="409"/>
      <c r="P29" s="436"/>
      <c r="Q29" s="437"/>
      <c r="R29" s="475"/>
      <c r="S29" s="475"/>
      <c r="T29" s="475"/>
      <c r="U29" s="504"/>
      <c r="V29" s="463"/>
      <c r="W29" s="463"/>
      <c r="X29" s="404"/>
      <c r="Y29" s="405"/>
      <c r="Z29" s="411"/>
      <c r="AA29" s="114" t="s">
        <v>183</v>
      </c>
      <c r="AB29" s="175">
        <v>1</v>
      </c>
      <c r="AC29" s="60">
        <v>0.6</v>
      </c>
      <c r="AD29" s="99">
        <v>0</v>
      </c>
      <c r="AE29" s="154">
        <v>1</v>
      </c>
      <c r="AF29" s="165">
        <v>1</v>
      </c>
      <c r="AG29" s="295">
        <f>+AF29/AB29</f>
        <v>1</v>
      </c>
      <c r="AH29" s="57">
        <v>44593</v>
      </c>
      <c r="AI29" s="22">
        <v>44926</v>
      </c>
      <c r="AJ29" s="14" t="s">
        <v>149</v>
      </c>
      <c r="AK29" s="75" t="s">
        <v>149</v>
      </c>
      <c r="AL29" s="71">
        <v>1</v>
      </c>
      <c r="AM29" s="13" t="s">
        <v>189</v>
      </c>
      <c r="AN29" s="13" t="s">
        <v>397</v>
      </c>
      <c r="AO29" s="427"/>
      <c r="AP29" s="429"/>
      <c r="AQ29" s="432"/>
      <c r="AR29" s="435"/>
      <c r="AS29" s="427"/>
      <c r="AT29" s="474"/>
      <c r="AU29" s="446"/>
      <c r="AV29" s="446"/>
      <c r="AW29" s="446"/>
      <c r="AX29" s="13" t="s">
        <v>156</v>
      </c>
      <c r="AY29" s="41"/>
      <c r="AZ29" s="41"/>
      <c r="BA29" s="77" t="s">
        <v>328</v>
      </c>
    </row>
    <row r="30" spans="1:53" ht="145.5" customHeight="1">
      <c r="A30" s="402"/>
      <c r="B30" s="402"/>
      <c r="C30" s="402"/>
      <c r="D30" s="402"/>
      <c r="E30" s="402"/>
      <c r="F30" s="402"/>
      <c r="G30" s="402"/>
      <c r="H30" s="402"/>
      <c r="I30" s="432"/>
      <c r="J30" s="402"/>
      <c r="K30" s="409"/>
      <c r="L30" s="402"/>
      <c r="M30" s="409"/>
      <c r="N30" s="418"/>
      <c r="O30" s="409"/>
      <c r="P30" s="436"/>
      <c r="Q30" s="437"/>
      <c r="R30" s="475"/>
      <c r="S30" s="475"/>
      <c r="T30" s="475"/>
      <c r="U30" s="504"/>
      <c r="V30" s="463"/>
      <c r="W30" s="463"/>
      <c r="X30" s="404"/>
      <c r="Y30" s="405"/>
      <c r="Z30" s="411"/>
      <c r="AA30" s="118" t="s">
        <v>184</v>
      </c>
      <c r="AB30" s="175">
        <v>10</v>
      </c>
      <c r="AC30" s="60">
        <v>0</v>
      </c>
      <c r="AD30" s="99">
        <v>0</v>
      </c>
      <c r="AE30" s="153">
        <v>0</v>
      </c>
      <c r="AF30" s="164">
        <v>0</v>
      </c>
      <c r="AG30" s="164">
        <f>+(AF30+AE30+AD30+AC30)/AB30</f>
        <v>0</v>
      </c>
      <c r="AH30" s="57">
        <v>44593</v>
      </c>
      <c r="AI30" s="22">
        <v>44926</v>
      </c>
      <c r="AJ30" s="14" t="s">
        <v>149</v>
      </c>
      <c r="AK30" s="75" t="s">
        <v>149</v>
      </c>
      <c r="AL30" s="71">
        <v>0</v>
      </c>
      <c r="AM30" s="13" t="s">
        <v>189</v>
      </c>
      <c r="AN30" s="13" t="s">
        <v>397</v>
      </c>
      <c r="AO30" s="427"/>
      <c r="AP30" s="429"/>
      <c r="AQ30" s="432"/>
      <c r="AR30" s="435"/>
      <c r="AS30" s="427"/>
      <c r="AT30" s="474"/>
      <c r="AU30" s="446"/>
      <c r="AV30" s="446"/>
      <c r="AW30" s="446"/>
      <c r="AX30" s="13" t="s">
        <v>156</v>
      </c>
      <c r="AY30" s="41"/>
      <c r="AZ30" s="41"/>
      <c r="BA30" s="157" t="s">
        <v>377</v>
      </c>
    </row>
    <row r="31" spans="1:53" ht="60">
      <c r="A31" s="402"/>
      <c r="B31" s="402"/>
      <c r="C31" s="402"/>
      <c r="D31" s="402"/>
      <c r="E31" s="402"/>
      <c r="F31" s="402"/>
      <c r="G31" s="402"/>
      <c r="H31" s="402"/>
      <c r="I31" s="432"/>
      <c r="J31" s="402"/>
      <c r="K31" s="409"/>
      <c r="L31" s="402"/>
      <c r="M31" s="409"/>
      <c r="N31" s="418"/>
      <c r="O31" s="409"/>
      <c r="P31" s="436"/>
      <c r="Q31" s="437"/>
      <c r="R31" s="475"/>
      <c r="S31" s="475"/>
      <c r="T31" s="475"/>
      <c r="U31" s="504"/>
      <c r="V31" s="463"/>
      <c r="W31" s="463"/>
      <c r="X31" s="404"/>
      <c r="Y31" s="405"/>
      <c r="Z31" s="411"/>
      <c r="AA31" s="114" t="s">
        <v>185</v>
      </c>
      <c r="AB31" s="178">
        <v>11212</v>
      </c>
      <c r="AC31" s="63">
        <v>3358</v>
      </c>
      <c r="AD31" s="101">
        <v>3476</v>
      </c>
      <c r="AE31" s="154">
        <v>4514</v>
      </c>
      <c r="AF31" s="165">
        <v>1098</v>
      </c>
      <c r="AG31" s="295">
        <v>1</v>
      </c>
      <c r="AH31" s="57">
        <v>44593</v>
      </c>
      <c r="AI31" s="22">
        <v>44926</v>
      </c>
      <c r="AJ31" s="37">
        <v>11212</v>
      </c>
      <c r="AK31" s="75">
        <v>6834</v>
      </c>
      <c r="AL31" s="71">
        <v>1</v>
      </c>
      <c r="AM31" s="13" t="s">
        <v>189</v>
      </c>
      <c r="AN31" s="13" t="s">
        <v>397</v>
      </c>
      <c r="AO31" s="427"/>
      <c r="AP31" s="429"/>
      <c r="AQ31" s="432"/>
      <c r="AR31" s="435"/>
      <c r="AS31" s="427"/>
      <c r="AT31" s="474"/>
      <c r="AU31" s="446"/>
      <c r="AV31" s="446"/>
      <c r="AW31" s="446"/>
      <c r="AX31" s="13" t="s">
        <v>156</v>
      </c>
      <c r="AY31" s="41"/>
      <c r="AZ31" s="41"/>
      <c r="BA31" s="13" t="s">
        <v>378</v>
      </c>
    </row>
    <row r="32" spans="1:53" ht="150.75" customHeight="1">
      <c r="A32" s="402"/>
      <c r="B32" s="402"/>
      <c r="C32" s="402"/>
      <c r="D32" s="402"/>
      <c r="E32" s="402"/>
      <c r="F32" s="402"/>
      <c r="G32" s="402"/>
      <c r="H32" s="402"/>
      <c r="I32" s="432"/>
      <c r="J32" s="402"/>
      <c r="K32" s="409"/>
      <c r="L32" s="402"/>
      <c r="M32" s="409"/>
      <c r="N32" s="418"/>
      <c r="O32" s="409"/>
      <c r="P32" s="436"/>
      <c r="Q32" s="437"/>
      <c r="R32" s="475"/>
      <c r="S32" s="475"/>
      <c r="T32" s="475"/>
      <c r="U32" s="504"/>
      <c r="V32" s="463"/>
      <c r="W32" s="463"/>
      <c r="X32" s="404"/>
      <c r="Y32" s="405"/>
      <c r="Z32" s="411"/>
      <c r="AA32" s="114" t="s">
        <v>186</v>
      </c>
      <c r="AB32" s="175">
        <v>1</v>
      </c>
      <c r="AC32" s="64">
        <v>0.1</v>
      </c>
      <c r="AD32" s="102">
        <v>0.8</v>
      </c>
      <c r="AE32" s="155">
        <v>0.9</v>
      </c>
      <c r="AF32" s="166">
        <v>0.9</v>
      </c>
      <c r="AG32" s="226">
        <f>+AF32/AB32</f>
        <v>0.9</v>
      </c>
      <c r="AH32" s="57">
        <v>44652</v>
      </c>
      <c r="AI32" s="22">
        <v>44926</v>
      </c>
      <c r="AJ32" s="14" t="s">
        <v>149</v>
      </c>
      <c r="AK32" s="75" t="s">
        <v>149</v>
      </c>
      <c r="AL32" s="71">
        <v>0.9</v>
      </c>
      <c r="AM32" s="13" t="s">
        <v>189</v>
      </c>
      <c r="AN32" s="13" t="s">
        <v>397</v>
      </c>
      <c r="AO32" s="427"/>
      <c r="AP32" s="429"/>
      <c r="AQ32" s="432"/>
      <c r="AR32" s="435"/>
      <c r="AS32" s="427"/>
      <c r="AT32" s="474"/>
      <c r="AU32" s="446"/>
      <c r="AV32" s="446"/>
      <c r="AW32" s="446"/>
      <c r="AX32" s="13" t="s">
        <v>155</v>
      </c>
      <c r="AY32" s="14" t="s">
        <v>234</v>
      </c>
      <c r="AZ32" s="25" t="s">
        <v>242</v>
      </c>
      <c r="BA32" s="77" t="s">
        <v>329</v>
      </c>
    </row>
    <row r="33" spans="1:54" ht="120">
      <c r="A33" s="402"/>
      <c r="B33" s="402"/>
      <c r="C33" s="402"/>
      <c r="D33" s="402"/>
      <c r="E33" s="402"/>
      <c r="F33" s="402"/>
      <c r="G33" s="402"/>
      <c r="H33" s="402"/>
      <c r="I33" s="432"/>
      <c r="J33" s="402"/>
      <c r="K33" s="409"/>
      <c r="L33" s="402"/>
      <c r="M33" s="409"/>
      <c r="N33" s="418"/>
      <c r="O33" s="409"/>
      <c r="P33" s="436"/>
      <c r="Q33" s="437"/>
      <c r="R33" s="475"/>
      <c r="S33" s="475"/>
      <c r="T33" s="475"/>
      <c r="U33" s="504"/>
      <c r="V33" s="463"/>
      <c r="W33" s="463"/>
      <c r="X33" s="404"/>
      <c r="Y33" s="405"/>
      <c r="Z33" s="411"/>
      <c r="AA33" s="114" t="s">
        <v>187</v>
      </c>
      <c r="AB33" s="175">
        <v>1</v>
      </c>
      <c r="AC33" s="64">
        <v>0.3</v>
      </c>
      <c r="AD33" s="102">
        <v>0.6</v>
      </c>
      <c r="AE33" s="156">
        <v>1</v>
      </c>
      <c r="AF33" s="167">
        <v>1</v>
      </c>
      <c r="AG33" s="226">
        <f>+AF33/AB33</f>
        <v>1</v>
      </c>
      <c r="AH33" s="57">
        <v>44593</v>
      </c>
      <c r="AI33" s="22">
        <v>44926</v>
      </c>
      <c r="AJ33" s="14" t="s">
        <v>149</v>
      </c>
      <c r="AK33" s="75" t="s">
        <v>149</v>
      </c>
      <c r="AL33" s="71">
        <v>1</v>
      </c>
      <c r="AM33" s="13" t="s">
        <v>189</v>
      </c>
      <c r="AN33" s="13" t="s">
        <v>397</v>
      </c>
      <c r="AO33" s="427"/>
      <c r="AP33" s="429"/>
      <c r="AQ33" s="432"/>
      <c r="AR33" s="435"/>
      <c r="AS33" s="427"/>
      <c r="AT33" s="474"/>
      <c r="AU33" s="446"/>
      <c r="AV33" s="446"/>
      <c r="AW33" s="446"/>
      <c r="AX33" s="13" t="s">
        <v>156</v>
      </c>
      <c r="AY33" s="41"/>
      <c r="AZ33" s="41"/>
      <c r="BA33" s="77" t="s">
        <v>328</v>
      </c>
    </row>
    <row r="34" spans="1:54" ht="144.75" customHeight="1">
      <c r="A34" s="402"/>
      <c r="B34" s="402"/>
      <c r="C34" s="402"/>
      <c r="D34" s="402"/>
      <c r="E34" s="402"/>
      <c r="F34" s="402"/>
      <c r="G34" s="402"/>
      <c r="H34" s="402"/>
      <c r="I34" s="432"/>
      <c r="J34" s="402"/>
      <c r="K34" s="409"/>
      <c r="L34" s="402"/>
      <c r="M34" s="409"/>
      <c r="N34" s="418"/>
      <c r="O34" s="409"/>
      <c r="P34" s="436"/>
      <c r="Q34" s="437"/>
      <c r="R34" s="475"/>
      <c r="S34" s="475"/>
      <c r="T34" s="475"/>
      <c r="U34" s="505"/>
      <c r="V34" s="461"/>
      <c r="W34" s="461"/>
      <c r="X34" s="404"/>
      <c r="Y34" s="405"/>
      <c r="Z34" s="411"/>
      <c r="AA34" s="114" t="s">
        <v>188</v>
      </c>
      <c r="AB34" s="328">
        <v>1</v>
      </c>
      <c r="AC34" s="329">
        <v>0.4</v>
      </c>
      <c r="AD34" s="330">
        <v>0.4</v>
      </c>
      <c r="AE34" s="331">
        <v>0.8</v>
      </c>
      <c r="AF34" s="332">
        <v>0.8</v>
      </c>
      <c r="AG34" s="333">
        <f>+AF34/AB34</f>
        <v>0.8</v>
      </c>
      <c r="AH34" s="57">
        <v>44593</v>
      </c>
      <c r="AI34" s="22">
        <v>44926</v>
      </c>
      <c r="AJ34" s="14" t="s">
        <v>149</v>
      </c>
      <c r="AK34" s="75" t="s">
        <v>149</v>
      </c>
      <c r="AL34" s="71">
        <v>0.8</v>
      </c>
      <c r="AM34" s="13" t="s">
        <v>189</v>
      </c>
      <c r="AN34" s="13" t="s">
        <v>397</v>
      </c>
      <c r="AO34" s="427"/>
      <c r="AP34" s="429"/>
      <c r="AQ34" s="432"/>
      <c r="AR34" s="435"/>
      <c r="AS34" s="427"/>
      <c r="AT34" s="474"/>
      <c r="AU34" s="446"/>
      <c r="AV34" s="446"/>
      <c r="AW34" s="446"/>
      <c r="AX34" s="13" t="s">
        <v>156</v>
      </c>
      <c r="AY34" s="41"/>
      <c r="AZ34" s="41"/>
      <c r="BA34" s="77" t="s">
        <v>330</v>
      </c>
    </row>
    <row r="35" spans="1:54" ht="165.75" customHeight="1">
      <c r="A35" s="402"/>
      <c r="B35" s="402"/>
      <c r="C35" s="402"/>
      <c r="D35" s="402"/>
      <c r="E35" s="402"/>
      <c r="F35" s="402"/>
      <c r="G35" s="402"/>
      <c r="H35" s="402"/>
      <c r="I35" s="432"/>
      <c r="J35" s="402"/>
      <c r="K35" s="409" t="s">
        <v>35</v>
      </c>
      <c r="L35" s="402" t="s">
        <v>67</v>
      </c>
      <c r="M35" s="409" t="s">
        <v>81</v>
      </c>
      <c r="N35" s="418" t="s">
        <v>98</v>
      </c>
      <c r="O35" s="409">
        <v>100</v>
      </c>
      <c r="P35" s="410">
        <v>50</v>
      </c>
      <c r="Q35" s="403">
        <v>63</v>
      </c>
      <c r="R35" s="470">
        <v>20</v>
      </c>
      <c r="S35" s="470">
        <v>20</v>
      </c>
      <c r="T35" s="470">
        <v>20</v>
      </c>
      <c r="U35" s="464">
        <v>60</v>
      </c>
      <c r="V35" s="460">
        <v>1</v>
      </c>
      <c r="W35" s="460">
        <v>1</v>
      </c>
      <c r="X35" s="404"/>
      <c r="Y35" s="405"/>
      <c r="Z35" s="411"/>
      <c r="AA35" s="114" t="s">
        <v>190</v>
      </c>
      <c r="AB35" s="175">
        <v>1</v>
      </c>
      <c r="AC35" s="60">
        <v>1</v>
      </c>
      <c r="AD35" s="99">
        <v>1</v>
      </c>
      <c r="AE35" s="99">
        <v>1</v>
      </c>
      <c r="AF35" s="99">
        <v>1</v>
      </c>
      <c r="AG35" s="294">
        <f>+AF35/AB35</f>
        <v>1</v>
      </c>
      <c r="AH35" s="57">
        <v>44593</v>
      </c>
      <c r="AI35" s="22">
        <v>44926</v>
      </c>
      <c r="AJ35" s="14" t="s">
        <v>149</v>
      </c>
      <c r="AK35" s="73" t="s">
        <v>149</v>
      </c>
      <c r="AL35" s="70">
        <v>1</v>
      </c>
      <c r="AM35" s="13" t="s">
        <v>189</v>
      </c>
      <c r="AN35" s="13" t="s">
        <v>397</v>
      </c>
      <c r="AO35" s="427"/>
      <c r="AP35" s="429"/>
      <c r="AQ35" s="432"/>
      <c r="AR35" s="435"/>
      <c r="AS35" s="427"/>
      <c r="AT35" s="474"/>
      <c r="AU35" s="446"/>
      <c r="AV35" s="446"/>
      <c r="AW35" s="446"/>
      <c r="AX35" s="13" t="s">
        <v>156</v>
      </c>
      <c r="AY35" s="41"/>
      <c r="AZ35" s="41"/>
      <c r="BA35" s="162" t="s">
        <v>379</v>
      </c>
    </row>
    <row r="36" spans="1:54" ht="120">
      <c r="A36" s="402"/>
      <c r="B36" s="402"/>
      <c r="C36" s="402"/>
      <c r="D36" s="402"/>
      <c r="E36" s="402"/>
      <c r="F36" s="402"/>
      <c r="G36" s="402"/>
      <c r="H36" s="402"/>
      <c r="I36" s="432"/>
      <c r="J36" s="402"/>
      <c r="K36" s="409"/>
      <c r="L36" s="402"/>
      <c r="M36" s="409"/>
      <c r="N36" s="418"/>
      <c r="O36" s="409"/>
      <c r="P36" s="410"/>
      <c r="Q36" s="403"/>
      <c r="R36" s="470"/>
      <c r="S36" s="470"/>
      <c r="T36" s="470"/>
      <c r="U36" s="465"/>
      <c r="V36" s="463"/>
      <c r="W36" s="463"/>
      <c r="X36" s="404"/>
      <c r="Y36" s="405"/>
      <c r="Z36" s="411"/>
      <c r="AA36" s="249" t="s">
        <v>191</v>
      </c>
      <c r="AB36" s="179">
        <v>1</v>
      </c>
      <c r="AC36" s="65">
        <v>0</v>
      </c>
      <c r="AD36" s="103">
        <v>0</v>
      </c>
      <c r="AE36" s="103">
        <v>0</v>
      </c>
      <c r="AF36" s="103">
        <v>1</v>
      </c>
      <c r="AG36" s="290">
        <f>+AF36/AB36</f>
        <v>1</v>
      </c>
      <c r="AH36" s="57">
        <v>44593</v>
      </c>
      <c r="AI36" s="22">
        <v>44926</v>
      </c>
      <c r="AJ36" s="14" t="s">
        <v>149</v>
      </c>
      <c r="AK36" s="73" t="s">
        <v>149</v>
      </c>
      <c r="AL36" s="70">
        <v>1</v>
      </c>
      <c r="AM36" s="13" t="s">
        <v>189</v>
      </c>
      <c r="AN36" s="13" t="s">
        <v>397</v>
      </c>
      <c r="AO36" s="427"/>
      <c r="AP36" s="429"/>
      <c r="AQ36" s="432"/>
      <c r="AR36" s="435"/>
      <c r="AS36" s="427"/>
      <c r="AT36" s="474"/>
      <c r="AU36" s="446"/>
      <c r="AV36" s="446"/>
      <c r="AW36" s="446"/>
      <c r="AX36" s="25" t="s">
        <v>155</v>
      </c>
      <c r="AY36" s="14" t="s">
        <v>243</v>
      </c>
      <c r="AZ36" s="25" t="s">
        <v>247</v>
      </c>
      <c r="BA36" s="77" t="s">
        <v>380</v>
      </c>
    </row>
    <row r="37" spans="1:54" ht="115.5" customHeight="1">
      <c r="A37" s="402"/>
      <c r="B37" s="402"/>
      <c r="C37" s="402"/>
      <c r="D37" s="402"/>
      <c r="E37" s="402"/>
      <c r="F37" s="402"/>
      <c r="G37" s="402"/>
      <c r="H37" s="402"/>
      <c r="I37" s="432"/>
      <c r="J37" s="402"/>
      <c r="K37" s="409"/>
      <c r="L37" s="402"/>
      <c r="M37" s="409"/>
      <c r="N37" s="418"/>
      <c r="O37" s="409"/>
      <c r="P37" s="410"/>
      <c r="Q37" s="403"/>
      <c r="R37" s="470"/>
      <c r="S37" s="470"/>
      <c r="T37" s="470"/>
      <c r="U37" s="465"/>
      <c r="V37" s="463"/>
      <c r="W37" s="463"/>
      <c r="X37" s="404"/>
      <c r="Y37" s="405"/>
      <c r="Z37" s="411"/>
      <c r="AA37" s="249" t="s">
        <v>301</v>
      </c>
      <c r="AB37" s="179">
        <v>1</v>
      </c>
      <c r="AC37" s="65" t="s">
        <v>302</v>
      </c>
      <c r="AD37" s="103" t="s">
        <v>302</v>
      </c>
      <c r="AE37" s="103">
        <v>0</v>
      </c>
      <c r="AF37" s="103">
        <v>1</v>
      </c>
      <c r="AG37" s="290">
        <f>1/AB37</f>
        <v>1</v>
      </c>
      <c r="AH37" s="57">
        <v>44774</v>
      </c>
      <c r="AI37" s="22">
        <v>44926</v>
      </c>
      <c r="AJ37" s="14" t="s">
        <v>149</v>
      </c>
      <c r="AK37" s="73" t="s">
        <v>149</v>
      </c>
      <c r="AL37" s="70">
        <v>1</v>
      </c>
      <c r="AM37" s="13" t="s">
        <v>189</v>
      </c>
      <c r="AN37" s="13" t="s">
        <v>397</v>
      </c>
      <c r="AO37" s="427"/>
      <c r="AP37" s="429"/>
      <c r="AQ37" s="432"/>
      <c r="AR37" s="435"/>
      <c r="AS37" s="427"/>
      <c r="AT37" s="474"/>
      <c r="AU37" s="446"/>
      <c r="AV37" s="446"/>
      <c r="AW37" s="446"/>
      <c r="AX37" s="25" t="s">
        <v>155</v>
      </c>
      <c r="AY37" s="14" t="s">
        <v>310</v>
      </c>
      <c r="AZ37" s="25"/>
      <c r="BA37" s="170" t="s">
        <v>381</v>
      </c>
    </row>
    <row r="38" spans="1:54" ht="105">
      <c r="A38" s="402"/>
      <c r="B38" s="402"/>
      <c r="C38" s="402"/>
      <c r="D38" s="402"/>
      <c r="E38" s="402"/>
      <c r="F38" s="402"/>
      <c r="G38" s="402"/>
      <c r="H38" s="402"/>
      <c r="I38" s="432"/>
      <c r="J38" s="402"/>
      <c r="K38" s="409"/>
      <c r="L38" s="402"/>
      <c r="M38" s="409"/>
      <c r="N38" s="418"/>
      <c r="O38" s="409"/>
      <c r="P38" s="410"/>
      <c r="Q38" s="403"/>
      <c r="R38" s="470"/>
      <c r="S38" s="470"/>
      <c r="T38" s="470"/>
      <c r="U38" s="465"/>
      <c r="V38" s="463"/>
      <c r="W38" s="463"/>
      <c r="X38" s="404"/>
      <c r="Y38" s="405"/>
      <c r="Z38" s="411"/>
      <c r="AA38" s="249" t="s">
        <v>192</v>
      </c>
      <c r="AB38" s="179">
        <v>17</v>
      </c>
      <c r="AC38" s="65">
        <v>0</v>
      </c>
      <c r="AD38" s="103">
        <v>0</v>
      </c>
      <c r="AE38" s="103">
        <v>59</v>
      </c>
      <c r="AF38" s="103">
        <v>0</v>
      </c>
      <c r="AG38" s="293">
        <v>1</v>
      </c>
      <c r="AH38" s="57">
        <v>44743</v>
      </c>
      <c r="AI38" s="22">
        <v>44926</v>
      </c>
      <c r="AJ38" s="14" t="s">
        <v>149</v>
      </c>
      <c r="AK38" s="73" t="s">
        <v>149</v>
      </c>
      <c r="AL38" s="70">
        <v>1</v>
      </c>
      <c r="AM38" s="13" t="s">
        <v>189</v>
      </c>
      <c r="AN38" s="13" t="s">
        <v>397</v>
      </c>
      <c r="AO38" s="427"/>
      <c r="AP38" s="429"/>
      <c r="AQ38" s="432"/>
      <c r="AR38" s="435"/>
      <c r="AS38" s="427"/>
      <c r="AT38" s="474"/>
      <c r="AU38" s="446"/>
      <c r="AV38" s="446"/>
      <c r="AW38" s="446"/>
      <c r="AX38" s="25" t="s">
        <v>155</v>
      </c>
      <c r="AY38" s="14" t="s">
        <v>239</v>
      </c>
      <c r="AZ38" s="25" t="s">
        <v>235</v>
      </c>
      <c r="BA38" s="123"/>
    </row>
    <row r="39" spans="1:54" ht="83.25" customHeight="1">
      <c r="A39" s="402"/>
      <c r="B39" s="402"/>
      <c r="C39" s="402"/>
      <c r="D39" s="402"/>
      <c r="E39" s="402"/>
      <c r="F39" s="402"/>
      <c r="G39" s="402"/>
      <c r="H39" s="402"/>
      <c r="I39" s="432"/>
      <c r="J39" s="402"/>
      <c r="K39" s="409"/>
      <c r="L39" s="402"/>
      <c r="M39" s="409"/>
      <c r="N39" s="418"/>
      <c r="O39" s="409"/>
      <c r="P39" s="410"/>
      <c r="Q39" s="403"/>
      <c r="R39" s="470"/>
      <c r="S39" s="470"/>
      <c r="T39" s="470"/>
      <c r="U39" s="465"/>
      <c r="V39" s="463"/>
      <c r="W39" s="463"/>
      <c r="X39" s="404"/>
      <c r="Y39" s="405"/>
      <c r="Z39" s="411"/>
      <c r="AA39" s="114" t="s">
        <v>193</v>
      </c>
      <c r="AB39" s="179">
        <v>1</v>
      </c>
      <c r="AC39" s="65">
        <v>0</v>
      </c>
      <c r="AD39" s="103">
        <v>0</v>
      </c>
      <c r="AE39" s="103">
        <v>0</v>
      </c>
      <c r="AF39" s="103">
        <v>0</v>
      </c>
      <c r="AG39" s="103">
        <f>+(AF39+AE39+AD39+AC39)/AB39</f>
        <v>0</v>
      </c>
      <c r="AH39" s="57">
        <v>44743</v>
      </c>
      <c r="AI39" s="22">
        <v>44926</v>
      </c>
      <c r="AJ39" s="14" t="s">
        <v>149</v>
      </c>
      <c r="AK39" s="73" t="s">
        <v>149</v>
      </c>
      <c r="AL39" s="70">
        <v>0</v>
      </c>
      <c r="AM39" s="13" t="s">
        <v>189</v>
      </c>
      <c r="AN39" s="13" t="s">
        <v>397</v>
      </c>
      <c r="AO39" s="427"/>
      <c r="AP39" s="429"/>
      <c r="AQ39" s="432"/>
      <c r="AR39" s="435"/>
      <c r="AS39" s="427"/>
      <c r="AT39" s="474"/>
      <c r="AU39" s="446"/>
      <c r="AV39" s="446"/>
      <c r="AW39" s="446"/>
      <c r="AX39" s="25" t="s">
        <v>155</v>
      </c>
      <c r="AY39" s="25" t="s">
        <v>244</v>
      </c>
      <c r="AZ39" s="25" t="s">
        <v>235</v>
      </c>
      <c r="BA39" s="122"/>
    </row>
    <row r="40" spans="1:54" ht="114.75" customHeight="1">
      <c r="A40" s="402"/>
      <c r="B40" s="402"/>
      <c r="C40" s="402"/>
      <c r="D40" s="402"/>
      <c r="E40" s="402"/>
      <c r="F40" s="402"/>
      <c r="G40" s="402"/>
      <c r="H40" s="402"/>
      <c r="I40" s="432"/>
      <c r="J40" s="402"/>
      <c r="K40" s="409"/>
      <c r="L40" s="402"/>
      <c r="M40" s="409"/>
      <c r="N40" s="418"/>
      <c r="O40" s="409"/>
      <c r="P40" s="410"/>
      <c r="Q40" s="403"/>
      <c r="R40" s="470"/>
      <c r="S40" s="470"/>
      <c r="T40" s="470"/>
      <c r="U40" s="465"/>
      <c r="V40" s="463"/>
      <c r="W40" s="463"/>
      <c r="X40" s="404"/>
      <c r="Y40" s="405"/>
      <c r="Z40" s="411"/>
      <c r="AA40" s="249" t="s">
        <v>194</v>
      </c>
      <c r="AB40" s="179">
        <v>2</v>
      </c>
      <c r="AC40" s="65">
        <v>0</v>
      </c>
      <c r="AD40" s="103">
        <v>0</v>
      </c>
      <c r="AE40" s="103">
        <v>1</v>
      </c>
      <c r="AF40" s="103">
        <v>1</v>
      </c>
      <c r="AG40" s="290">
        <f>+(AF40+AE40)/AB40</f>
        <v>1</v>
      </c>
      <c r="AH40" s="57">
        <v>44593</v>
      </c>
      <c r="AI40" s="22">
        <v>44926</v>
      </c>
      <c r="AJ40" s="14" t="s">
        <v>149</v>
      </c>
      <c r="AK40" s="73" t="s">
        <v>149</v>
      </c>
      <c r="AL40" s="70">
        <v>1</v>
      </c>
      <c r="AM40" s="13" t="s">
        <v>189</v>
      </c>
      <c r="AN40" s="13" t="s">
        <v>397</v>
      </c>
      <c r="AO40" s="427"/>
      <c r="AP40" s="429"/>
      <c r="AQ40" s="432"/>
      <c r="AR40" s="435"/>
      <c r="AS40" s="427"/>
      <c r="AT40" s="474"/>
      <c r="AU40" s="446"/>
      <c r="AV40" s="446"/>
      <c r="AW40" s="446"/>
      <c r="AX40" s="25" t="s">
        <v>155</v>
      </c>
      <c r="AY40" s="14" t="s">
        <v>234</v>
      </c>
      <c r="AZ40" s="25" t="s">
        <v>245</v>
      </c>
      <c r="BA40" s="172" t="s">
        <v>382</v>
      </c>
    </row>
    <row r="41" spans="1:54" ht="308.25" customHeight="1">
      <c r="A41" s="402"/>
      <c r="B41" s="402"/>
      <c r="C41" s="402"/>
      <c r="D41" s="402"/>
      <c r="E41" s="402"/>
      <c r="F41" s="402"/>
      <c r="G41" s="402"/>
      <c r="H41" s="402"/>
      <c r="I41" s="432"/>
      <c r="J41" s="402"/>
      <c r="K41" s="409"/>
      <c r="L41" s="402"/>
      <c r="M41" s="409"/>
      <c r="N41" s="418"/>
      <c r="O41" s="409"/>
      <c r="P41" s="410"/>
      <c r="Q41" s="403"/>
      <c r="R41" s="470"/>
      <c r="S41" s="470"/>
      <c r="T41" s="470"/>
      <c r="U41" s="466"/>
      <c r="V41" s="461"/>
      <c r="W41" s="461"/>
      <c r="X41" s="404"/>
      <c r="Y41" s="405"/>
      <c r="Z41" s="411"/>
      <c r="AA41" s="334" t="s">
        <v>195</v>
      </c>
      <c r="AB41" s="335">
        <v>50</v>
      </c>
      <c r="AC41" s="336">
        <v>60</v>
      </c>
      <c r="AD41" s="337">
        <v>0</v>
      </c>
      <c r="AE41" s="337">
        <v>20</v>
      </c>
      <c r="AF41" s="337">
        <v>60</v>
      </c>
      <c r="AG41" s="338">
        <v>1</v>
      </c>
      <c r="AH41" s="57">
        <v>44593</v>
      </c>
      <c r="AI41" s="22">
        <v>44926</v>
      </c>
      <c r="AJ41" s="14" t="s">
        <v>149</v>
      </c>
      <c r="AK41" s="73" t="s">
        <v>149</v>
      </c>
      <c r="AL41" s="70">
        <v>1</v>
      </c>
      <c r="AM41" s="13" t="s">
        <v>189</v>
      </c>
      <c r="AN41" s="13" t="s">
        <v>397</v>
      </c>
      <c r="AO41" s="406"/>
      <c r="AP41" s="430"/>
      <c r="AQ41" s="433"/>
      <c r="AR41" s="408"/>
      <c r="AS41" s="406"/>
      <c r="AT41" s="474"/>
      <c r="AU41" s="445"/>
      <c r="AV41" s="445"/>
      <c r="AW41" s="445"/>
      <c r="AX41" s="25" t="s">
        <v>156</v>
      </c>
      <c r="AY41" s="41"/>
      <c r="AZ41" s="41"/>
      <c r="BA41" s="162" t="s">
        <v>383</v>
      </c>
      <c r="BB41" t="s">
        <v>406</v>
      </c>
    </row>
    <row r="42" spans="1:54" ht="43.5" customHeight="1">
      <c r="A42" s="402"/>
      <c r="B42" s="402"/>
      <c r="C42" s="402"/>
      <c r="D42" s="402"/>
      <c r="E42" s="402"/>
      <c r="F42" s="402"/>
      <c r="G42" s="402"/>
      <c r="H42" s="402"/>
      <c r="I42" s="432"/>
      <c r="J42" s="402"/>
      <c r="K42" s="13"/>
      <c r="L42" s="14"/>
      <c r="M42" s="13"/>
      <c r="N42" s="15"/>
      <c r="O42" s="13"/>
      <c r="P42" s="16"/>
      <c r="Q42" s="17"/>
      <c r="R42" s="54"/>
      <c r="S42" s="54"/>
      <c r="T42" s="54"/>
      <c r="U42" s="184"/>
      <c r="V42" s="184"/>
      <c r="W42" s="184"/>
      <c r="X42" s="186"/>
      <c r="Y42" s="187"/>
      <c r="Z42" s="188"/>
      <c r="AA42" s="189"/>
      <c r="AB42" s="275"/>
      <c r="AC42" s="276"/>
      <c r="AD42" s="277"/>
      <c r="AE42" s="277"/>
      <c r="AF42" s="277"/>
      <c r="AG42" s="327">
        <f>AVERAGE(AG20:AG41)</f>
        <v>0.82878787878787885</v>
      </c>
      <c r="AH42" s="278"/>
      <c r="AI42" s="195"/>
      <c r="AJ42" s="239"/>
      <c r="AK42" s="197"/>
      <c r="AL42" s="198">
        <f>AVERAGE(AL20:AL41)</f>
        <v>0.82863636363636384</v>
      </c>
      <c r="AM42" s="199"/>
      <c r="AN42" s="199"/>
      <c r="AO42" s="286"/>
      <c r="AP42" s="287">
        <f>AVERAGE(AP20)</f>
        <v>5089195406.6800003</v>
      </c>
      <c r="AQ42" s="288"/>
      <c r="AR42" s="289"/>
      <c r="AS42" s="286"/>
      <c r="AT42" s="204">
        <f>AVERAGE(AT20)</f>
        <v>4111112401</v>
      </c>
      <c r="AU42" s="213">
        <f>AVERAGE(AU20)</f>
        <v>1590081921</v>
      </c>
      <c r="AV42" s="219">
        <f>AVERAGE(AV20)</f>
        <v>0.80781185874761585</v>
      </c>
      <c r="AW42" s="219">
        <f>AVERAGE(AW20)</f>
        <v>0.31244269357645077</v>
      </c>
      <c r="AX42" s="206"/>
      <c r="AY42" s="207"/>
      <c r="AZ42" s="207"/>
      <c r="BA42" s="214"/>
    </row>
    <row r="43" spans="1:54" ht="214.5" customHeight="1">
      <c r="A43" s="402"/>
      <c r="B43" s="402"/>
      <c r="C43" s="402"/>
      <c r="D43" s="402"/>
      <c r="E43" s="402"/>
      <c r="F43" s="402"/>
      <c r="G43" s="402"/>
      <c r="H43" s="402"/>
      <c r="I43" s="432"/>
      <c r="J43" s="402"/>
      <c r="K43" s="409" t="s">
        <v>36</v>
      </c>
      <c r="L43" s="402" t="s">
        <v>56</v>
      </c>
      <c r="M43" s="409">
        <v>0</v>
      </c>
      <c r="N43" s="409" t="s">
        <v>99</v>
      </c>
      <c r="O43" s="409">
        <v>1</v>
      </c>
      <c r="P43" s="410">
        <v>1</v>
      </c>
      <c r="Q43" s="439">
        <v>0.35</v>
      </c>
      <c r="R43" s="475">
        <v>0.4</v>
      </c>
      <c r="S43" s="475">
        <v>0.05</v>
      </c>
      <c r="T43" s="470">
        <v>0</v>
      </c>
      <c r="U43" s="464">
        <v>0</v>
      </c>
      <c r="V43" s="460">
        <f>+(R43+S43+T43+U43)/P43</f>
        <v>0.45</v>
      </c>
      <c r="W43" s="460">
        <f>+(U43+T43+S43+R43+Q43)/O43</f>
        <v>0.8</v>
      </c>
      <c r="X43" s="404" t="s">
        <v>129</v>
      </c>
      <c r="Y43" s="405">
        <v>2021130010252</v>
      </c>
      <c r="Z43" s="411" t="s">
        <v>138</v>
      </c>
      <c r="AA43" s="114" t="s">
        <v>196</v>
      </c>
      <c r="AB43" s="179">
        <v>1</v>
      </c>
      <c r="AC43" s="66">
        <v>0.4</v>
      </c>
      <c r="AD43" s="104">
        <v>0.05</v>
      </c>
      <c r="AE43" s="152">
        <v>0</v>
      </c>
      <c r="AF43" s="152">
        <v>0</v>
      </c>
      <c r="AG43" s="290">
        <f>+(AF43+AE43+AD43+AC43)/1</f>
        <v>0.45</v>
      </c>
      <c r="AH43" s="57">
        <v>44621</v>
      </c>
      <c r="AI43" s="22">
        <v>44926</v>
      </c>
      <c r="AJ43" s="14" t="s">
        <v>149</v>
      </c>
      <c r="AK43" s="73" t="s">
        <v>149</v>
      </c>
      <c r="AL43" s="70">
        <v>0.45</v>
      </c>
      <c r="AM43" s="13" t="s">
        <v>197</v>
      </c>
      <c r="AN43" s="25" t="s">
        <v>198</v>
      </c>
      <c r="AO43" s="426" t="s">
        <v>154</v>
      </c>
      <c r="AP43" s="438">
        <v>88000297</v>
      </c>
      <c r="AQ43" s="426" t="s">
        <v>153</v>
      </c>
      <c r="AR43" s="434" t="s">
        <v>129</v>
      </c>
      <c r="AS43" s="426" t="s">
        <v>200</v>
      </c>
      <c r="AT43" s="474">
        <v>0</v>
      </c>
      <c r="AU43" s="444">
        <v>0</v>
      </c>
      <c r="AV43" s="444">
        <f>+AT43/AP43</f>
        <v>0</v>
      </c>
      <c r="AW43" s="444">
        <f>+AU43/AP43</f>
        <v>0</v>
      </c>
      <c r="AX43" s="25" t="s">
        <v>156</v>
      </c>
      <c r="AY43" s="41"/>
      <c r="AZ43" s="41"/>
      <c r="BA43" s="76" t="s">
        <v>384</v>
      </c>
    </row>
    <row r="44" spans="1:54" ht="123.75" customHeight="1">
      <c r="A44" s="402"/>
      <c r="B44" s="402"/>
      <c r="C44" s="402"/>
      <c r="D44" s="402"/>
      <c r="E44" s="402"/>
      <c r="F44" s="402"/>
      <c r="G44" s="402"/>
      <c r="H44" s="402"/>
      <c r="I44" s="432"/>
      <c r="J44" s="402"/>
      <c r="K44" s="409"/>
      <c r="L44" s="402"/>
      <c r="M44" s="409"/>
      <c r="N44" s="409"/>
      <c r="O44" s="409"/>
      <c r="P44" s="410"/>
      <c r="Q44" s="439"/>
      <c r="R44" s="475"/>
      <c r="S44" s="475"/>
      <c r="T44" s="470"/>
      <c r="U44" s="466"/>
      <c r="V44" s="461"/>
      <c r="W44" s="461"/>
      <c r="X44" s="404"/>
      <c r="Y44" s="405"/>
      <c r="Z44" s="411"/>
      <c r="AA44" s="117" t="s">
        <v>99</v>
      </c>
      <c r="AB44" s="179">
        <v>1</v>
      </c>
      <c r="AC44" s="66">
        <v>0.4</v>
      </c>
      <c r="AD44" s="104">
        <v>0.05</v>
      </c>
      <c r="AE44" s="152">
        <v>0</v>
      </c>
      <c r="AF44" s="152">
        <v>0</v>
      </c>
      <c r="AG44" s="290">
        <f>+(AF44+AE44+AD44+AC44)/AB44</f>
        <v>0.45</v>
      </c>
      <c r="AH44" s="57">
        <v>44621</v>
      </c>
      <c r="AI44" s="22">
        <v>44926</v>
      </c>
      <c r="AJ44" s="14" t="s">
        <v>149</v>
      </c>
      <c r="AK44" s="73" t="s">
        <v>149</v>
      </c>
      <c r="AL44" s="70">
        <v>0.45</v>
      </c>
      <c r="AM44" s="13" t="s">
        <v>197</v>
      </c>
      <c r="AN44" s="25" t="s">
        <v>198</v>
      </c>
      <c r="AO44" s="406"/>
      <c r="AP44" s="412"/>
      <c r="AQ44" s="406"/>
      <c r="AR44" s="408"/>
      <c r="AS44" s="406"/>
      <c r="AT44" s="474"/>
      <c r="AU44" s="445"/>
      <c r="AV44" s="445"/>
      <c r="AW44" s="445"/>
      <c r="AX44" s="25" t="s">
        <v>155</v>
      </c>
      <c r="AY44" s="41"/>
      <c r="AZ44" s="41"/>
      <c r="BA44" s="76" t="s">
        <v>325</v>
      </c>
    </row>
    <row r="45" spans="1:54" ht="38.25" customHeight="1">
      <c r="A45" s="402"/>
      <c r="B45" s="402"/>
      <c r="C45" s="402"/>
      <c r="D45" s="402"/>
      <c r="E45" s="402"/>
      <c r="F45" s="402"/>
      <c r="G45" s="402"/>
      <c r="H45" s="402"/>
      <c r="I45" s="432"/>
      <c r="J45" s="402"/>
      <c r="K45" s="13"/>
      <c r="L45" s="14"/>
      <c r="M45" s="13"/>
      <c r="N45" s="13"/>
      <c r="O45" s="13"/>
      <c r="P45" s="16"/>
      <c r="Q45" s="18"/>
      <c r="R45" s="55"/>
      <c r="S45" s="55"/>
      <c r="T45" s="54"/>
      <c r="U45" s="185"/>
      <c r="V45" s="185"/>
      <c r="W45" s="185"/>
      <c r="X45" s="186"/>
      <c r="Y45" s="187"/>
      <c r="Z45" s="188"/>
      <c r="AA45" s="279"/>
      <c r="AB45" s="275"/>
      <c r="AC45" s="280"/>
      <c r="AD45" s="281"/>
      <c r="AE45" s="282"/>
      <c r="AF45" s="282"/>
      <c r="AG45" s="291">
        <f>AVERAGE(AG43:AG44)</f>
        <v>0.45</v>
      </c>
      <c r="AH45" s="278"/>
      <c r="AI45" s="195"/>
      <c r="AJ45" s="239"/>
      <c r="AK45" s="197"/>
      <c r="AL45" s="198">
        <f>AVERAGE(AL43:AL44)</f>
        <v>0.45</v>
      </c>
      <c r="AM45" s="199"/>
      <c r="AN45" s="206"/>
      <c r="AO45" s="234"/>
      <c r="AP45" s="283"/>
      <c r="AQ45" s="234"/>
      <c r="AR45" s="284"/>
      <c r="AS45" s="234"/>
      <c r="AT45" s="204">
        <f>AVERAGE(AT43)</f>
        <v>0</v>
      </c>
      <c r="AU45" s="240">
        <f>AVERAGE(AU43)</f>
        <v>0</v>
      </c>
      <c r="AV45" s="240">
        <f>AVERAGE(AV43)</f>
        <v>0</v>
      </c>
      <c r="AW45" s="240">
        <f>AVERAGE(AW43)</f>
        <v>0</v>
      </c>
      <c r="AX45" s="206"/>
      <c r="AY45" s="207"/>
      <c r="AZ45" s="207"/>
      <c r="BA45" s="285"/>
    </row>
    <row r="46" spans="1:54" ht="141.75">
      <c r="A46" s="402"/>
      <c r="B46" s="402"/>
      <c r="C46" s="402"/>
      <c r="D46" s="402"/>
      <c r="E46" s="402"/>
      <c r="F46" s="402"/>
      <c r="G46" s="402"/>
      <c r="H46" s="402"/>
      <c r="I46" s="432"/>
      <c r="J46" s="402"/>
      <c r="K46" s="13" t="s">
        <v>37</v>
      </c>
      <c r="L46" s="14" t="s">
        <v>68</v>
      </c>
      <c r="M46" s="13">
        <v>0</v>
      </c>
      <c r="N46" s="13" t="s">
        <v>100</v>
      </c>
      <c r="O46" s="13">
        <v>1</v>
      </c>
      <c r="P46" s="13">
        <v>0</v>
      </c>
      <c r="Q46" s="18">
        <v>0.5</v>
      </c>
      <c r="R46" s="55" t="s">
        <v>254</v>
      </c>
      <c r="S46" s="54">
        <v>0</v>
      </c>
      <c r="T46" s="54">
        <v>0</v>
      </c>
      <c r="U46" s="169" t="s">
        <v>290</v>
      </c>
      <c r="V46" s="169">
        <v>0</v>
      </c>
      <c r="W46" s="221">
        <f>+Q46/O46</f>
        <v>0.5</v>
      </c>
      <c r="X46" s="19" t="s">
        <v>130</v>
      </c>
      <c r="Y46" s="31">
        <v>2021130010253</v>
      </c>
      <c r="Z46" s="20" t="s">
        <v>139</v>
      </c>
      <c r="AA46" s="114" t="s">
        <v>249</v>
      </c>
      <c r="AB46" s="179">
        <v>10</v>
      </c>
      <c r="AC46" s="65">
        <v>0</v>
      </c>
      <c r="AD46" s="103">
        <v>0</v>
      </c>
      <c r="AE46" s="103">
        <v>0</v>
      </c>
      <c r="AF46" s="103">
        <v>4</v>
      </c>
      <c r="AG46" s="290">
        <f>+AF46/AB46</f>
        <v>0.4</v>
      </c>
      <c r="AH46" s="57">
        <v>44621</v>
      </c>
      <c r="AI46" s="22">
        <v>44926</v>
      </c>
      <c r="AJ46" s="37">
        <v>1028736</v>
      </c>
      <c r="AK46" s="73">
        <v>0</v>
      </c>
      <c r="AL46" s="69">
        <v>0.4</v>
      </c>
      <c r="AM46" s="13" t="s">
        <v>201</v>
      </c>
      <c r="AN46" s="13" t="s">
        <v>169</v>
      </c>
      <c r="AO46" s="25" t="s">
        <v>154</v>
      </c>
      <c r="AP46" s="151">
        <v>88000297</v>
      </c>
      <c r="AQ46" s="25" t="s">
        <v>174</v>
      </c>
      <c r="AR46" s="19" t="s">
        <v>130</v>
      </c>
      <c r="AS46" s="25" t="s">
        <v>202</v>
      </c>
      <c r="AT46" s="182">
        <v>0</v>
      </c>
      <c r="AU46" s="18">
        <v>0</v>
      </c>
      <c r="AV46" s="18">
        <f>+AT46/AP46</f>
        <v>0</v>
      </c>
      <c r="AW46" s="18">
        <f>+AU46/AP46</f>
        <v>0</v>
      </c>
      <c r="AX46" s="25" t="s">
        <v>156</v>
      </c>
      <c r="AY46" s="41"/>
      <c r="AZ46" s="41"/>
      <c r="BA46" s="162" t="s">
        <v>385</v>
      </c>
      <c r="BB46" t="s">
        <v>405</v>
      </c>
    </row>
    <row r="47" spans="1:54">
      <c r="A47" s="402"/>
      <c r="B47" s="402"/>
      <c r="C47" s="402"/>
      <c r="D47" s="402"/>
      <c r="E47" s="402"/>
      <c r="F47" s="402"/>
      <c r="G47" s="402"/>
      <c r="H47" s="402"/>
      <c r="I47" s="432"/>
      <c r="J47" s="14"/>
      <c r="K47" s="13"/>
      <c r="L47" s="14"/>
      <c r="M47" s="13"/>
      <c r="N47" s="13"/>
      <c r="O47" s="13"/>
      <c r="P47" s="13"/>
      <c r="Q47" s="18"/>
      <c r="R47" s="55"/>
      <c r="S47" s="54"/>
      <c r="T47" s="54"/>
      <c r="U47" s="169"/>
      <c r="V47" s="169"/>
      <c r="W47" s="169"/>
      <c r="X47" s="186"/>
      <c r="Y47" s="187"/>
      <c r="Z47" s="188"/>
      <c r="AA47" s="189"/>
      <c r="AB47" s="275"/>
      <c r="AC47" s="276"/>
      <c r="AD47" s="277"/>
      <c r="AE47" s="277"/>
      <c r="AF47" s="277"/>
      <c r="AG47" s="290">
        <f>AVERAGE(AG46)</f>
        <v>0.4</v>
      </c>
      <c r="AH47" s="278"/>
      <c r="AI47" s="195"/>
      <c r="AJ47" s="196"/>
      <c r="AK47" s="197"/>
      <c r="AL47" s="198">
        <f>AVERAGE(AL46)</f>
        <v>0.4</v>
      </c>
      <c r="AM47" s="199"/>
      <c r="AN47" s="199"/>
      <c r="AO47" s="200"/>
      <c r="AP47" s="201"/>
      <c r="AQ47" s="200"/>
      <c r="AR47" s="203"/>
      <c r="AS47" s="200"/>
      <c r="AT47" s="204">
        <f>AVERAGE(AT46)</f>
        <v>0</v>
      </c>
      <c r="AU47" s="205">
        <f>AVERAGE(AU46)</f>
        <v>0</v>
      </c>
      <c r="AV47" s="205">
        <f>AVERAGE(AV46)</f>
        <v>0</v>
      </c>
      <c r="AW47" s="205">
        <f>SUM(AW46)</f>
        <v>0</v>
      </c>
      <c r="AX47" s="206"/>
      <c r="AY47" s="207"/>
      <c r="AZ47" s="207"/>
      <c r="BA47" s="214"/>
    </row>
    <row r="48" spans="1:54">
      <c r="A48" s="402"/>
      <c r="B48" s="402"/>
      <c r="C48" s="402"/>
      <c r="D48" s="402"/>
      <c r="E48" s="402"/>
      <c r="F48" s="402"/>
      <c r="G48" s="402"/>
      <c r="H48" s="402"/>
      <c r="I48" s="432"/>
      <c r="J48" s="471" t="s">
        <v>407</v>
      </c>
      <c r="K48" s="472"/>
      <c r="L48" s="472"/>
      <c r="M48" s="472"/>
      <c r="N48" s="472"/>
      <c r="O48" s="472"/>
      <c r="P48" s="472"/>
      <c r="Q48" s="472"/>
      <c r="R48" s="472"/>
      <c r="S48" s="472"/>
      <c r="T48" s="472"/>
      <c r="U48" s="473"/>
      <c r="V48" s="297">
        <f>+(V46+V43+V35+V26+V22+V20)/6</f>
        <v>0.66833333333333333</v>
      </c>
      <c r="W48" s="297">
        <f>+(W46+W43+W35+W26+W22+W20)/6</f>
        <v>0.80595238095238086</v>
      </c>
      <c r="X48" s="246"/>
      <c r="Y48" s="247"/>
      <c r="Z48" s="248"/>
      <c r="AA48" s="249"/>
      <c r="AB48" s="268"/>
      <c r="AC48" s="269"/>
      <c r="AD48" s="270"/>
      <c r="AE48" s="270"/>
      <c r="AF48" s="270"/>
      <c r="AG48" s="270"/>
      <c r="AH48" s="271"/>
      <c r="AI48" s="255"/>
      <c r="AJ48" s="256"/>
      <c r="AK48" s="257"/>
      <c r="AL48" s="258"/>
      <c r="AM48" s="259"/>
      <c r="AN48" s="259"/>
      <c r="AO48" s="260"/>
      <c r="AP48" s="261"/>
      <c r="AQ48" s="260"/>
      <c r="AR48" s="263"/>
      <c r="AS48" s="260"/>
      <c r="AT48" s="264"/>
      <c r="AU48" s="265"/>
      <c r="AV48" s="265"/>
      <c r="AW48" s="265"/>
      <c r="AX48" s="272"/>
      <c r="AY48" s="273"/>
      <c r="AZ48" s="273"/>
      <c r="BA48" s="274"/>
    </row>
    <row r="49" spans="1:53" ht="128.25" customHeight="1">
      <c r="A49" s="402"/>
      <c r="B49" s="402"/>
      <c r="C49" s="402"/>
      <c r="D49" s="402"/>
      <c r="E49" s="402"/>
      <c r="F49" s="402"/>
      <c r="G49" s="402"/>
      <c r="H49" s="402"/>
      <c r="I49" s="432"/>
      <c r="J49" s="402" t="s">
        <v>124</v>
      </c>
      <c r="K49" s="13" t="s">
        <v>38</v>
      </c>
      <c r="L49" s="14" t="s">
        <v>57</v>
      </c>
      <c r="M49" s="13" t="s">
        <v>77</v>
      </c>
      <c r="N49" s="13" t="s">
        <v>101</v>
      </c>
      <c r="O49" s="13">
        <v>9</v>
      </c>
      <c r="P49" s="13">
        <v>2</v>
      </c>
      <c r="Q49" s="17">
        <v>5</v>
      </c>
      <c r="R49" s="54">
        <v>0</v>
      </c>
      <c r="S49" s="54">
        <v>1</v>
      </c>
      <c r="T49" s="54">
        <v>0</v>
      </c>
      <c r="U49" s="169">
        <v>0</v>
      </c>
      <c r="V49" s="221">
        <f>1/P49</f>
        <v>0.5</v>
      </c>
      <c r="W49" s="221">
        <f>+(S49+Q49)/9</f>
        <v>0.66666666666666663</v>
      </c>
      <c r="X49" s="404" t="s">
        <v>131</v>
      </c>
      <c r="Y49" s="405">
        <v>2021130010250</v>
      </c>
      <c r="Z49" s="411" t="s">
        <v>140</v>
      </c>
      <c r="AA49" s="117" t="s">
        <v>203</v>
      </c>
      <c r="AB49" s="180">
        <v>2</v>
      </c>
      <c r="AC49" s="67">
        <v>0</v>
      </c>
      <c r="AD49" s="105">
        <v>1</v>
      </c>
      <c r="AE49" s="105">
        <v>0</v>
      </c>
      <c r="AF49" s="105">
        <v>0</v>
      </c>
      <c r="AG49" s="245">
        <f>+AD49/AB49</f>
        <v>0.5</v>
      </c>
      <c r="AH49" s="57">
        <v>44743</v>
      </c>
      <c r="AI49" s="22">
        <v>44926</v>
      </c>
      <c r="AJ49" s="42">
        <v>50000</v>
      </c>
      <c r="AK49" s="73">
        <v>0</v>
      </c>
      <c r="AL49" s="69">
        <v>0.5</v>
      </c>
      <c r="AM49" s="14" t="s">
        <v>150</v>
      </c>
      <c r="AN49" s="14" t="s">
        <v>308</v>
      </c>
      <c r="AO49" s="426" t="s">
        <v>154</v>
      </c>
      <c r="AP49" s="438">
        <v>1998371000</v>
      </c>
      <c r="AQ49" s="426" t="s">
        <v>205</v>
      </c>
      <c r="AR49" s="434" t="s">
        <v>131</v>
      </c>
      <c r="AS49" s="426" t="s">
        <v>204</v>
      </c>
      <c r="AT49" s="474">
        <v>1506324130</v>
      </c>
      <c r="AU49" s="444">
        <v>1256370068</v>
      </c>
      <c r="AV49" s="441">
        <f>+AT49/AP49</f>
        <v>0.75377601556467744</v>
      </c>
      <c r="AW49" s="441">
        <f>+AU49/AP49</f>
        <v>0.62869710779429844</v>
      </c>
      <c r="AX49" s="25" t="s">
        <v>155</v>
      </c>
      <c r="AY49" s="14" t="s">
        <v>234</v>
      </c>
      <c r="AZ49" s="25" t="s">
        <v>235</v>
      </c>
      <c r="BA49" s="52" t="s">
        <v>362</v>
      </c>
    </row>
    <row r="50" spans="1:53" ht="107.25" customHeight="1">
      <c r="A50" s="402"/>
      <c r="B50" s="402"/>
      <c r="C50" s="402"/>
      <c r="D50" s="402"/>
      <c r="E50" s="402"/>
      <c r="F50" s="402"/>
      <c r="G50" s="402"/>
      <c r="H50" s="402"/>
      <c r="I50" s="432"/>
      <c r="J50" s="402"/>
      <c r="K50" s="409" t="s">
        <v>39</v>
      </c>
      <c r="L50" s="402" t="s">
        <v>58</v>
      </c>
      <c r="M50" s="409" t="s">
        <v>82</v>
      </c>
      <c r="N50" s="409" t="s">
        <v>102</v>
      </c>
      <c r="O50" s="409">
        <v>1</v>
      </c>
      <c r="P50" s="409">
        <v>1</v>
      </c>
      <c r="Q50" s="403">
        <v>0</v>
      </c>
      <c r="R50" s="470">
        <v>0</v>
      </c>
      <c r="S50" s="470">
        <v>0</v>
      </c>
      <c r="T50" s="470">
        <v>0</v>
      </c>
      <c r="U50" s="464">
        <v>0</v>
      </c>
      <c r="V50" s="464">
        <v>0</v>
      </c>
      <c r="W50" s="464">
        <v>0</v>
      </c>
      <c r="X50" s="404"/>
      <c r="Y50" s="405"/>
      <c r="Z50" s="411"/>
      <c r="AA50" s="114" t="s">
        <v>206</v>
      </c>
      <c r="AB50" s="175">
        <v>1</v>
      </c>
      <c r="AC50" s="60">
        <v>0</v>
      </c>
      <c r="AD50" s="99">
        <v>0</v>
      </c>
      <c r="AE50" s="99">
        <v>0</v>
      </c>
      <c r="AF50" s="99">
        <v>0</v>
      </c>
      <c r="AG50" s="294">
        <f>+AF50/AB50</f>
        <v>0</v>
      </c>
      <c r="AH50" s="57">
        <v>44652</v>
      </c>
      <c r="AI50" s="22">
        <v>44926</v>
      </c>
      <c r="AJ50" s="37">
        <v>1028736</v>
      </c>
      <c r="AK50" s="73">
        <v>0</v>
      </c>
      <c r="AL50" s="69">
        <v>0</v>
      </c>
      <c r="AM50" s="13" t="s">
        <v>210</v>
      </c>
      <c r="AN50" s="13" t="s">
        <v>313</v>
      </c>
      <c r="AO50" s="427"/>
      <c r="AP50" s="440"/>
      <c r="AQ50" s="427"/>
      <c r="AR50" s="435"/>
      <c r="AS50" s="427"/>
      <c r="AT50" s="474"/>
      <c r="AU50" s="446"/>
      <c r="AV50" s="442"/>
      <c r="AW50" s="442"/>
      <c r="AX50" s="13" t="s">
        <v>155</v>
      </c>
      <c r="AY50" s="14" t="s">
        <v>243</v>
      </c>
      <c r="AZ50" s="25" t="s">
        <v>241</v>
      </c>
      <c r="BA50" s="162" t="s">
        <v>386</v>
      </c>
    </row>
    <row r="51" spans="1:53" ht="107.25" customHeight="1">
      <c r="A51" s="402"/>
      <c r="B51" s="402"/>
      <c r="C51" s="402"/>
      <c r="D51" s="402"/>
      <c r="E51" s="402"/>
      <c r="F51" s="402"/>
      <c r="G51" s="402"/>
      <c r="H51" s="402"/>
      <c r="I51" s="432"/>
      <c r="J51" s="402"/>
      <c r="K51" s="409"/>
      <c r="L51" s="402"/>
      <c r="M51" s="409"/>
      <c r="N51" s="409"/>
      <c r="O51" s="409"/>
      <c r="P51" s="409"/>
      <c r="Q51" s="403"/>
      <c r="R51" s="470"/>
      <c r="S51" s="470"/>
      <c r="T51" s="470"/>
      <c r="U51" s="465"/>
      <c r="V51" s="465"/>
      <c r="W51" s="465"/>
      <c r="X51" s="404"/>
      <c r="Y51" s="405"/>
      <c r="Z51" s="411"/>
      <c r="AA51" s="114" t="s">
        <v>207</v>
      </c>
      <c r="AB51" s="175">
        <v>150</v>
      </c>
      <c r="AC51" s="60">
        <v>0</v>
      </c>
      <c r="AD51" s="99">
        <v>0</v>
      </c>
      <c r="AE51" s="99">
        <v>82</v>
      </c>
      <c r="AF51" s="99">
        <v>0</v>
      </c>
      <c r="AG51" s="294">
        <f>+AE51/AB51</f>
        <v>0.54666666666666663</v>
      </c>
      <c r="AH51" s="57">
        <v>44593</v>
      </c>
      <c r="AI51" s="22">
        <v>44926</v>
      </c>
      <c r="AJ51" s="13">
        <v>150</v>
      </c>
      <c r="AK51" s="73">
        <v>0</v>
      </c>
      <c r="AL51" s="69">
        <v>0.55000000000000004</v>
      </c>
      <c r="AM51" s="13" t="s">
        <v>211</v>
      </c>
      <c r="AN51" s="34" t="s">
        <v>308</v>
      </c>
      <c r="AO51" s="427"/>
      <c r="AP51" s="440"/>
      <c r="AQ51" s="427"/>
      <c r="AR51" s="435"/>
      <c r="AS51" s="427"/>
      <c r="AT51" s="474"/>
      <c r="AU51" s="446"/>
      <c r="AV51" s="442"/>
      <c r="AW51" s="442"/>
      <c r="AX51" s="25" t="s">
        <v>156</v>
      </c>
      <c r="AY51" s="41"/>
      <c r="AZ51" s="41"/>
      <c r="BA51" s="52" t="s">
        <v>363</v>
      </c>
    </row>
    <row r="52" spans="1:53" ht="107.25" customHeight="1">
      <c r="A52" s="402"/>
      <c r="B52" s="402"/>
      <c r="C52" s="402"/>
      <c r="D52" s="402"/>
      <c r="E52" s="402"/>
      <c r="F52" s="402"/>
      <c r="G52" s="402"/>
      <c r="H52" s="402"/>
      <c r="I52" s="432"/>
      <c r="J52" s="402"/>
      <c r="K52" s="409"/>
      <c r="L52" s="402"/>
      <c r="M52" s="409"/>
      <c r="N52" s="409"/>
      <c r="O52" s="409"/>
      <c r="P52" s="409"/>
      <c r="Q52" s="403"/>
      <c r="R52" s="470"/>
      <c r="S52" s="470"/>
      <c r="T52" s="470"/>
      <c r="U52" s="465"/>
      <c r="V52" s="465"/>
      <c r="W52" s="465"/>
      <c r="X52" s="404"/>
      <c r="Y52" s="405"/>
      <c r="Z52" s="411"/>
      <c r="AA52" s="114" t="s">
        <v>208</v>
      </c>
      <c r="AB52" s="175">
        <v>50</v>
      </c>
      <c r="AC52" s="60">
        <v>0</v>
      </c>
      <c r="AD52" s="99">
        <v>0</v>
      </c>
      <c r="AE52" s="99">
        <v>0</v>
      </c>
      <c r="AF52" s="99">
        <v>0</v>
      </c>
      <c r="AG52" s="294">
        <f>+AF52/AB52</f>
        <v>0</v>
      </c>
      <c r="AH52" s="57">
        <v>44593</v>
      </c>
      <c r="AI52" s="22">
        <v>44926</v>
      </c>
      <c r="AJ52" s="13">
        <v>50</v>
      </c>
      <c r="AK52" s="73">
        <v>0</v>
      </c>
      <c r="AL52" s="69">
        <v>0</v>
      </c>
      <c r="AM52" s="14" t="s">
        <v>150</v>
      </c>
      <c r="AN52" s="34" t="s">
        <v>308</v>
      </c>
      <c r="AO52" s="427"/>
      <c r="AP52" s="440"/>
      <c r="AQ52" s="427"/>
      <c r="AR52" s="435"/>
      <c r="AS52" s="427"/>
      <c r="AT52" s="474"/>
      <c r="AU52" s="446"/>
      <c r="AV52" s="442"/>
      <c r="AW52" s="442"/>
      <c r="AX52" s="25" t="s">
        <v>156</v>
      </c>
      <c r="AY52" s="41"/>
      <c r="AZ52" s="41"/>
      <c r="BA52" s="52" t="s">
        <v>364</v>
      </c>
    </row>
    <row r="53" spans="1:53" ht="107.25" customHeight="1">
      <c r="A53" s="402"/>
      <c r="B53" s="402"/>
      <c r="C53" s="402"/>
      <c r="D53" s="402"/>
      <c r="E53" s="402"/>
      <c r="F53" s="402"/>
      <c r="G53" s="402"/>
      <c r="H53" s="402"/>
      <c r="I53" s="432"/>
      <c r="J53" s="402"/>
      <c r="K53" s="409"/>
      <c r="L53" s="402"/>
      <c r="M53" s="409"/>
      <c r="N53" s="409"/>
      <c r="O53" s="409"/>
      <c r="P53" s="409"/>
      <c r="Q53" s="403"/>
      <c r="R53" s="470"/>
      <c r="S53" s="470"/>
      <c r="T53" s="470"/>
      <c r="U53" s="466"/>
      <c r="V53" s="466"/>
      <c r="W53" s="466"/>
      <c r="X53" s="404"/>
      <c r="Y53" s="405"/>
      <c r="Z53" s="411"/>
      <c r="AA53" s="115" t="s">
        <v>209</v>
      </c>
      <c r="AB53" s="175">
        <v>120</v>
      </c>
      <c r="AC53" s="60">
        <v>7</v>
      </c>
      <c r="AD53" s="99">
        <v>26</v>
      </c>
      <c r="AE53" s="99">
        <v>26</v>
      </c>
      <c r="AF53" s="99">
        <v>62</v>
      </c>
      <c r="AG53" s="294">
        <v>1</v>
      </c>
      <c r="AH53" s="57">
        <v>44593</v>
      </c>
      <c r="AI53" s="22">
        <v>44926</v>
      </c>
      <c r="AJ53" s="21" t="s">
        <v>149</v>
      </c>
      <c r="AK53" s="73" t="s">
        <v>149</v>
      </c>
      <c r="AL53" s="69">
        <v>1</v>
      </c>
      <c r="AM53" s="24" t="s">
        <v>151</v>
      </c>
      <c r="AN53" s="24" t="s">
        <v>152</v>
      </c>
      <c r="AO53" s="427"/>
      <c r="AP53" s="440"/>
      <c r="AQ53" s="427"/>
      <c r="AR53" s="435"/>
      <c r="AS53" s="427"/>
      <c r="AT53" s="474"/>
      <c r="AU53" s="446"/>
      <c r="AV53" s="442"/>
      <c r="AW53" s="442"/>
      <c r="AX53" s="21" t="s">
        <v>156</v>
      </c>
      <c r="AY53" s="41"/>
      <c r="AZ53" s="41"/>
      <c r="BA53" s="78" t="s">
        <v>387</v>
      </c>
    </row>
    <row r="54" spans="1:53" ht="135" customHeight="1">
      <c r="A54" s="402"/>
      <c r="B54" s="402"/>
      <c r="C54" s="402"/>
      <c r="D54" s="402"/>
      <c r="E54" s="402"/>
      <c r="F54" s="402"/>
      <c r="G54" s="402"/>
      <c r="H54" s="402"/>
      <c r="I54" s="432"/>
      <c r="J54" s="402"/>
      <c r="K54" s="409" t="s">
        <v>40</v>
      </c>
      <c r="L54" s="402" t="s">
        <v>59</v>
      </c>
      <c r="M54" s="409" t="s">
        <v>83</v>
      </c>
      <c r="N54" s="409" t="s">
        <v>103</v>
      </c>
      <c r="O54" s="409">
        <v>3</v>
      </c>
      <c r="P54" s="409">
        <v>1</v>
      </c>
      <c r="Q54" s="403">
        <v>2</v>
      </c>
      <c r="R54" s="470">
        <v>0</v>
      </c>
      <c r="S54" s="470">
        <v>0</v>
      </c>
      <c r="T54" s="470">
        <v>1</v>
      </c>
      <c r="U54" s="464">
        <v>1</v>
      </c>
      <c r="V54" s="460">
        <v>1</v>
      </c>
      <c r="W54" s="460">
        <v>1</v>
      </c>
      <c r="X54" s="404"/>
      <c r="Y54" s="405"/>
      <c r="Z54" s="411"/>
      <c r="AA54" s="119" t="s">
        <v>212</v>
      </c>
      <c r="AB54" s="180">
        <v>120</v>
      </c>
      <c r="AC54" s="67">
        <v>22</v>
      </c>
      <c r="AD54" s="105">
        <v>117</v>
      </c>
      <c r="AE54" s="105">
        <v>82</v>
      </c>
      <c r="AF54" s="105">
        <v>71</v>
      </c>
      <c r="AG54" s="245">
        <v>1</v>
      </c>
      <c r="AH54" s="57">
        <v>44593</v>
      </c>
      <c r="AI54" s="22">
        <v>44926</v>
      </c>
      <c r="AJ54" s="21" t="s">
        <v>149</v>
      </c>
      <c r="AK54" s="73" t="s">
        <v>149</v>
      </c>
      <c r="AL54" s="69">
        <v>1</v>
      </c>
      <c r="AM54" s="24" t="s">
        <v>151</v>
      </c>
      <c r="AN54" s="24" t="s">
        <v>152</v>
      </c>
      <c r="AO54" s="427"/>
      <c r="AP54" s="440"/>
      <c r="AQ54" s="427"/>
      <c r="AR54" s="435"/>
      <c r="AS54" s="427"/>
      <c r="AT54" s="474"/>
      <c r="AU54" s="446"/>
      <c r="AV54" s="442"/>
      <c r="AW54" s="442"/>
      <c r="AX54" s="21" t="s">
        <v>156</v>
      </c>
      <c r="AY54" s="41"/>
      <c r="AZ54" s="41"/>
      <c r="BA54" s="78" t="s">
        <v>388</v>
      </c>
    </row>
    <row r="55" spans="1:53" ht="88.5" customHeight="1">
      <c r="A55" s="402"/>
      <c r="B55" s="402"/>
      <c r="C55" s="402"/>
      <c r="D55" s="402"/>
      <c r="E55" s="402"/>
      <c r="F55" s="402"/>
      <c r="G55" s="402"/>
      <c r="H55" s="402"/>
      <c r="I55" s="432"/>
      <c r="J55" s="402"/>
      <c r="K55" s="409"/>
      <c r="L55" s="402"/>
      <c r="M55" s="409"/>
      <c r="N55" s="409"/>
      <c r="O55" s="409"/>
      <c r="P55" s="409"/>
      <c r="Q55" s="403"/>
      <c r="R55" s="470"/>
      <c r="S55" s="470"/>
      <c r="T55" s="470"/>
      <c r="U55" s="465"/>
      <c r="V55" s="463"/>
      <c r="W55" s="463"/>
      <c r="X55" s="404"/>
      <c r="Y55" s="405"/>
      <c r="Z55" s="411"/>
      <c r="AA55" s="119" t="s">
        <v>213</v>
      </c>
      <c r="AB55" s="180">
        <v>120</v>
      </c>
      <c r="AC55" s="67">
        <v>33</v>
      </c>
      <c r="AD55" s="105">
        <v>81</v>
      </c>
      <c r="AE55" s="105">
        <v>76</v>
      </c>
      <c r="AF55" s="105">
        <v>89</v>
      </c>
      <c r="AG55" s="320">
        <v>1</v>
      </c>
      <c r="AH55" s="57">
        <v>44593</v>
      </c>
      <c r="AI55" s="22">
        <v>44926</v>
      </c>
      <c r="AJ55" s="21" t="s">
        <v>149</v>
      </c>
      <c r="AK55" s="73" t="s">
        <v>149</v>
      </c>
      <c r="AL55" s="69">
        <v>1</v>
      </c>
      <c r="AM55" s="24" t="s">
        <v>151</v>
      </c>
      <c r="AN55" s="24" t="s">
        <v>152</v>
      </c>
      <c r="AO55" s="427"/>
      <c r="AP55" s="440"/>
      <c r="AQ55" s="427"/>
      <c r="AR55" s="435"/>
      <c r="AS55" s="427"/>
      <c r="AT55" s="474"/>
      <c r="AU55" s="446"/>
      <c r="AV55" s="442"/>
      <c r="AW55" s="442"/>
      <c r="AX55" s="21" t="s">
        <v>156</v>
      </c>
      <c r="AY55" s="41"/>
      <c r="AZ55" s="41"/>
      <c r="BA55" s="78" t="s">
        <v>389</v>
      </c>
    </row>
    <row r="56" spans="1:53" ht="151.5" customHeight="1">
      <c r="A56" s="402"/>
      <c r="B56" s="402"/>
      <c r="C56" s="402"/>
      <c r="D56" s="402"/>
      <c r="E56" s="402"/>
      <c r="F56" s="402"/>
      <c r="G56" s="402"/>
      <c r="H56" s="402"/>
      <c r="I56" s="432"/>
      <c r="J56" s="402"/>
      <c r="K56" s="409"/>
      <c r="L56" s="402"/>
      <c r="M56" s="409"/>
      <c r="N56" s="409"/>
      <c r="O56" s="409"/>
      <c r="P56" s="409"/>
      <c r="Q56" s="403"/>
      <c r="R56" s="470"/>
      <c r="S56" s="470"/>
      <c r="T56" s="470"/>
      <c r="U56" s="466"/>
      <c r="V56" s="461"/>
      <c r="W56" s="461"/>
      <c r="X56" s="404"/>
      <c r="Y56" s="405"/>
      <c r="Z56" s="411"/>
      <c r="AA56" s="119" t="s">
        <v>214</v>
      </c>
      <c r="AB56" s="180">
        <v>1</v>
      </c>
      <c r="AC56" s="67">
        <v>1</v>
      </c>
      <c r="AD56" s="105">
        <v>1</v>
      </c>
      <c r="AE56" s="105">
        <v>1</v>
      </c>
      <c r="AF56" s="105">
        <v>1</v>
      </c>
      <c r="AG56" s="245">
        <f>+AF56/AB56</f>
        <v>1</v>
      </c>
      <c r="AH56" s="57">
        <v>44593</v>
      </c>
      <c r="AI56" s="22">
        <v>44926</v>
      </c>
      <c r="AJ56" s="21" t="s">
        <v>149</v>
      </c>
      <c r="AK56" s="73" t="s">
        <v>149</v>
      </c>
      <c r="AL56" s="69">
        <v>1</v>
      </c>
      <c r="AM56" s="24" t="s">
        <v>151</v>
      </c>
      <c r="AN56" s="24" t="s">
        <v>152</v>
      </c>
      <c r="AO56" s="427"/>
      <c r="AP56" s="440"/>
      <c r="AQ56" s="427"/>
      <c r="AR56" s="435"/>
      <c r="AS56" s="427"/>
      <c r="AT56" s="474"/>
      <c r="AU56" s="446"/>
      <c r="AV56" s="442"/>
      <c r="AW56" s="442"/>
      <c r="AX56" s="21" t="s">
        <v>156</v>
      </c>
      <c r="AY56" s="41"/>
      <c r="AZ56" s="41"/>
      <c r="BA56" s="52" t="s">
        <v>324</v>
      </c>
    </row>
    <row r="57" spans="1:53" ht="110.25" customHeight="1">
      <c r="A57" s="402"/>
      <c r="B57" s="402"/>
      <c r="C57" s="402"/>
      <c r="D57" s="402"/>
      <c r="E57" s="402"/>
      <c r="F57" s="402"/>
      <c r="G57" s="402"/>
      <c r="H57" s="402"/>
      <c r="I57" s="432"/>
      <c r="J57" s="402"/>
      <c r="K57" s="13" t="s">
        <v>41</v>
      </c>
      <c r="L57" s="14" t="s">
        <v>60</v>
      </c>
      <c r="M57" s="13">
        <v>0</v>
      </c>
      <c r="N57" s="13" t="s">
        <v>104</v>
      </c>
      <c r="O57" s="13">
        <v>1</v>
      </c>
      <c r="P57" s="13">
        <v>1</v>
      </c>
      <c r="Q57" s="17">
        <v>0</v>
      </c>
      <c r="R57" s="54">
        <v>0</v>
      </c>
      <c r="S57" s="54">
        <v>0</v>
      </c>
      <c r="T57" s="54">
        <v>0</v>
      </c>
      <c r="U57" s="169">
        <v>0</v>
      </c>
      <c r="V57" s="221">
        <v>0</v>
      </c>
      <c r="W57" s="221">
        <v>0</v>
      </c>
      <c r="X57" s="404"/>
      <c r="Y57" s="405"/>
      <c r="Z57" s="411"/>
      <c r="AA57" s="114" t="s">
        <v>250</v>
      </c>
      <c r="AB57" s="175">
        <v>1</v>
      </c>
      <c r="AC57" s="60">
        <v>0</v>
      </c>
      <c r="AD57" s="99">
        <v>1</v>
      </c>
      <c r="AE57" s="99" t="s">
        <v>290</v>
      </c>
      <c r="AF57" s="99" t="s">
        <v>290</v>
      </c>
      <c r="AG57" s="294">
        <f>+AD57/AB57</f>
        <v>1</v>
      </c>
      <c r="AH57" s="57">
        <v>44593</v>
      </c>
      <c r="AI57" s="22">
        <v>44926</v>
      </c>
      <c r="AJ57" s="37">
        <v>1028736</v>
      </c>
      <c r="AK57" s="73">
        <v>0</v>
      </c>
      <c r="AL57" s="69">
        <v>1</v>
      </c>
      <c r="AM57" s="13" t="s">
        <v>151</v>
      </c>
      <c r="AN57" s="13" t="s">
        <v>313</v>
      </c>
      <c r="AO57" s="406"/>
      <c r="AP57" s="412"/>
      <c r="AQ57" s="406"/>
      <c r="AR57" s="408"/>
      <c r="AS57" s="406"/>
      <c r="AT57" s="474"/>
      <c r="AU57" s="445"/>
      <c r="AV57" s="443"/>
      <c r="AW57" s="443"/>
      <c r="AX57" s="25" t="s">
        <v>156</v>
      </c>
      <c r="AY57" s="41"/>
      <c r="AZ57" s="41"/>
      <c r="BA57" s="162" t="s">
        <v>390</v>
      </c>
    </row>
    <row r="58" spans="1:53" ht="28.5" customHeight="1">
      <c r="A58" s="402"/>
      <c r="B58" s="402"/>
      <c r="C58" s="402"/>
      <c r="D58" s="402"/>
      <c r="E58" s="402"/>
      <c r="F58" s="402"/>
      <c r="G58" s="402"/>
      <c r="H58" s="402"/>
      <c r="I58" s="432"/>
      <c r="J58" s="402"/>
      <c r="K58" s="13"/>
      <c r="L58" s="14"/>
      <c r="M58" s="13"/>
      <c r="N58" s="13"/>
      <c r="O58" s="13"/>
      <c r="P58" s="13"/>
      <c r="Q58" s="17"/>
      <c r="R58" s="54"/>
      <c r="S58" s="54"/>
      <c r="T58" s="54"/>
      <c r="U58" s="169"/>
      <c r="V58" s="221"/>
      <c r="W58" s="221"/>
      <c r="X58" s="186"/>
      <c r="Y58" s="187"/>
      <c r="Z58" s="188"/>
      <c r="AA58" s="189"/>
      <c r="AB58" s="190"/>
      <c r="AC58" s="191"/>
      <c r="AD58" s="192"/>
      <c r="AE58" s="192"/>
      <c r="AF58" s="192"/>
      <c r="AG58" s="321">
        <f>AVERAGE(AG49:AG57)</f>
        <v>0.67185185185185192</v>
      </c>
      <c r="AH58" s="278"/>
      <c r="AI58" s="195"/>
      <c r="AJ58" s="196"/>
      <c r="AK58" s="197"/>
      <c r="AL58" s="198"/>
      <c r="AM58" s="199"/>
      <c r="AN58" s="199"/>
      <c r="AO58" s="286"/>
      <c r="AP58" s="317"/>
      <c r="AQ58" s="286"/>
      <c r="AR58" s="289"/>
      <c r="AS58" s="286"/>
      <c r="AT58" s="204"/>
      <c r="AU58" s="213"/>
      <c r="AV58" s="219"/>
      <c r="AW58" s="219"/>
      <c r="AX58" s="206"/>
      <c r="AY58" s="207"/>
      <c r="AZ58" s="207"/>
      <c r="BA58" s="214"/>
    </row>
    <row r="59" spans="1:53" ht="101.25" customHeight="1">
      <c r="A59" s="402"/>
      <c r="B59" s="402"/>
      <c r="C59" s="402"/>
      <c r="D59" s="402"/>
      <c r="E59" s="402"/>
      <c r="F59" s="402"/>
      <c r="G59" s="402"/>
      <c r="H59" s="402"/>
      <c r="I59" s="432"/>
      <c r="J59" s="402"/>
      <c r="K59" s="13" t="s">
        <v>42</v>
      </c>
      <c r="L59" s="14" t="s">
        <v>61</v>
      </c>
      <c r="M59" s="13" t="s">
        <v>77</v>
      </c>
      <c r="N59" s="15" t="s">
        <v>105</v>
      </c>
      <c r="O59" s="13">
        <v>3</v>
      </c>
      <c r="P59" s="13">
        <v>1</v>
      </c>
      <c r="Q59" s="17">
        <v>1</v>
      </c>
      <c r="R59" s="54">
        <v>5</v>
      </c>
      <c r="S59" s="54">
        <v>0</v>
      </c>
      <c r="T59" s="54">
        <v>0</v>
      </c>
      <c r="U59" s="169">
        <v>17</v>
      </c>
      <c r="V59" s="221">
        <v>1</v>
      </c>
      <c r="W59" s="221">
        <v>1</v>
      </c>
      <c r="X59" s="404" t="s">
        <v>132</v>
      </c>
      <c r="Y59" s="405">
        <v>2021130010249</v>
      </c>
      <c r="Z59" s="411" t="s">
        <v>142</v>
      </c>
      <c r="AA59" s="114" t="s">
        <v>215</v>
      </c>
      <c r="AB59" s="175">
        <v>1</v>
      </c>
      <c r="AC59" s="60">
        <v>0</v>
      </c>
      <c r="AD59" s="99">
        <v>1</v>
      </c>
      <c r="AE59" s="99">
        <v>1</v>
      </c>
      <c r="AF59" s="99">
        <v>1</v>
      </c>
      <c r="AG59" s="292">
        <f>+AF59/AB59</f>
        <v>1</v>
      </c>
      <c r="AH59" s="57">
        <v>44593</v>
      </c>
      <c r="AI59" s="22">
        <v>44926</v>
      </c>
      <c r="AJ59" s="14" t="s">
        <v>149</v>
      </c>
      <c r="AK59" s="73" t="s">
        <v>149</v>
      </c>
      <c r="AL59" s="69">
        <v>1</v>
      </c>
      <c r="AM59" s="13" t="s">
        <v>201</v>
      </c>
      <c r="AN59" s="13" t="s">
        <v>309</v>
      </c>
      <c r="AO59" s="426" t="s">
        <v>154</v>
      </c>
      <c r="AP59" s="438">
        <v>1348690007</v>
      </c>
      <c r="AQ59" s="426" t="s">
        <v>174</v>
      </c>
      <c r="AR59" s="434" t="s">
        <v>132</v>
      </c>
      <c r="AS59" s="426" t="s">
        <v>216</v>
      </c>
      <c r="AT59" s="474">
        <v>1124619227</v>
      </c>
      <c r="AU59" s="444">
        <v>373855168</v>
      </c>
      <c r="AV59" s="441">
        <f>+AT59/AP59</f>
        <v>0.83386042838827079</v>
      </c>
      <c r="AW59" s="441">
        <f>+AU59/AP59</f>
        <v>0.27719873807888307</v>
      </c>
      <c r="AX59" s="25" t="s">
        <v>156</v>
      </c>
      <c r="AY59" s="41"/>
      <c r="AZ59" s="41"/>
      <c r="BA59" s="52" t="s">
        <v>319</v>
      </c>
    </row>
    <row r="60" spans="1:53" ht="75">
      <c r="A60" s="402"/>
      <c r="B60" s="402"/>
      <c r="C60" s="402"/>
      <c r="D60" s="402"/>
      <c r="E60" s="402"/>
      <c r="F60" s="402"/>
      <c r="G60" s="402"/>
      <c r="H60" s="402"/>
      <c r="I60" s="432"/>
      <c r="J60" s="402"/>
      <c r="K60" s="13" t="s">
        <v>43</v>
      </c>
      <c r="L60" s="14" t="s">
        <v>69</v>
      </c>
      <c r="M60" s="13" t="s">
        <v>84</v>
      </c>
      <c r="N60" s="15" t="s">
        <v>106</v>
      </c>
      <c r="O60" s="13">
        <v>10</v>
      </c>
      <c r="P60" s="13">
        <v>5</v>
      </c>
      <c r="Q60" s="17">
        <v>0</v>
      </c>
      <c r="R60" s="56">
        <v>1.1000000000000001</v>
      </c>
      <c r="S60" s="54">
        <v>0</v>
      </c>
      <c r="T60" s="54">
        <v>0</v>
      </c>
      <c r="U60" s="169">
        <v>0</v>
      </c>
      <c r="V60" s="221">
        <f>+R60/P60</f>
        <v>0.22000000000000003</v>
      </c>
      <c r="W60" s="221">
        <f>+R60/O60</f>
        <v>0.11000000000000001</v>
      </c>
      <c r="X60" s="404"/>
      <c r="Y60" s="405"/>
      <c r="Z60" s="411"/>
      <c r="AA60" s="120" t="s">
        <v>217</v>
      </c>
      <c r="AB60" s="178">
        <v>1</v>
      </c>
      <c r="AC60" s="63">
        <v>1</v>
      </c>
      <c r="AD60" s="101" t="s">
        <v>290</v>
      </c>
      <c r="AE60" s="101" t="s">
        <v>290</v>
      </c>
      <c r="AF60" s="101" t="s">
        <v>290</v>
      </c>
      <c r="AG60" s="294">
        <f>+AC60/AB60</f>
        <v>1</v>
      </c>
      <c r="AH60" s="57">
        <v>44621</v>
      </c>
      <c r="AI60" s="22">
        <v>44926</v>
      </c>
      <c r="AJ60" s="14" t="s">
        <v>149</v>
      </c>
      <c r="AK60" s="73" t="s">
        <v>149</v>
      </c>
      <c r="AL60" s="69">
        <v>1</v>
      </c>
      <c r="AM60" s="13" t="s">
        <v>201</v>
      </c>
      <c r="AN60" s="13" t="s">
        <v>309</v>
      </c>
      <c r="AO60" s="427"/>
      <c r="AP60" s="440"/>
      <c r="AQ60" s="427"/>
      <c r="AR60" s="435"/>
      <c r="AS60" s="427"/>
      <c r="AT60" s="474"/>
      <c r="AU60" s="446"/>
      <c r="AV60" s="442"/>
      <c r="AW60" s="442"/>
      <c r="AX60" s="25" t="s">
        <v>155</v>
      </c>
      <c r="AY60" s="14" t="s">
        <v>238</v>
      </c>
      <c r="AZ60" s="25" t="s">
        <v>237</v>
      </c>
      <c r="BA60" s="76" t="s">
        <v>320</v>
      </c>
    </row>
    <row r="61" spans="1:53" ht="90" customHeight="1">
      <c r="A61" s="402"/>
      <c r="B61" s="402"/>
      <c r="C61" s="402"/>
      <c r="D61" s="402"/>
      <c r="E61" s="402"/>
      <c r="F61" s="402"/>
      <c r="G61" s="402"/>
      <c r="H61" s="402"/>
      <c r="I61" s="432"/>
      <c r="J61" s="402"/>
      <c r="K61" s="13" t="s">
        <v>44</v>
      </c>
      <c r="L61" s="14" t="s">
        <v>70</v>
      </c>
      <c r="M61" s="13">
        <v>0</v>
      </c>
      <c r="N61" s="15" t="s">
        <v>107</v>
      </c>
      <c r="O61" s="13">
        <v>1</v>
      </c>
      <c r="P61" s="13">
        <v>0</v>
      </c>
      <c r="Q61" s="17">
        <v>1</v>
      </c>
      <c r="R61" s="54" t="s">
        <v>290</v>
      </c>
      <c r="S61" s="54" t="s">
        <v>290</v>
      </c>
      <c r="T61" s="54" t="s">
        <v>290</v>
      </c>
      <c r="U61" s="169" t="s">
        <v>290</v>
      </c>
      <c r="V61" s="169" t="s">
        <v>403</v>
      </c>
      <c r="W61" s="221">
        <f>+Q61/O61</f>
        <v>1</v>
      </c>
      <c r="X61" s="404"/>
      <c r="Y61" s="405"/>
      <c r="Z61" s="411"/>
      <c r="AA61" s="120" t="s">
        <v>218</v>
      </c>
      <c r="AB61" s="175">
        <v>1</v>
      </c>
      <c r="AC61" s="60">
        <v>1</v>
      </c>
      <c r="AD61" s="99">
        <v>1</v>
      </c>
      <c r="AE61" s="99">
        <v>1</v>
      </c>
      <c r="AF61" s="99">
        <v>1</v>
      </c>
      <c r="AG61" s="292">
        <v>1</v>
      </c>
      <c r="AH61" s="57">
        <v>44593</v>
      </c>
      <c r="AI61" s="22">
        <v>44926</v>
      </c>
      <c r="AJ61" s="37">
        <v>1028736</v>
      </c>
      <c r="AK61" s="73">
        <v>1028736</v>
      </c>
      <c r="AL61" s="69">
        <v>1</v>
      </c>
      <c r="AM61" s="13" t="s">
        <v>151</v>
      </c>
      <c r="AN61" s="13" t="s">
        <v>309</v>
      </c>
      <c r="AO61" s="427"/>
      <c r="AP61" s="440"/>
      <c r="AQ61" s="427"/>
      <c r="AR61" s="435"/>
      <c r="AS61" s="427"/>
      <c r="AT61" s="474"/>
      <c r="AU61" s="446"/>
      <c r="AV61" s="442"/>
      <c r="AW61" s="442"/>
      <c r="AX61" s="25" t="s">
        <v>156</v>
      </c>
      <c r="AY61" s="41"/>
      <c r="AZ61" s="41"/>
      <c r="BA61" s="162" t="s">
        <v>321</v>
      </c>
    </row>
    <row r="62" spans="1:53" ht="91.5" customHeight="1">
      <c r="A62" s="402"/>
      <c r="B62" s="402"/>
      <c r="C62" s="402"/>
      <c r="D62" s="402"/>
      <c r="E62" s="402"/>
      <c r="F62" s="402"/>
      <c r="G62" s="402"/>
      <c r="H62" s="402"/>
      <c r="I62" s="432"/>
      <c r="J62" s="402"/>
      <c r="K62" s="409" t="s">
        <v>45</v>
      </c>
      <c r="L62" s="402" t="s">
        <v>62</v>
      </c>
      <c r="M62" s="409" t="s">
        <v>85</v>
      </c>
      <c r="N62" s="418" t="s">
        <v>108</v>
      </c>
      <c r="O62" s="409">
        <v>5</v>
      </c>
      <c r="P62" s="409">
        <v>1</v>
      </c>
      <c r="Q62" s="403">
        <v>0</v>
      </c>
      <c r="R62" s="470">
        <v>0</v>
      </c>
      <c r="S62" s="470">
        <v>2</v>
      </c>
      <c r="T62" s="470">
        <v>0</v>
      </c>
      <c r="U62" s="464">
        <v>4</v>
      </c>
      <c r="V62" s="460">
        <v>1</v>
      </c>
      <c r="W62" s="464">
        <v>1</v>
      </c>
      <c r="X62" s="404"/>
      <c r="Y62" s="405"/>
      <c r="Z62" s="411"/>
      <c r="AA62" s="114" t="s">
        <v>219</v>
      </c>
      <c r="AB62" s="175">
        <v>2</v>
      </c>
      <c r="AC62" s="60">
        <v>2</v>
      </c>
      <c r="AD62" s="99">
        <v>2</v>
      </c>
      <c r="AE62" s="99">
        <v>2</v>
      </c>
      <c r="AF62" s="99">
        <v>4</v>
      </c>
      <c r="AG62" s="292">
        <v>1</v>
      </c>
      <c r="AH62" s="57">
        <v>44621</v>
      </c>
      <c r="AI62" s="22">
        <v>44926</v>
      </c>
      <c r="AJ62" s="14" t="s">
        <v>149</v>
      </c>
      <c r="AK62" s="73" t="s">
        <v>149</v>
      </c>
      <c r="AL62" s="69">
        <v>1</v>
      </c>
      <c r="AM62" s="13" t="s">
        <v>201</v>
      </c>
      <c r="AN62" s="13" t="s">
        <v>309</v>
      </c>
      <c r="AO62" s="427"/>
      <c r="AP62" s="440"/>
      <c r="AQ62" s="427"/>
      <c r="AR62" s="435"/>
      <c r="AS62" s="427"/>
      <c r="AT62" s="474"/>
      <c r="AU62" s="446"/>
      <c r="AV62" s="442"/>
      <c r="AW62" s="442"/>
      <c r="AX62" s="25" t="s">
        <v>155</v>
      </c>
      <c r="AY62" s="14" t="s">
        <v>238</v>
      </c>
      <c r="AZ62" s="14" t="s">
        <v>237</v>
      </c>
      <c r="BA62" s="171" t="s">
        <v>391</v>
      </c>
    </row>
    <row r="63" spans="1:53" ht="113.25" customHeight="1">
      <c r="A63" s="402"/>
      <c r="B63" s="402"/>
      <c r="C63" s="402"/>
      <c r="D63" s="402"/>
      <c r="E63" s="402"/>
      <c r="F63" s="402"/>
      <c r="G63" s="402"/>
      <c r="H63" s="402"/>
      <c r="I63" s="432"/>
      <c r="J63" s="402"/>
      <c r="K63" s="409"/>
      <c r="L63" s="402"/>
      <c r="M63" s="409"/>
      <c r="N63" s="418"/>
      <c r="O63" s="409"/>
      <c r="P63" s="409"/>
      <c r="Q63" s="403"/>
      <c r="R63" s="470"/>
      <c r="S63" s="470"/>
      <c r="T63" s="470"/>
      <c r="U63" s="466"/>
      <c r="V63" s="461"/>
      <c r="W63" s="466"/>
      <c r="X63" s="404"/>
      <c r="Y63" s="405"/>
      <c r="Z63" s="411"/>
      <c r="AA63" s="114" t="s">
        <v>305</v>
      </c>
      <c r="AB63" s="175">
        <v>1</v>
      </c>
      <c r="AC63" s="60" t="s">
        <v>302</v>
      </c>
      <c r="AD63" s="99" t="s">
        <v>302</v>
      </c>
      <c r="AE63" s="99">
        <v>0</v>
      </c>
      <c r="AF63" s="99">
        <v>0</v>
      </c>
      <c r="AG63" s="294">
        <f>0/AB63</f>
        <v>0</v>
      </c>
      <c r="AH63" s="57">
        <v>44743</v>
      </c>
      <c r="AI63" s="22">
        <v>44926</v>
      </c>
      <c r="AJ63" s="37">
        <v>1028736</v>
      </c>
      <c r="AK63" s="37">
        <v>1028736</v>
      </c>
      <c r="AL63" s="70">
        <v>0</v>
      </c>
      <c r="AM63" s="13" t="s">
        <v>201</v>
      </c>
      <c r="AN63" s="13" t="s">
        <v>309</v>
      </c>
      <c r="AO63" s="427"/>
      <c r="AP63" s="440"/>
      <c r="AQ63" s="427"/>
      <c r="AR63" s="435"/>
      <c r="AS63" s="427"/>
      <c r="AT63" s="474"/>
      <c r="AU63" s="446"/>
      <c r="AV63" s="442"/>
      <c r="AW63" s="442"/>
      <c r="AX63" s="25" t="s">
        <v>155</v>
      </c>
      <c r="AY63" s="14" t="s">
        <v>311</v>
      </c>
      <c r="AZ63" s="14"/>
      <c r="BA63" s="162" t="s">
        <v>322</v>
      </c>
    </row>
    <row r="64" spans="1:53" ht="177.75" customHeight="1">
      <c r="A64" s="402"/>
      <c r="B64" s="402"/>
      <c r="C64" s="402"/>
      <c r="D64" s="402"/>
      <c r="E64" s="402"/>
      <c r="F64" s="402"/>
      <c r="G64" s="402"/>
      <c r="H64" s="402"/>
      <c r="I64" s="432"/>
      <c r="J64" s="402"/>
      <c r="K64" s="13" t="s">
        <v>46</v>
      </c>
      <c r="L64" s="14" t="s">
        <v>71</v>
      </c>
      <c r="M64" s="13">
        <v>0</v>
      </c>
      <c r="N64" s="15" t="s">
        <v>109</v>
      </c>
      <c r="O64" s="13">
        <v>1</v>
      </c>
      <c r="P64" s="13">
        <v>1</v>
      </c>
      <c r="Q64" s="17">
        <v>0</v>
      </c>
      <c r="R64" s="54">
        <v>0</v>
      </c>
      <c r="S64" s="54">
        <v>0</v>
      </c>
      <c r="T64" s="54">
        <v>0</v>
      </c>
      <c r="U64" s="169">
        <v>1</v>
      </c>
      <c r="V64" s="221">
        <f>+U64/P64</f>
        <v>1</v>
      </c>
      <c r="W64" s="221">
        <v>1</v>
      </c>
      <c r="X64" s="404"/>
      <c r="Y64" s="405"/>
      <c r="Z64" s="411"/>
      <c r="AA64" s="120" t="s">
        <v>109</v>
      </c>
      <c r="AB64" s="175">
        <v>1</v>
      </c>
      <c r="AC64" s="60">
        <v>0</v>
      </c>
      <c r="AD64" s="99">
        <v>0</v>
      </c>
      <c r="AE64" s="99">
        <v>0</v>
      </c>
      <c r="AF64" s="99">
        <v>1</v>
      </c>
      <c r="AG64" s="294">
        <f>+AF64/AB64</f>
        <v>1</v>
      </c>
      <c r="AH64" s="57">
        <v>44593</v>
      </c>
      <c r="AI64" s="22">
        <v>44926</v>
      </c>
      <c r="AJ64" s="14" t="s">
        <v>149</v>
      </c>
      <c r="AK64" s="73" t="s">
        <v>149</v>
      </c>
      <c r="AL64" s="69">
        <v>1</v>
      </c>
      <c r="AM64" s="13" t="s">
        <v>201</v>
      </c>
      <c r="AN64" s="13" t="s">
        <v>309</v>
      </c>
      <c r="AO64" s="406"/>
      <c r="AP64" s="412"/>
      <c r="AQ64" s="406"/>
      <c r="AR64" s="408"/>
      <c r="AS64" s="406"/>
      <c r="AT64" s="474"/>
      <c r="AU64" s="445"/>
      <c r="AV64" s="443"/>
      <c r="AW64" s="443"/>
      <c r="AX64" s="25" t="s">
        <v>155</v>
      </c>
      <c r="AY64" s="14" t="s">
        <v>243</v>
      </c>
      <c r="AZ64" s="25" t="s">
        <v>247</v>
      </c>
      <c r="BA64" s="52" t="s">
        <v>392</v>
      </c>
    </row>
    <row r="65" spans="1:53" ht="21.75" customHeight="1">
      <c r="A65" s="402"/>
      <c r="B65" s="402"/>
      <c r="C65" s="402"/>
      <c r="D65" s="402"/>
      <c r="E65" s="402"/>
      <c r="F65" s="402"/>
      <c r="G65" s="402"/>
      <c r="H65" s="402"/>
      <c r="I65" s="432"/>
      <c r="J65" s="402"/>
      <c r="K65" s="13"/>
      <c r="L65" s="14"/>
      <c r="M65" s="13"/>
      <c r="N65" s="15"/>
      <c r="O65" s="13"/>
      <c r="P65" s="13"/>
      <c r="Q65" s="17"/>
      <c r="R65" s="54"/>
      <c r="S65" s="54"/>
      <c r="T65" s="54"/>
      <c r="U65" s="183"/>
      <c r="V65" s="220"/>
      <c r="W65" s="220"/>
      <c r="X65" s="186"/>
      <c r="Y65" s="187"/>
      <c r="Z65" s="188"/>
      <c r="AA65" s="315"/>
      <c r="AB65" s="190"/>
      <c r="AC65" s="191"/>
      <c r="AD65" s="192"/>
      <c r="AE65" s="192"/>
      <c r="AF65" s="192"/>
      <c r="AG65" s="316">
        <f>AVERAGE(AG59:AG64)</f>
        <v>0.83333333333333337</v>
      </c>
      <c r="AH65" s="278"/>
      <c r="AI65" s="195"/>
      <c r="AJ65" s="239"/>
      <c r="AK65" s="197"/>
      <c r="AL65" s="198"/>
      <c r="AM65" s="199"/>
      <c r="AN65" s="199"/>
      <c r="AO65" s="286"/>
      <c r="AP65" s="317"/>
      <c r="AQ65" s="286"/>
      <c r="AR65" s="289"/>
      <c r="AS65" s="286"/>
      <c r="AT65" s="318"/>
      <c r="AU65" s="213"/>
      <c r="AV65" s="219"/>
      <c r="AW65" s="219"/>
      <c r="AX65" s="206"/>
      <c r="AY65" s="239"/>
      <c r="AZ65" s="206"/>
      <c r="BA65" s="319"/>
    </row>
    <row r="66" spans="1:53" ht="258.75" customHeight="1">
      <c r="A66" s="402"/>
      <c r="B66" s="402"/>
      <c r="C66" s="402"/>
      <c r="D66" s="402"/>
      <c r="E66" s="402"/>
      <c r="F66" s="402"/>
      <c r="G66" s="402"/>
      <c r="H66" s="402"/>
      <c r="I66" s="432"/>
      <c r="J66" s="402"/>
      <c r="K66" s="409" t="s">
        <v>47</v>
      </c>
      <c r="L66" s="402" t="s">
        <v>72</v>
      </c>
      <c r="M66" s="409" t="s">
        <v>86</v>
      </c>
      <c r="N66" s="409" t="s">
        <v>110</v>
      </c>
      <c r="O66" s="409">
        <v>274</v>
      </c>
      <c r="P66" s="409">
        <v>20</v>
      </c>
      <c r="Q66" s="403">
        <v>0</v>
      </c>
      <c r="R66" s="470">
        <v>0</v>
      </c>
      <c r="S66" s="470">
        <v>0</v>
      </c>
      <c r="T66" s="470">
        <v>0</v>
      </c>
      <c r="U66" s="464">
        <v>0</v>
      </c>
      <c r="V66" s="460">
        <v>0</v>
      </c>
      <c r="W66" s="460">
        <v>0</v>
      </c>
      <c r="X66" s="404" t="s">
        <v>133</v>
      </c>
      <c r="Y66" s="405">
        <v>2020130010329</v>
      </c>
      <c r="Z66" s="411" t="s">
        <v>141</v>
      </c>
      <c r="AA66" s="117" t="s">
        <v>220</v>
      </c>
      <c r="AB66" s="180">
        <v>4</v>
      </c>
      <c r="AC66" s="67">
        <v>0</v>
      </c>
      <c r="AD66" s="105">
        <v>4</v>
      </c>
      <c r="AE66" s="105" t="s">
        <v>290</v>
      </c>
      <c r="AF66" s="105" t="s">
        <v>290</v>
      </c>
      <c r="AG66" s="245">
        <f>4/AB66</f>
        <v>1</v>
      </c>
      <c r="AH66" s="57">
        <v>44593</v>
      </c>
      <c r="AI66" s="22">
        <v>44926</v>
      </c>
      <c r="AJ66" s="14" t="s">
        <v>149</v>
      </c>
      <c r="AK66" s="73" t="s">
        <v>149</v>
      </c>
      <c r="AL66" s="69">
        <v>1</v>
      </c>
      <c r="AM66" s="13" t="s">
        <v>222</v>
      </c>
      <c r="AN66" s="13" t="s">
        <v>223</v>
      </c>
      <c r="AO66" s="426" t="s">
        <v>154</v>
      </c>
      <c r="AP66" s="438">
        <v>4672855114.21</v>
      </c>
      <c r="AQ66" s="426" t="s">
        <v>153</v>
      </c>
      <c r="AR66" s="434" t="s">
        <v>133</v>
      </c>
      <c r="AS66" s="426" t="s">
        <v>224</v>
      </c>
      <c r="AT66" s="494">
        <v>4672009999.8500004</v>
      </c>
      <c r="AU66" s="444"/>
      <c r="AV66" s="441">
        <f>+AT66/AP66</f>
        <v>0.99981914389824977</v>
      </c>
      <c r="AW66" s="441">
        <f>+AU66/AP66</f>
        <v>0</v>
      </c>
      <c r="AX66" s="25" t="s">
        <v>156</v>
      </c>
      <c r="AY66" s="41"/>
      <c r="AZ66" s="41"/>
      <c r="BA66" s="76" t="s">
        <v>393</v>
      </c>
    </row>
    <row r="67" spans="1:53" ht="183.75" customHeight="1">
      <c r="A67" s="402"/>
      <c r="B67" s="402"/>
      <c r="C67" s="402"/>
      <c r="D67" s="402"/>
      <c r="E67" s="402"/>
      <c r="F67" s="402"/>
      <c r="G67" s="402"/>
      <c r="H67" s="402"/>
      <c r="I67" s="432"/>
      <c r="J67" s="402"/>
      <c r="K67" s="409"/>
      <c r="L67" s="402"/>
      <c r="M67" s="409"/>
      <c r="N67" s="409"/>
      <c r="O67" s="409"/>
      <c r="P67" s="409"/>
      <c r="Q67" s="403"/>
      <c r="R67" s="470"/>
      <c r="S67" s="470"/>
      <c r="T67" s="470"/>
      <c r="U67" s="465"/>
      <c r="V67" s="463"/>
      <c r="W67" s="463"/>
      <c r="X67" s="404"/>
      <c r="Y67" s="405"/>
      <c r="Z67" s="411"/>
      <c r="AA67" s="114" t="s">
        <v>221</v>
      </c>
      <c r="AB67" s="177">
        <v>2</v>
      </c>
      <c r="AC67" s="62">
        <v>0</v>
      </c>
      <c r="AD67" s="100">
        <v>2</v>
      </c>
      <c r="AE67" s="100" t="s">
        <v>290</v>
      </c>
      <c r="AF67" s="100" t="s">
        <v>290</v>
      </c>
      <c r="AG67" s="303">
        <v>1</v>
      </c>
      <c r="AH67" s="57">
        <v>44593</v>
      </c>
      <c r="AI67" s="22">
        <v>44926</v>
      </c>
      <c r="AJ67" s="14" t="s">
        <v>149</v>
      </c>
      <c r="AK67" s="73" t="s">
        <v>149</v>
      </c>
      <c r="AL67" s="69">
        <v>1</v>
      </c>
      <c r="AM67" s="13" t="s">
        <v>222</v>
      </c>
      <c r="AN67" s="13" t="s">
        <v>223</v>
      </c>
      <c r="AO67" s="427"/>
      <c r="AP67" s="440"/>
      <c r="AQ67" s="427"/>
      <c r="AR67" s="435"/>
      <c r="AS67" s="427"/>
      <c r="AT67" s="495"/>
      <c r="AU67" s="446"/>
      <c r="AV67" s="442"/>
      <c r="AW67" s="442"/>
      <c r="AX67" s="25" t="s">
        <v>156</v>
      </c>
      <c r="AY67" s="41"/>
      <c r="AZ67" s="41"/>
      <c r="BA67" s="76" t="s">
        <v>394</v>
      </c>
    </row>
    <row r="68" spans="1:53" ht="192" customHeight="1">
      <c r="A68" s="402"/>
      <c r="B68" s="402"/>
      <c r="C68" s="402"/>
      <c r="D68" s="402"/>
      <c r="E68" s="402"/>
      <c r="F68" s="402"/>
      <c r="G68" s="402"/>
      <c r="H68" s="402"/>
      <c r="I68" s="433"/>
      <c r="J68" s="402"/>
      <c r="K68" s="409"/>
      <c r="L68" s="402"/>
      <c r="M68" s="409"/>
      <c r="N68" s="409"/>
      <c r="O68" s="409"/>
      <c r="P68" s="409"/>
      <c r="Q68" s="403"/>
      <c r="R68" s="470"/>
      <c r="S68" s="470"/>
      <c r="T68" s="470"/>
      <c r="U68" s="466"/>
      <c r="V68" s="461"/>
      <c r="W68" s="461"/>
      <c r="X68" s="404"/>
      <c r="Y68" s="405"/>
      <c r="Z68" s="411"/>
      <c r="AA68" s="117" t="s">
        <v>307</v>
      </c>
      <c r="AB68" s="65">
        <v>54</v>
      </c>
      <c r="AC68" s="65" t="s">
        <v>302</v>
      </c>
      <c r="AD68" s="65" t="s">
        <v>302</v>
      </c>
      <c r="AE68" s="65">
        <v>0</v>
      </c>
      <c r="AF68" s="65">
        <v>0</v>
      </c>
      <c r="AG68" s="65">
        <v>0</v>
      </c>
      <c r="AH68" s="22">
        <v>44743</v>
      </c>
      <c r="AI68" s="22">
        <v>44926</v>
      </c>
      <c r="AJ68" s="14">
        <v>54</v>
      </c>
      <c r="AK68" s="14">
        <v>54</v>
      </c>
      <c r="AL68" s="69">
        <v>0</v>
      </c>
      <c r="AM68" s="13" t="s">
        <v>222</v>
      </c>
      <c r="AN68" s="13" t="s">
        <v>223</v>
      </c>
      <c r="AO68" s="406"/>
      <c r="AP68" s="412"/>
      <c r="AQ68" s="406"/>
      <c r="AR68" s="408"/>
      <c r="AS68" s="406"/>
      <c r="AT68" s="496"/>
      <c r="AU68" s="445"/>
      <c r="AV68" s="443"/>
      <c r="AW68" s="443"/>
      <c r="AX68" s="25" t="s">
        <v>156</v>
      </c>
      <c r="AY68" s="25"/>
      <c r="AZ68" s="25"/>
      <c r="BA68" s="52" t="s">
        <v>395</v>
      </c>
    </row>
    <row r="69" spans="1:53">
      <c r="A69" s="43" t="s">
        <v>225</v>
      </c>
      <c r="B69" s="43"/>
      <c r="C69" s="43"/>
      <c r="D69" s="43"/>
      <c r="E69" s="43"/>
      <c r="F69" s="43"/>
      <c r="G69" s="43"/>
      <c r="H69" s="43"/>
      <c r="I69" s="43"/>
      <c r="J69" s="298"/>
      <c r="K69" s="298"/>
      <c r="L69" s="298"/>
      <c r="M69" s="298"/>
      <c r="N69" s="299"/>
      <c r="O69" s="300"/>
      <c r="P69" s="301"/>
      <c r="Q69" s="302"/>
      <c r="R69" s="302"/>
      <c r="S69" s="302"/>
      <c r="T69" s="302"/>
      <c r="U69" s="302"/>
      <c r="V69" s="323">
        <f>+(V66+V64+V62+V60+V59+V57+V54+V50+V49)/9</f>
        <v>0.52444444444444449</v>
      </c>
      <c r="W69" s="323">
        <f>+(W66+W64+W62+W61+W60+W59+W57+W54+W50+W49)/9</f>
        <v>0.64185185185185178</v>
      </c>
      <c r="X69" s="304"/>
      <c r="Y69" s="305"/>
      <c r="Z69" s="306"/>
      <c r="AA69" s="307"/>
      <c r="AB69" s="308"/>
      <c r="AC69" s="308"/>
      <c r="AD69" s="308"/>
      <c r="AE69" s="308"/>
      <c r="AF69" s="308"/>
      <c r="AG69" s="322">
        <f>AVERAGE(AG66:AG68)</f>
        <v>0.66666666666666663</v>
      </c>
      <c r="AH69" s="309"/>
      <c r="AI69" s="309"/>
      <c r="AJ69" s="211"/>
      <c r="AK69" s="310"/>
      <c r="AL69" s="309"/>
      <c r="AM69" s="311"/>
      <c r="AN69" s="309"/>
      <c r="AO69" s="309"/>
      <c r="AP69" s="313">
        <f>SUM(AP49:AP68)</f>
        <v>8019916121.21</v>
      </c>
      <c r="AQ69" s="309"/>
      <c r="AR69" s="309"/>
      <c r="AS69" s="309"/>
      <c r="AT69" s="312">
        <f>SUM(AT49:AT68)</f>
        <v>7302953356.8500004</v>
      </c>
      <c r="AU69" s="312">
        <f>SUM(AU49:AU68)</f>
        <v>1630225236</v>
      </c>
      <c r="AV69" s="314">
        <f>+AT69/AP69</f>
        <v>0.91060221160370092</v>
      </c>
      <c r="AW69" s="314">
        <f>+AU69/AP69</f>
        <v>0.20327210551349767</v>
      </c>
      <c r="AX69" s="309"/>
      <c r="AY69" s="311"/>
      <c r="AZ69" s="311"/>
      <c r="BA69" s="309"/>
    </row>
    <row r="70" spans="1:53">
      <c r="A70" s="43" t="s">
        <v>396</v>
      </c>
      <c r="B70" s="43"/>
      <c r="C70" s="43"/>
      <c r="D70" s="43"/>
      <c r="E70" s="43"/>
      <c r="F70" s="43"/>
      <c r="G70" s="43"/>
      <c r="H70" s="43"/>
      <c r="I70" s="43"/>
    </row>
    <row r="71" spans="1:53">
      <c r="A71" s="43"/>
      <c r="B71" s="43"/>
      <c r="C71" s="43"/>
      <c r="D71" s="43"/>
      <c r="E71" s="43"/>
      <c r="F71" s="43"/>
      <c r="G71" s="43"/>
      <c r="H71" s="43"/>
      <c r="I71" s="43"/>
    </row>
    <row r="72" spans="1:53">
      <c r="A72" s="43"/>
      <c r="B72" s="43"/>
      <c r="C72" s="43"/>
      <c r="D72" s="43"/>
      <c r="E72" s="43"/>
      <c r="F72" s="43"/>
      <c r="G72" s="43"/>
      <c r="H72" s="43"/>
      <c r="I72" s="43"/>
    </row>
    <row r="75" spans="1:53">
      <c r="A75" s="506" t="s">
        <v>408</v>
      </c>
      <c r="B75" s="506"/>
      <c r="C75" s="506"/>
      <c r="D75" s="506"/>
      <c r="E75" s="506"/>
    </row>
    <row r="77" spans="1:53">
      <c r="A77" s="507" t="s">
        <v>409</v>
      </c>
      <c r="B77" s="507"/>
      <c r="C77" s="507"/>
      <c r="D77" s="507"/>
      <c r="E77" s="508">
        <v>20483455105.310001</v>
      </c>
      <c r="F77" s="508"/>
      <c r="G77" s="508"/>
      <c r="H77" s="507" t="s">
        <v>412</v>
      </c>
      <c r="I77" s="507"/>
      <c r="J77" s="507"/>
    </row>
    <row r="78" spans="1:53">
      <c r="A78" s="507" t="s">
        <v>410</v>
      </c>
      <c r="B78" s="507"/>
      <c r="C78" s="507"/>
      <c r="D78" s="507"/>
      <c r="E78" s="508">
        <v>17116931583.530001</v>
      </c>
      <c r="F78" s="508"/>
      <c r="G78" s="508"/>
      <c r="H78" s="509">
        <v>0.83564669610317432</v>
      </c>
      <c r="I78" s="509"/>
      <c r="J78" s="509"/>
    </row>
    <row r="79" spans="1:53">
      <c r="A79" s="507" t="s">
        <v>411</v>
      </c>
      <c r="B79" s="507"/>
      <c r="C79" s="507"/>
      <c r="D79" s="507"/>
      <c r="E79" s="508">
        <v>5542411551.46</v>
      </c>
      <c r="F79" s="508"/>
      <c r="G79" s="508"/>
      <c r="H79" s="509">
        <v>0.27057991549595656</v>
      </c>
      <c r="I79" s="509"/>
      <c r="J79" s="509"/>
    </row>
    <row r="81" spans="1:8">
      <c r="A81" s="507" t="s">
        <v>413</v>
      </c>
      <c r="B81" s="507"/>
      <c r="C81" s="507"/>
      <c r="D81" s="507"/>
      <c r="E81" s="509">
        <f>+(V18+V48+V69)/3</f>
        <v>0.61371759259259262</v>
      </c>
      <c r="F81" s="509"/>
      <c r="G81" s="509"/>
    </row>
    <row r="82" spans="1:8">
      <c r="A82" s="507" t="s">
        <v>414</v>
      </c>
      <c r="B82" s="507"/>
      <c r="C82" s="507"/>
      <c r="D82" s="507"/>
      <c r="E82" s="509">
        <f>+(W18+W48+W69)/3</f>
        <v>0.63382386463844798</v>
      </c>
      <c r="F82" s="509"/>
      <c r="G82" s="509"/>
    </row>
    <row r="83" spans="1:8">
      <c r="A83" s="507" t="s">
        <v>415</v>
      </c>
      <c r="B83" s="507"/>
      <c r="C83" s="507"/>
      <c r="D83" s="507"/>
      <c r="E83" s="509">
        <f>+(AG10+AG16+AG18+AG42+AG45+AG47+AG58+AG65+AG69)/9</f>
        <v>0.62520997007108126</v>
      </c>
      <c r="F83" s="509"/>
      <c r="G83" s="509"/>
    </row>
    <row r="84" spans="1:8" ht="67.5" customHeight="1">
      <c r="A84" s="510" t="s">
        <v>416</v>
      </c>
      <c r="B84" s="511"/>
      <c r="C84" s="511"/>
      <c r="D84" s="512"/>
      <c r="E84" s="509">
        <f>+(E83+H79)/2</f>
        <v>0.44789494278351893</v>
      </c>
      <c r="F84" s="509"/>
      <c r="G84" s="509"/>
      <c r="H84" s="23" t="s">
        <v>411</v>
      </c>
    </row>
    <row r="85" spans="1:8">
      <c r="A85" s="513"/>
      <c r="B85" s="514"/>
      <c r="C85" s="514"/>
      <c r="D85" s="515"/>
      <c r="E85" s="509">
        <f>+(E83+H78)/2</f>
        <v>0.73042833308712773</v>
      </c>
      <c r="F85" s="509"/>
      <c r="G85" s="509"/>
      <c r="H85" s="23" t="s">
        <v>410</v>
      </c>
    </row>
  </sheetData>
  <mergeCells count="287">
    <mergeCell ref="A81:D81"/>
    <mergeCell ref="A82:D82"/>
    <mergeCell ref="A83:D83"/>
    <mergeCell ref="E84:G84"/>
    <mergeCell ref="E81:G81"/>
    <mergeCell ref="E82:G82"/>
    <mergeCell ref="E83:G83"/>
    <mergeCell ref="E85:G85"/>
    <mergeCell ref="A84:D85"/>
    <mergeCell ref="A75:E75"/>
    <mergeCell ref="A77:D77"/>
    <mergeCell ref="E77:G77"/>
    <mergeCell ref="E78:G78"/>
    <mergeCell ref="A78:D78"/>
    <mergeCell ref="A79:D79"/>
    <mergeCell ref="E79:G79"/>
    <mergeCell ref="H77:J77"/>
    <mergeCell ref="H78:J78"/>
    <mergeCell ref="H79:J79"/>
    <mergeCell ref="AU49:AU57"/>
    <mergeCell ref="AU59:AU64"/>
    <mergeCell ref="AU66:AU68"/>
    <mergeCell ref="U2:U7"/>
    <mergeCell ref="U20:U21"/>
    <mergeCell ref="U22:U25"/>
    <mergeCell ref="U26:U34"/>
    <mergeCell ref="U35:U41"/>
    <mergeCell ref="U43:U44"/>
    <mergeCell ref="U50:U53"/>
    <mergeCell ref="U54:U56"/>
    <mergeCell ref="U62:U63"/>
    <mergeCell ref="U66:U68"/>
    <mergeCell ref="AF14:AF15"/>
    <mergeCell ref="AN14:AN15"/>
    <mergeCell ref="AS2:AS9"/>
    <mergeCell ref="AT2:AT9"/>
    <mergeCell ref="AT20:AT41"/>
    <mergeCell ref="Z20:Z41"/>
    <mergeCell ref="AO20:AO41"/>
    <mergeCell ref="AP20:AP41"/>
    <mergeCell ref="AO66:AO68"/>
    <mergeCell ref="N22:N25"/>
    <mergeCell ref="O22:O25"/>
    <mergeCell ref="P22:P25"/>
    <mergeCell ref="Q22:Q25"/>
    <mergeCell ref="R22:R25"/>
    <mergeCell ref="S22:S25"/>
    <mergeCell ref="S20:S21"/>
    <mergeCell ref="AU20:AU41"/>
    <mergeCell ref="AU43:AU44"/>
    <mergeCell ref="J2:J17"/>
    <mergeCell ref="K2:K7"/>
    <mergeCell ref="L2:L7"/>
    <mergeCell ref="M2:M7"/>
    <mergeCell ref="N2:N7"/>
    <mergeCell ref="AP11:AP15"/>
    <mergeCell ref="AQ11:AQ15"/>
    <mergeCell ref="AK14:AK15"/>
    <mergeCell ref="AL14:AL15"/>
    <mergeCell ref="AM14:AM15"/>
    <mergeCell ref="W15:W16"/>
    <mergeCell ref="U15:U16"/>
    <mergeCell ref="AQ66:AQ68"/>
    <mergeCell ref="AR66:AR68"/>
    <mergeCell ref="AS66:AS68"/>
    <mergeCell ref="AT66:AT68"/>
    <mergeCell ref="Q2:Q7"/>
    <mergeCell ref="R2:R7"/>
    <mergeCell ref="S2:S7"/>
    <mergeCell ref="Q20:Q21"/>
    <mergeCell ref="R20:R21"/>
    <mergeCell ref="AX14:AX15"/>
    <mergeCell ref="AE14:AE15"/>
    <mergeCell ref="N8:N9"/>
    <mergeCell ref="AU2:AU9"/>
    <mergeCell ref="AU11:AU15"/>
    <mergeCell ref="AO11:AO15"/>
    <mergeCell ref="AO2:AO9"/>
    <mergeCell ref="AP2:AP9"/>
    <mergeCell ref="AQ2:AQ9"/>
    <mergeCell ref="AR2:AR9"/>
    <mergeCell ref="O2:O7"/>
    <mergeCell ref="P2:P7"/>
    <mergeCell ref="T2:T7"/>
    <mergeCell ref="X2:X10"/>
    <mergeCell ref="Y2:Y10"/>
    <mergeCell ref="AV11:AV15"/>
    <mergeCell ref="AW11:AW15"/>
    <mergeCell ref="Z2:Z10"/>
    <mergeCell ref="AW2:AW9"/>
    <mergeCell ref="AV2:AV9"/>
    <mergeCell ref="V2:V7"/>
    <mergeCell ref="W2:W7"/>
    <mergeCell ref="W35:W41"/>
    <mergeCell ref="V35:V41"/>
    <mergeCell ref="AY14:AY15"/>
    <mergeCell ref="AZ14:AZ15"/>
    <mergeCell ref="BA14:BA15"/>
    <mergeCell ref="N20:N21"/>
    <mergeCell ref="O20:O21"/>
    <mergeCell ref="AR11:AR15"/>
    <mergeCell ref="AS11:AS15"/>
    <mergeCell ref="AT11:AT15"/>
    <mergeCell ref="AA14:AA15"/>
    <mergeCell ref="AB14:AB15"/>
    <mergeCell ref="AC14:AC15"/>
    <mergeCell ref="AD14:AD15"/>
    <mergeCell ref="AH14:AH15"/>
    <mergeCell ref="AI14:AI15"/>
    <mergeCell ref="AJ14:AJ15"/>
    <mergeCell ref="X11:X15"/>
    <mergeCell ref="Y11:Y15"/>
    <mergeCell ref="Z11:Z15"/>
    <mergeCell ref="AQ20:AQ41"/>
    <mergeCell ref="AR20:AR41"/>
    <mergeCell ref="AS20:AS41"/>
    <mergeCell ref="P20:P21"/>
    <mergeCell ref="K26:K34"/>
    <mergeCell ref="L26:L34"/>
    <mergeCell ref="M26:M34"/>
    <mergeCell ref="N26:N34"/>
    <mergeCell ref="P26:P34"/>
    <mergeCell ref="Q26:Q34"/>
    <mergeCell ref="R26:R34"/>
    <mergeCell ref="S26:S34"/>
    <mergeCell ref="O54:O56"/>
    <mergeCell ref="P54:P56"/>
    <mergeCell ref="P35:P41"/>
    <mergeCell ref="Q35:Q41"/>
    <mergeCell ref="N35:N41"/>
    <mergeCell ref="O35:O41"/>
    <mergeCell ref="R35:R41"/>
    <mergeCell ref="S35:S41"/>
    <mergeCell ref="AO43:AO44"/>
    <mergeCell ref="AP43:AP44"/>
    <mergeCell ref="AQ43:AQ44"/>
    <mergeCell ref="AR43:AR44"/>
    <mergeCell ref="AS43:AS44"/>
    <mergeCell ref="AT43:AT44"/>
    <mergeCell ref="Q43:Q44"/>
    <mergeCell ref="R43:R44"/>
    <mergeCell ref="S43:S44"/>
    <mergeCell ref="X43:X44"/>
    <mergeCell ref="Y43:Y44"/>
    <mergeCell ref="Z43:Z44"/>
    <mergeCell ref="T43:T44"/>
    <mergeCell ref="V43:V44"/>
    <mergeCell ref="W43:W44"/>
    <mergeCell ref="AS49:AS57"/>
    <mergeCell ref="AT49:AT57"/>
    <mergeCell ref="K50:K53"/>
    <mergeCell ref="L50:L53"/>
    <mergeCell ref="M50:M53"/>
    <mergeCell ref="N50:N53"/>
    <mergeCell ref="O50:O53"/>
    <mergeCell ref="P50:P53"/>
    <mergeCell ref="X49:X57"/>
    <mergeCell ref="Y49:Y57"/>
    <mergeCell ref="Z49:Z57"/>
    <mergeCell ref="AO49:AO57"/>
    <mergeCell ref="AP49:AP57"/>
    <mergeCell ref="Q50:Q53"/>
    <mergeCell ref="R50:R53"/>
    <mergeCell ref="S50:S53"/>
    <mergeCell ref="K54:K56"/>
    <mergeCell ref="T54:T56"/>
    <mergeCell ref="L54:L56"/>
    <mergeCell ref="M54:M56"/>
    <mergeCell ref="N54:N56"/>
    <mergeCell ref="AT59:AT64"/>
    <mergeCell ref="X59:X64"/>
    <mergeCell ref="Y59:Y64"/>
    <mergeCell ref="AP66:AP68"/>
    <mergeCell ref="AO59:AO64"/>
    <mergeCell ref="A2:A68"/>
    <mergeCell ref="B2:B68"/>
    <mergeCell ref="C2:C68"/>
    <mergeCell ref="D2:D68"/>
    <mergeCell ref="E2:E68"/>
    <mergeCell ref="F2:F68"/>
    <mergeCell ref="K62:K63"/>
    <mergeCell ref="L62:L63"/>
    <mergeCell ref="M62:M63"/>
    <mergeCell ref="K43:K44"/>
    <mergeCell ref="L43:L44"/>
    <mergeCell ref="M43:M44"/>
    <mergeCell ref="K35:K41"/>
    <mergeCell ref="L35:L41"/>
    <mergeCell ref="M35:M41"/>
    <mergeCell ref="K22:K25"/>
    <mergeCell ref="L22:L25"/>
    <mergeCell ref="Q54:Q56"/>
    <mergeCell ref="AQ49:AQ57"/>
    <mergeCell ref="I2:I68"/>
    <mergeCell ref="N66:N68"/>
    <mergeCell ref="O66:O68"/>
    <mergeCell ref="J48:U48"/>
    <mergeCell ref="AR59:AR64"/>
    <mergeCell ref="AS59:AS64"/>
    <mergeCell ref="AP59:AP64"/>
    <mergeCell ref="AQ59:AQ64"/>
    <mergeCell ref="T50:T53"/>
    <mergeCell ref="Z66:Z68"/>
    <mergeCell ref="T66:T68"/>
    <mergeCell ref="X66:X68"/>
    <mergeCell ref="Y66:Y68"/>
    <mergeCell ref="T62:T63"/>
    <mergeCell ref="Z59:Z64"/>
    <mergeCell ref="V50:V53"/>
    <mergeCell ref="W50:W53"/>
    <mergeCell ref="V54:V56"/>
    <mergeCell ref="W54:W56"/>
    <mergeCell ref="V62:V63"/>
    <mergeCell ref="W62:W63"/>
    <mergeCell ref="V66:V68"/>
    <mergeCell ref="W66:W68"/>
    <mergeCell ref="AR49:AR57"/>
    <mergeCell ref="P66:P68"/>
    <mergeCell ref="Q66:Q68"/>
    <mergeCell ref="R66:R68"/>
    <mergeCell ref="S66:S68"/>
    <mergeCell ref="G2:G68"/>
    <mergeCell ref="H2:H68"/>
    <mergeCell ref="J49:J68"/>
    <mergeCell ref="K66:K68"/>
    <mergeCell ref="L66:L68"/>
    <mergeCell ref="M66:M68"/>
    <mergeCell ref="Q62:Q63"/>
    <mergeCell ref="R62:R63"/>
    <mergeCell ref="S62:S63"/>
    <mergeCell ref="N62:N63"/>
    <mergeCell ref="O62:O63"/>
    <mergeCell ref="P62:P63"/>
    <mergeCell ref="R54:R56"/>
    <mergeCell ref="S54:S56"/>
    <mergeCell ref="N43:N44"/>
    <mergeCell ref="O43:O44"/>
    <mergeCell ref="P43:P44"/>
    <mergeCell ref="O26:O34"/>
    <mergeCell ref="M22:M25"/>
    <mergeCell ref="J20:J46"/>
    <mergeCell ref="K8:K10"/>
    <mergeCell ref="L8:L10"/>
    <mergeCell ref="M8:M10"/>
    <mergeCell ref="W8:W10"/>
    <mergeCell ref="V8:V10"/>
    <mergeCell ref="U8:U10"/>
    <mergeCell ref="T8:T10"/>
    <mergeCell ref="S8:S10"/>
    <mergeCell ref="R8:R10"/>
    <mergeCell ref="Q8:Q10"/>
    <mergeCell ref="P8:P10"/>
    <mergeCell ref="O8:O10"/>
    <mergeCell ref="T15:T16"/>
    <mergeCell ref="S15:S16"/>
    <mergeCell ref="R15:R16"/>
    <mergeCell ref="Q15:Q16"/>
    <mergeCell ref="P15:P16"/>
    <mergeCell ref="O15:O16"/>
    <mergeCell ref="J19:W19"/>
    <mergeCell ref="AG14:AG15"/>
    <mergeCell ref="V20:V21"/>
    <mergeCell ref="W20:W21"/>
    <mergeCell ref="V15:V16"/>
    <mergeCell ref="K20:K21"/>
    <mergeCell ref="L20:L21"/>
    <mergeCell ref="M20:M21"/>
    <mergeCell ref="X20:X41"/>
    <mergeCell ref="Y20:Y41"/>
    <mergeCell ref="T20:T21"/>
    <mergeCell ref="T22:T25"/>
    <mergeCell ref="T26:T34"/>
    <mergeCell ref="T35:T41"/>
    <mergeCell ref="V22:V25"/>
    <mergeCell ref="W22:W25"/>
    <mergeCell ref="V26:V34"/>
    <mergeCell ref="W26:W34"/>
    <mergeCell ref="AV66:AV68"/>
    <mergeCell ref="AW66:AW68"/>
    <mergeCell ref="AV59:AV64"/>
    <mergeCell ref="AW59:AW64"/>
    <mergeCell ref="AV49:AV57"/>
    <mergeCell ref="AW49:AW57"/>
    <mergeCell ref="AV43:AV44"/>
    <mergeCell ref="AW43:AW44"/>
    <mergeCell ref="AV20:AV41"/>
    <mergeCell ref="AW20:AW41"/>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8"/>
  <sheetViews>
    <sheetView topLeftCell="A25" workbookViewId="0">
      <selection activeCell="B1" sqref="B1"/>
    </sheetView>
  </sheetViews>
  <sheetFormatPr baseColWidth="10" defaultRowHeight="15"/>
  <cols>
    <col min="1" max="1" width="46.5703125" customWidth="1"/>
    <col min="2" max="2" width="21.85546875" customWidth="1"/>
    <col min="3" max="3" width="10.7109375" customWidth="1"/>
    <col min="4" max="4" width="9" customWidth="1"/>
    <col min="5" max="5" width="9.5703125" customWidth="1"/>
    <col min="6" max="6" width="10" style="96" customWidth="1"/>
    <col min="8" max="8" width="9.28515625" customWidth="1"/>
    <col min="9" max="9" width="8.85546875" customWidth="1"/>
    <col min="10" max="10" width="8.5703125" customWidth="1"/>
    <col min="11" max="11" width="30" customWidth="1"/>
    <col min="257" max="257" width="46.5703125" customWidth="1"/>
    <col min="258" max="258" width="21.85546875" customWidth="1"/>
    <col min="259" max="259" width="10.7109375" customWidth="1"/>
    <col min="260" max="260" width="9" customWidth="1"/>
    <col min="261" max="261" width="9.5703125" customWidth="1"/>
    <col min="262" max="262" width="10" customWidth="1"/>
    <col min="264" max="264" width="9.28515625" customWidth="1"/>
    <col min="265" max="265" width="8.85546875" customWidth="1"/>
    <col min="266" max="266" width="8.5703125" customWidth="1"/>
    <col min="267" max="267" width="30" customWidth="1"/>
    <col min="513" max="513" width="46.5703125" customWidth="1"/>
    <col min="514" max="514" width="21.85546875" customWidth="1"/>
    <col min="515" max="515" width="10.7109375" customWidth="1"/>
    <col min="516" max="516" width="9" customWidth="1"/>
    <col min="517" max="517" width="9.5703125" customWidth="1"/>
    <col min="518" max="518" width="10" customWidth="1"/>
    <col min="520" max="520" width="9.28515625" customWidth="1"/>
    <col min="521" max="521" width="8.85546875" customWidth="1"/>
    <col min="522" max="522" width="8.5703125" customWidth="1"/>
    <col min="523" max="523" width="30" customWidth="1"/>
    <col min="769" max="769" width="46.5703125" customWidth="1"/>
    <col min="770" max="770" width="21.85546875" customWidth="1"/>
    <col min="771" max="771" width="10.7109375" customWidth="1"/>
    <col min="772" max="772" width="9" customWidth="1"/>
    <col min="773" max="773" width="9.5703125" customWidth="1"/>
    <col min="774" max="774" width="10" customWidth="1"/>
    <col min="776" max="776" width="9.28515625" customWidth="1"/>
    <col min="777" max="777" width="8.85546875" customWidth="1"/>
    <col min="778" max="778" width="8.5703125" customWidth="1"/>
    <col min="779" max="779" width="30" customWidth="1"/>
    <col min="1025" max="1025" width="46.5703125" customWidth="1"/>
    <col min="1026" max="1026" width="21.85546875" customWidth="1"/>
    <col min="1027" max="1027" width="10.7109375" customWidth="1"/>
    <col min="1028" max="1028" width="9" customWidth="1"/>
    <col min="1029" max="1029" width="9.5703125" customWidth="1"/>
    <col min="1030" max="1030" width="10" customWidth="1"/>
    <col min="1032" max="1032" width="9.28515625" customWidth="1"/>
    <col min="1033" max="1033" width="8.85546875" customWidth="1"/>
    <col min="1034" max="1034" width="8.5703125" customWidth="1"/>
    <col min="1035" max="1035" width="30" customWidth="1"/>
    <col min="1281" max="1281" width="46.5703125" customWidth="1"/>
    <col min="1282" max="1282" width="21.85546875" customWidth="1"/>
    <col min="1283" max="1283" width="10.7109375" customWidth="1"/>
    <col min="1284" max="1284" width="9" customWidth="1"/>
    <col min="1285" max="1285" width="9.5703125" customWidth="1"/>
    <col min="1286" max="1286" width="10" customWidth="1"/>
    <col min="1288" max="1288" width="9.28515625" customWidth="1"/>
    <col min="1289" max="1289" width="8.85546875" customWidth="1"/>
    <col min="1290" max="1290" width="8.5703125" customWidth="1"/>
    <col min="1291" max="1291" width="30" customWidth="1"/>
    <col min="1537" max="1537" width="46.5703125" customWidth="1"/>
    <col min="1538" max="1538" width="21.85546875" customWidth="1"/>
    <col min="1539" max="1539" width="10.7109375" customWidth="1"/>
    <col min="1540" max="1540" width="9" customWidth="1"/>
    <col min="1541" max="1541" width="9.5703125" customWidth="1"/>
    <col min="1542" max="1542" width="10" customWidth="1"/>
    <col min="1544" max="1544" width="9.28515625" customWidth="1"/>
    <col min="1545" max="1545" width="8.85546875" customWidth="1"/>
    <col min="1546" max="1546" width="8.5703125" customWidth="1"/>
    <col min="1547" max="1547" width="30" customWidth="1"/>
    <col min="1793" max="1793" width="46.5703125" customWidth="1"/>
    <col min="1794" max="1794" width="21.85546875" customWidth="1"/>
    <col min="1795" max="1795" width="10.7109375" customWidth="1"/>
    <col min="1796" max="1796" width="9" customWidth="1"/>
    <col min="1797" max="1797" width="9.5703125" customWidth="1"/>
    <col min="1798" max="1798" width="10" customWidth="1"/>
    <col min="1800" max="1800" width="9.28515625" customWidth="1"/>
    <col min="1801" max="1801" width="8.85546875" customWidth="1"/>
    <col min="1802" max="1802" width="8.5703125" customWidth="1"/>
    <col min="1803" max="1803" width="30" customWidth="1"/>
    <col min="2049" max="2049" width="46.5703125" customWidth="1"/>
    <col min="2050" max="2050" width="21.85546875" customWidth="1"/>
    <col min="2051" max="2051" width="10.7109375" customWidth="1"/>
    <col min="2052" max="2052" width="9" customWidth="1"/>
    <col min="2053" max="2053" width="9.5703125" customWidth="1"/>
    <col min="2054" max="2054" width="10" customWidth="1"/>
    <col min="2056" max="2056" width="9.28515625" customWidth="1"/>
    <col min="2057" max="2057" width="8.85546875" customWidth="1"/>
    <col min="2058" max="2058" width="8.5703125" customWidth="1"/>
    <col min="2059" max="2059" width="30" customWidth="1"/>
    <col min="2305" max="2305" width="46.5703125" customWidth="1"/>
    <col min="2306" max="2306" width="21.85546875" customWidth="1"/>
    <col min="2307" max="2307" width="10.7109375" customWidth="1"/>
    <col min="2308" max="2308" width="9" customWidth="1"/>
    <col min="2309" max="2309" width="9.5703125" customWidth="1"/>
    <col min="2310" max="2310" width="10" customWidth="1"/>
    <col min="2312" max="2312" width="9.28515625" customWidth="1"/>
    <col min="2313" max="2313" width="8.85546875" customWidth="1"/>
    <col min="2314" max="2314" width="8.5703125" customWidth="1"/>
    <col min="2315" max="2315" width="30" customWidth="1"/>
    <col min="2561" max="2561" width="46.5703125" customWidth="1"/>
    <col min="2562" max="2562" width="21.85546875" customWidth="1"/>
    <col min="2563" max="2563" width="10.7109375" customWidth="1"/>
    <col min="2564" max="2564" width="9" customWidth="1"/>
    <col min="2565" max="2565" width="9.5703125" customWidth="1"/>
    <col min="2566" max="2566" width="10" customWidth="1"/>
    <col min="2568" max="2568" width="9.28515625" customWidth="1"/>
    <col min="2569" max="2569" width="8.85546875" customWidth="1"/>
    <col min="2570" max="2570" width="8.5703125" customWidth="1"/>
    <col min="2571" max="2571" width="30" customWidth="1"/>
    <col min="2817" max="2817" width="46.5703125" customWidth="1"/>
    <col min="2818" max="2818" width="21.85546875" customWidth="1"/>
    <col min="2819" max="2819" width="10.7109375" customWidth="1"/>
    <col min="2820" max="2820" width="9" customWidth="1"/>
    <col min="2821" max="2821" width="9.5703125" customWidth="1"/>
    <col min="2822" max="2822" width="10" customWidth="1"/>
    <col min="2824" max="2824" width="9.28515625" customWidth="1"/>
    <col min="2825" max="2825" width="8.85546875" customWidth="1"/>
    <col min="2826" max="2826" width="8.5703125" customWidth="1"/>
    <col min="2827" max="2827" width="30" customWidth="1"/>
    <col min="3073" max="3073" width="46.5703125" customWidth="1"/>
    <col min="3074" max="3074" width="21.85546875" customWidth="1"/>
    <col min="3075" max="3075" width="10.7109375" customWidth="1"/>
    <col min="3076" max="3076" width="9" customWidth="1"/>
    <col min="3077" max="3077" width="9.5703125" customWidth="1"/>
    <col min="3078" max="3078" width="10" customWidth="1"/>
    <col min="3080" max="3080" width="9.28515625" customWidth="1"/>
    <col min="3081" max="3081" width="8.85546875" customWidth="1"/>
    <col min="3082" max="3082" width="8.5703125" customWidth="1"/>
    <col min="3083" max="3083" width="30" customWidth="1"/>
    <col min="3329" max="3329" width="46.5703125" customWidth="1"/>
    <col min="3330" max="3330" width="21.85546875" customWidth="1"/>
    <col min="3331" max="3331" width="10.7109375" customWidth="1"/>
    <col min="3332" max="3332" width="9" customWidth="1"/>
    <col min="3333" max="3333" width="9.5703125" customWidth="1"/>
    <col min="3334" max="3334" width="10" customWidth="1"/>
    <col min="3336" max="3336" width="9.28515625" customWidth="1"/>
    <col min="3337" max="3337" width="8.85546875" customWidth="1"/>
    <col min="3338" max="3338" width="8.5703125" customWidth="1"/>
    <col min="3339" max="3339" width="30" customWidth="1"/>
    <col min="3585" max="3585" width="46.5703125" customWidth="1"/>
    <col min="3586" max="3586" width="21.85546875" customWidth="1"/>
    <col min="3587" max="3587" width="10.7109375" customWidth="1"/>
    <col min="3588" max="3588" width="9" customWidth="1"/>
    <col min="3589" max="3589" width="9.5703125" customWidth="1"/>
    <col min="3590" max="3590" width="10" customWidth="1"/>
    <col min="3592" max="3592" width="9.28515625" customWidth="1"/>
    <col min="3593" max="3593" width="8.85546875" customWidth="1"/>
    <col min="3594" max="3594" width="8.5703125" customWidth="1"/>
    <col min="3595" max="3595" width="30" customWidth="1"/>
    <col min="3841" max="3841" width="46.5703125" customWidth="1"/>
    <col min="3842" max="3842" width="21.85546875" customWidth="1"/>
    <col min="3843" max="3843" width="10.7109375" customWidth="1"/>
    <col min="3844" max="3844" width="9" customWidth="1"/>
    <col min="3845" max="3845" width="9.5703125" customWidth="1"/>
    <col min="3846" max="3846" width="10" customWidth="1"/>
    <col min="3848" max="3848" width="9.28515625" customWidth="1"/>
    <col min="3849" max="3849" width="8.85546875" customWidth="1"/>
    <col min="3850" max="3850" width="8.5703125" customWidth="1"/>
    <col min="3851" max="3851" width="30" customWidth="1"/>
    <col min="4097" max="4097" width="46.5703125" customWidth="1"/>
    <col min="4098" max="4098" width="21.85546875" customWidth="1"/>
    <col min="4099" max="4099" width="10.7109375" customWidth="1"/>
    <col min="4100" max="4100" width="9" customWidth="1"/>
    <col min="4101" max="4101" width="9.5703125" customWidth="1"/>
    <col min="4102" max="4102" width="10" customWidth="1"/>
    <col min="4104" max="4104" width="9.28515625" customWidth="1"/>
    <col min="4105" max="4105" width="8.85546875" customWidth="1"/>
    <col min="4106" max="4106" width="8.5703125" customWidth="1"/>
    <col min="4107" max="4107" width="30" customWidth="1"/>
    <col min="4353" max="4353" width="46.5703125" customWidth="1"/>
    <col min="4354" max="4354" width="21.85546875" customWidth="1"/>
    <col min="4355" max="4355" width="10.7109375" customWidth="1"/>
    <col min="4356" max="4356" width="9" customWidth="1"/>
    <col min="4357" max="4357" width="9.5703125" customWidth="1"/>
    <col min="4358" max="4358" width="10" customWidth="1"/>
    <col min="4360" max="4360" width="9.28515625" customWidth="1"/>
    <col min="4361" max="4361" width="8.85546875" customWidth="1"/>
    <col min="4362" max="4362" width="8.5703125" customWidth="1"/>
    <col min="4363" max="4363" width="30" customWidth="1"/>
    <col min="4609" max="4609" width="46.5703125" customWidth="1"/>
    <col min="4610" max="4610" width="21.85546875" customWidth="1"/>
    <col min="4611" max="4611" width="10.7109375" customWidth="1"/>
    <col min="4612" max="4612" width="9" customWidth="1"/>
    <col min="4613" max="4613" width="9.5703125" customWidth="1"/>
    <col min="4614" max="4614" width="10" customWidth="1"/>
    <col min="4616" max="4616" width="9.28515625" customWidth="1"/>
    <col min="4617" max="4617" width="8.85546875" customWidth="1"/>
    <col min="4618" max="4618" width="8.5703125" customWidth="1"/>
    <col min="4619" max="4619" width="30" customWidth="1"/>
    <col min="4865" max="4865" width="46.5703125" customWidth="1"/>
    <col min="4866" max="4866" width="21.85546875" customWidth="1"/>
    <col min="4867" max="4867" width="10.7109375" customWidth="1"/>
    <col min="4868" max="4868" width="9" customWidth="1"/>
    <col min="4869" max="4869" width="9.5703125" customWidth="1"/>
    <col min="4870" max="4870" width="10" customWidth="1"/>
    <col min="4872" max="4872" width="9.28515625" customWidth="1"/>
    <col min="4873" max="4873" width="8.85546875" customWidth="1"/>
    <col min="4874" max="4874" width="8.5703125" customWidth="1"/>
    <col min="4875" max="4875" width="30" customWidth="1"/>
    <col min="5121" max="5121" width="46.5703125" customWidth="1"/>
    <col min="5122" max="5122" width="21.85546875" customWidth="1"/>
    <col min="5123" max="5123" width="10.7109375" customWidth="1"/>
    <col min="5124" max="5124" width="9" customWidth="1"/>
    <col min="5125" max="5125" width="9.5703125" customWidth="1"/>
    <col min="5126" max="5126" width="10" customWidth="1"/>
    <col min="5128" max="5128" width="9.28515625" customWidth="1"/>
    <col min="5129" max="5129" width="8.85546875" customWidth="1"/>
    <col min="5130" max="5130" width="8.5703125" customWidth="1"/>
    <col min="5131" max="5131" width="30" customWidth="1"/>
    <col min="5377" max="5377" width="46.5703125" customWidth="1"/>
    <col min="5378" max="5378" width="21.85546875" customWidth="1"/>
    <col min="5379" max="5379" width="10.7109375" customWidth="1"/>
    <col min="5380" max="5380" width="9" customWidth="1"/>
    <col min="5381" max="5381" width="9.5703125" customWidth="1"/>
    <col min="5382" max="5382" width="10" customWidth="1"/>
    <col min="5384" max="5384" width="9.28515625" customWidth="1"/>
    <col min="5385" max="5385" width="8.85546875" customWidth="1"/>
    <col min="5386" max="5386" width="8.5703125" customWidth="1"/>
    <col min="5387" max="5387" width="30" customWidth="1"/>
    <col min="5633" max="5633" width="46.5703125" customWidth="1"/>
    <col min="5634" max="5634" width="21.85546875" customWidth="1"/>
    <col min="5635" max="5635" width="10.7109375" customWidth="1"/>
    <col min="5636" max="5636" width="9" customWidth="1"/>
    <col min="5637" max="5637" width="9.5703125" customWidth="1"/>
    <col min="5638" max="5638" width="10" customWidth="1"/>
    <col min="5640" max="5640" width="9.28515625" customWidth="1"/>
    <col min="5641" max="5641" width="8.85546875" customWidth="1"/>
    <col min="5642" max="5642" width="8.5703125" customWidth="1"/>
    <col min="5643" max="5643" width="30" customWidth="1"/>
    <col min="5889" max="5889" width="46.5703125" customWidth="1"/>
    <col min="5890" max="5890" width="21.85546875" customWidth="1"/>
    <col min="5891" max="5891" width="10.7109375" customWidth="1"/>
    <col min="5892" max="5892" width="9" customWidth="1"/>
    <col min="5893" max="5893" width="9.5703125" customWidth="1"/>
    <col min="5894" max="5894" width="10" customWidth="1"/>
    <col min="5896" max="5896" width="9.28515625" customWidth="1"/>
    <col min="5897" max="5897" width="8.85546875" customWidth="1"/>
    <col min="5898" max="5898" width="8.5703125" customWidth="1"/>
    <col min="5899" max="5899" width="30" customWidth="1"/>
    <col min="6145" max="6145" width="46.5703125" customWidth="1"/>
    <col min="6146" max="6146" width="21.85546875" customWidth="1"/>
    <col min="6147" max="6147" width="10.7109375" customWidth="1"/>
    <col min="6148" max="6148" width="9" customWidth="1"/>
    <col min="6149" max="6149" width="9.5703125" customWidth="1"/>
    <col min="6150" max="6150" width="10" customWidth="1"/>
    <col min="6152" max="6152" width="9.28515625" customWidth="1"/>
    <col min="6153" max="6153" width="8.85546875" customWidth="1"/>
    <col min="6154" max="6154" width="8.5703125" customWidth="1"/>
    <col min="6155" max="6155" width="30" customWidth="1"/>
    <col min="6401" max="6401" width="46.5703125" customWidth="1"/>
    <col min="6402" max="6402" width="21.85546875" customWidth="1"/>
    <col min="6403" max="6403" width="10.7109375" customWidth="1"/>
    <col min="6404" max="6404" width="9" customWidth="1"/>
    <col min="6405" max="6405" width="9.5703125" customWidth="1"/>
    <col min="6406" max="6406" width="10" customWidth="1"/>
    <col min="6408" max="6408" width="9.28515625" customWidth="1"/>
    <col min="6409" max="6409" width="8.85546875" customWidth="1"/>
    <col min="6410" max="6410" width="8.5703125" customWidth="1"/>
    <col min="6411" max="6411" width="30" customWidth="1"/>
    <col min="6657" max="6657" width="46.5703125" customWidth="1"/>
    <col min="6658" max="6658" width="21.85546875" customWidth="1"/>
    <col min="6659" max="6659" width="10.7109375" customWidth="1"/>
    <col min="6660" max="6660" width="9" customWidth="1"/>
    <col min="6661" max="6661" width="9.5703125" customWidth="1"/>
    <col min="6662" max="6662" width="10" customWidth="1"/>
    <col min="6664" max="6664" width="9.28515625" customWidth="1"/>
    <col min="6665" max="6665" width="8.85546875" customWidth="1"/>
    <col min="6666" max="6666" width="8.5703125" customWidth="1"/>
    <col min="6667" max="6667" width="30" customWidth="1"/>
    <col min="6913" max="6913" width="46.5703125" customWidth="1"/>
    <col min="6914" max="6914" width="21.85546875" customWidth="1"/>
    <col min="6915" max="6915" width="10.7109375" customWidth="1"/>
    <col min="6916" max="6916" width="9" customWidth="1"/>
    <col min="6917" max="6917" width="9.5703125" customWidth="1"/>
    <col min="6918" max="6918" width="10" customWidth="1"/>
    <col min="6920" max="6920" width="9.28515625" customWidth="1"/>
    <col min="6921" max="6921" width="8.85546875" customWidth="1"/>
    <col min="6922" max="6922" width="8.5703125" customWidth="1"/>
    <col min="6923" max="6923" width="30" customWidth="1"/>
    <col min="7169" max="7169" width="46.5703125" customWidth="1"/>
    <col min="7170" max="7170" width="21.85546875" customWidth="1"/>
    <col min="7171" max="7171" width="10.7109375" customWidth="1"/>
    <col min="7172" max="7172" width="9" customWidth="1"/>
    <col min="7173" max="7173" width="9.5703125" customWidth="1"/>
    <col min="7174" max="7174" width="10" customWidth="1"/>
    <col min="7176" max="7176" width="9.28515625" customWidth="1"/>
    <col min="7177" max="7177" width="8.85546875" customWidth="1"/>
    <col min="7178" max="7178" width="8.5703125" customWidth="1"/>
    <col min="7179" max="7179" width="30" customWidth="1"/>
    <col min="7425" max="7425" width="46.5703125" customWidth="1"/>
    <col min="7426" max="7426" width="21.85546875" customWidth="1"/>
    <col min="7427" max="7427" width="10.7109375" customWidth="1"/>
    <col min="7428" max="7428" width="9" customWidth="1"/>
    <col min="7429" max="7429" width="9.5703125" customWidth="1"/>
    <col min="7430" max="7430" width="10" customWidth="1"/>
    <col min="7432" max="7432" width="9.28515625" customWidth="1"/>
    <col min="7433" max="7433" width="8.85546875" customWidth="1"/>
    <col min="7434" max="7434" width="8.5703125" customWidth="1"/>
    <col min="7435" max="7435" width="30" customWidth="1"/>
    <col min="7681" max="7681" width="46.5703125" customWidth="1"/>
    <col min="7682" max="7682" width="21.85546875" customWidth="1"/>
    <col min="7683" max="7683" width="10.7109375" customWidth="1"/>
    <col min="7684" max="7684" width="9" customWidth="1"/>
    <col min="7685" max="7685" width="9.5703125" customWidth="1"/>
    <col min="7686" max="7686" width="10" customWidth="1"/>
    <col min="7688" max="7688" width="9.28515625" customWidth="1"/>
    <col min="7689" max="7689" width="8.85546875" customWidth="1"/>
    <col min="7690" max="7690" width="8.5703125" customWidth="1"/>
    <col min="7691" max="7691" width="30" customWidth="1"/>
    <col min="7937" max="7937" width="46.5703125" customWidth="1"/>
    <col min="7938" max="7938" width="21.85546875" customWidth="1"/>
    <col min="7939" max="7939" width="10.7109375" customWidth="1"/>
    <col min="7940" max="7940" width="9" customWidth="1"/>
    <col min="7941" max="7941" width="9.5703125" customWidth="1"/>
    <col min="7942" max="7942" width="10" customWidth="1"/>
    <col min="7944" max="7944" width="9.28515625" customWidth="1"/>
    <col min="7945" max="7945" width="8.85546875" customWidth="1"/>
    <col min="7946" max="7946" width="8.5703125" customWidth="1"/>
    <col min="7947" max="7947" width="30" customWidth="1"/>
    <col min="8193" max="8193" width="46.5703125" customWidth="1"/>
    <col min="8194" max="8194" width="21.85546875" customWidth="1"/>
    <col min="8195" max="8195" width="10.7109375" customWidth="1"/>
    <col min="8196" max="8196" width="9" customWidth="1"/>
    <col min="8197" max="8197" width="9.5703125" customWidth="1"/>
    <col min="8198" max="8198" width="10" customWidth="1"/>
    <col min="8200" max="8200" width="9.28515625" customWidth="1"/>
    <col min="8201" max="8201" width="8.85546875" customWidth="1"/>
    <col min="8202" max="8202" width="8.5703125" customWidth="1"/>
    <col min="8203" max="8203" width="30" customWidth="1"/>
    <col min="8449" max="8449" width="46.5703125" customWidth="1"/>
    <col min="8450" max="8450" width="21.85546875" customWidth="1"/>
    <col min="8451" max="8451" width="10.7109375" customWidth="1"/>
    <col min="8452" max="8452" width="9" customWidth="1"/>
    <col min="8453" max="8453" width="9.5703125" customWidth="1"/>
    <col min="8454" max="8454" width="10" customWidth="1"/>
    <col min="8456" max="8456" width="9.28515625" customWidth="1"/>
    <col min="8457" max="8457" width="8.85546875" customWidth="1"/>
    <col min="8458" max="8458" width="8.5703125" customWidth="1"/>
    <col min="8459" max="8459" width="30" customWidth="1"/>
    <col min="8705" max="8705" width="46.5703125" customWidth="1"/>
    <col min="8706" max="8706" width="21.85546875" customWidth="1"/>
    <col min="8707" max="8707" width="10.7109375" customWidth="1"/>
    <col min="8708" max="8708" width="9" customWidth="1"/>
    <col min="8709" max="8709" width="9.5703125" customWidth="1"/>
    <col min="8710" max="8710" width="10" customWidth="1"/>
    <col min="8712" max="8712" width="9.28515625" customWidth="1"/>
    <col min="8713" max="8713" width="8.85546875" customWidth="1"/>
    <col min="8714" max="8714" width="8.5703125" customWidth="1"/>
    <col min="8715" max="8715" width="30" customWidth="1"/>
    <col min="8961" max="8961" width="46.5703125" customWidth="1"/>
    <col min="8962" max="8962" width="21.85546875" customWidth="1"/>
    <col min="8963" max="8963" width="10.7109375" customWidth="1"/>
    <col min="8964" max="8964" width="9" customWidth="1"/>
    <col min="8965" max="8965" width="9.5703125" customWidth="1"/>
    <col min="8966" max="8966" width="10" customWidth="1"/>
    <col min="8968" max="8968" width="9.28515625" customWidth="1"/>
    <col min="8969" max="8969" width="8.85546875" customWidth="1"/>
    <col min="8970" max="8970" width="8.5703125" customWidth="1"/>
    <col min="8971" max="8971" width="30" customWidth="1"/>
    <col min="9217" max="9217" width="46.5703125" customWidth="1"/>
    <col min="9218" max="9218" width="21.85546875" customWidth="1"/>
    <col min="9219" max="9219" width="10.7109375" customWidth="1"/>
    <col min="9220" max="9220" width="9" customWidth="1"/>
    <col min="9221" max="9221" width="9.5703125" customWidth="1"/>
    <col min="9222" max="9222" width="10" customWidth="1"/>
    <col min="9224" max="9224" width="9.28515625" customWidth="1"/>
    <col min="9225" max="9225" width="8.85546875" customWidth="1"/>
    <col min="9226" max="9226" width="8.5703125" customWidth="1"/>
    <col min="9227" max="9227" width="30" customWidth="1"/>
    <col min="9473" max="9473" width="46.5703125" customWidth="1"/>
    <col min="9474" max="9474" width="21.85546875" customWidth="1"/>
    <col min="9475" max="9475" width="10.7109375" customWidth="1"/>
    <col min="9476" max="9476" width="9" customWidth="1"/>
    <col min="9477" max="9477" width="9.5703125" customWidth="1"/>
    <col min="9478" max="9478" width="10" customWidth="1"/>
    <col min="9480" max="9480" width="9.28515625" customWidth="1"/>
    <col min="9481" max="9481" width="8.85546875" customWidth="1"/>
    <col min="9482" max="9482" width="8.5703125" customWidth="1"/>
    <col min="9483" max="9483" width="30" customWidth="1"/>
    <col min="9729" max="9729" width="46.5703125" customWidth="1"/>
    <col min="9730" max="9730" width="21.85546875" customWidth="1"/>
    <col min="9731" max="9731" width="10.7109375" customWidth="1"/>
    <col min="9732" max="9732" width="9" customWidth="1"/>
    <col min="9733" max="9733" width="9.5703125" customWidth="1"/>
    <col min="9734" max="9734" width="10" customWidth="1"/>
    <col min="9736" max="9736" width="9.28515625" customWidth="1"/>
    <col min="9737" max="9737" width="8.85546875" customWidth="1"/>
    <col min="9738" max="9738" width="8.5703125" customWidth="1"/>
    <col min="9739" max="9739" width="30" customWidth="1"/>
    <col min="9985" max="9985" width="46.5703125" customWidth="1"/>
    <col min="9986" max="9986" width="21.85546875" customWidth="1"/>
    <col min="9987" max="9987" width="10.7109375" customWidth="1"/>
    <col min="9988" max="9988" width="9" customWidth="1"/>
    <col min="9989" max="9989" width="9.5703125" customWidth="1"/>
    <col min="9990" max="9990" width="10" customWidth="1"/>
    <col min="9992" max="9992" width="9.28515625" customWidth="1"/>
    <col min="9993" max="9993" width="8.85546875" customWidth="1"/>
    <col min="9994" max="9994" width="8.5703125" customWidth="1"/>
    <col min="9995" max="9995" width="30" customWidth="1"/>
    <col min="10241" max="10241" width="46.5703125" customWidth="1"/>
    <col min="10242" max="10242" width="21.85546875" customWidth="1"/>
    <col min="10243" max="10243" width="10.7109375" customWidth="1"/>
    <col min="10244" max="10244" width="9" customWidth="1"/>
    <col min="10245" max="10245" width="9.5703125" customWidth="1"/>
    <col min="10246" max="10246" width="10" customWidth="1"/>
    <col min="10248" max="10248" width="9.28515625" customWidth="1"/>
    <col min="10249" max="10249" width="8.85546875" customWidth="1"/>
    <col min="10250" max="10250" width="8.5703125" customWidth="1"/>
    <col min="10251" max="10251" width="30" customWidth="1"/>
    <col min="10497" max="10497" width="46.5703125" customWidth="1"/>
    <col min="10498" max="10498" width="21.85546875" customWidth="1"/>
    <col min="10499" max="10499" width="10.7109375" customWidth="1"/>
    <col min="10500" max="10500" width="9" customWidth="1"/>
    <col min="10501" max="10501" width="9.5703125" customWidth="1"/>
    <col min="10502" max="10502" width="10" customWidth="1"/>
    <col min="10504" max="10504" width="9.28515625" customWidth="1"/>
    <col min="10505" max="10505" width="8.85546875" customWidth="1"/>
    <col min="10506" max="10506" width="8.5703125" customWidth="1"/>
    <col min="10507" max="10507" width="30" customWidth="1"/>
    <col min="10753" max="10753" width="46.5703125" customWidth="1"/>
    <col min="10754" max="10754" width="21.85546875" customWidth="1"/>
    <col min="10755" max="10755" width="10.7109375" customWidth="1"/>
    <col min="10756" max="10756" width="9" customWidth="1"/>
    <col min="10757" max="10757" width="9.5703125" customWidth="1"/>
    <col min="10758" max="10758" width="10" customWidth="1"/>
    <col min="10760" max="10760" width="9.28515625" customWidth="1"/>
    <col min="10761" max="10761" width="8.85546875" customWidth="1"/>
    <col min="10762" max="10762" width="8.5703125" customWidth="1"/>
    <col min="10763" max="10763" width="30" customWidth="1"/>
    <col min="11009" max="11009" width="46.5703125" customWidth="1"/>
    <col min="11010" max="11010" width="21.85546875" customWidth="1"/>
    <col min="11011" max="11011" width="10.7109375" customWidth="1"/>
    <col min="11012" max="11012" width="9" customWidth="1"/>
    <col min="11013" max="11013" width="9.5703125" customWidth="1"/>
    <col min="11014" max="11014" width="10" customWidth="1"/>
    <col min="11016" max="11016" width="9.28515625" customWidth="1"/>
    <col min="11017" max="11017" width="8.85546875" customWidth="1"/>
    <col min="11018" max="11018" width="8.5703125" customWidth="1"/>
    <col min="11019" max="11019" width="30" customWidth="1"/>
    <col min="11265" max="11265" width="46.5703125" customWidth="1"/>
    <col min="11266" max="11266" width="21.85546875" customWidth="1"/>
    <col min="11267" max="11267" width="10.7109375" customWidth="1"/>
    <col min="11268" max="11268" width="9" customWidth="1"/>
    <col min="11269" max="11269" width="9.5703125" customWidth="1"/>
    <col min="11270" max="11270" width="10" customWidth="1"/>
    <col min="11272" max="11272" width="9.28515625" customWidth="1"/>
    <col min="11273" max="11273" width="8.85546875" customWidth="1"/>
    <col min="11274" max="11274" width="8.5703125" customWidth="1"/>
    <col min="11275" max="11275" width="30" customWidth="1"/>
    <col min="11521" max="11521" width="46.5703125" customWidth="1"/>
    <col min="11522" max="11522" width="21.85546875" customWidth="1"/>
    <col min="11523" max="11523" width="10.7109375" customWidth="1"/>
    <col min="11524" max="11524" width="9" customWidth="1"/>
    <col min="11525" max="11525" width="9.5703125" customWidth="1"/>
    <col min="11526" max="11526" width="10" customWidth="1"/>
    <col min="11528" max="11528" width="9.28515625" customWidth="1"/>
    <col min="11529" max="11529" width="8.85546875" customWidth="1"/>
    <col min="11530" max="11530" width="8.5703125" customWidth="1"/>
    <col min="11531" max="11531" width="30" customWidth="1"/>
    <col min="11777" max="11777" width="46.5703125" customWidth="1"/>
    <col min="11778" max="11778" width="21.85546875" customWidth="1"/>
    <col min="11779" max="11779" width="10.7109375" customWidth="1"/>
    <col min="11780" max="11780" width="9" customWidth="1"/>
    <col min="11781" max="11781" width="9.5703125" customWidth="1"/>
    <col min="11782" max="11782" width="10" customWidth="1"/>
    <col min="11784" max="11784" width="9.28515625" customWidth="1"/>
    <col min="11785" max="11785" width="8.85546875" customWidth="1"/>
    <col min="11786" max="11786" width="8.5703125" customWidth="1"/>
    <col min="11787" max="11787" width="30" customWidth="1"/>
    <col min="12033" max="12033" width="46.5703125" customWidth="1"/>
    <col min="12034" max="12034" width="21.85546875" customWidth="1"/>
    <col min="12035" max="12035" width="10.7109375" customWidth="1"/>
    <col min="12036" max="12036" width="9" customWidth="1"/>
    <col min="12037" max="12037" width="9.5703125" customWidth="1"/>
    <col min="12038" max="12038" width="10" customWidth="1"/>
    <col min="12040" max="12040" width="9.28515625" customWidth="1"/>
    <col min="12041" max="12041" width="8.85546875" customWidth="1"/>
    <col min="12042" max="12042" width="8.5703125" customWidth="1"/>
    <col min="12043" max="12043" width="30" customWidth="1"/>
    <col min="12289" max="12289" width="46.5703125" customWidth="1"/>
    <col min="12290" max="12290" width="21.85546875" customWidth="1"/>
    <col min="12291" max="12291" width="10.7109375" customWidth="1"/>
    <col min="12292" max="12292" width="9" customWidth="1"/>
    <col min="12293" max="12293" width="9.5703125" customWidth="1"/>
    <col min="12294" max="12294" width="10" customWidth="1"/>
    <col min="12296" max="12296" width="9.28515625" customWidth="1"/>
    <col min="12297" max="12297" width="8.85546875" customWidth="1"/>
    <col min="12298" max="12298" width="8.5703125" customWidth="1"/>
    <col min="12299" max="12299" width="30" customWidth="1"/>
    <col min="12545" max="12545" width="46.5703125" customWidth="1"/>
    <col min="12546" max="12546" width="21.85546875" customWidth="1"/>
    <col min="12547" max="12547" width="10.7109375" customWidth="1"/>
    <col min="12548" max="12548" width="9" customWidth="1"/>
    <col min="12549" max="12549" width="9.5703125" customWidth="1"/>
    <col min="12550" max="12550" width="10" customWidth="1"/>
    <col min="12552" max="12552" width="9.28515625" customWidth="1"/>
    <col min="12553" max="12553" width="8.85546875" customWidth="1"/>
    <col min="12554" max="12554" width="8.5703125" customWidth="1"/>
    <col min="12555" max="12555" width="30" customWidth="1"/>
    <col min="12801" max="12801" width="46.5703125" customWidth="1"/>
    <col min="12802" max="12802" width="21.85546875" customWidth="1"/>
    <col min="12803" max="12803" width="10.7109375" customWidth="1"/>
    <col min="12804" max="12804" width="9" customWidth="1"/>
    <col min="12805" max="12805" width="9.5703125" customWidth="1"/>
    <col min="12806" max="12806" width="10" customWidth="1"/>
    <col min="12808" max="12808" width="9.28515625" customWidth="1"/>
    <col min="12809" max="12809" width="8.85546875" customWidth="1"/>
    <col min="12810" max="12810" width="8.5703125" customWidth="1"/>
    <col min="12811" max="12811" width="30" customWidth="1"/>
    <col min="13057" max="13057" width="46.5703125" customWidth="1"/>
    <col min="13058" max="13058" width="21.85546875" customWidth="1"/>
    <col min="13059" max="13059" width="10.7109375" customWidth="1"/>
    <col min="13060" max="13060" width="9" customWidth="1"/>
    <col min="13061" max="13061" width="9.5703125" customWidth="1"/>
    <col min="13062" max="13062" width="10" customWidth="1"/>
    <col min="13064" max="13064" width="9.28515625" customWidth="1"/>
    <col min="13065" max="13065" width="8.85546875" customWidth="1"/>
    <col min="13066" max="13066" width="8.5703125" customWidth="1"/>
    <col min="13067" max="13067" width="30" customWidth="1"/>
    <col min="13313" max="13313" width="46.5703125" customWidth="1"/>
    <col min="13314" max="13314" width="21.85546875" customWidth="1"/>
    <col min="13315" max="13315" width="10.7109375" customWidth="1"/>
    <col min="13316" max="13316" width="9" customWidth="1"/>
    <col min="13317" max="13317" width="9.5703125" customWidth="1"/>
    <col min="13318" max="13318" width="10" customWidth="1"/>
    <col min="13320" max="13320" width="9.28515625" customWidth="1"/>
    <col min="13321" max="13321" width="8.85546875" customWidth="1"/>
    <col min="13322" max="13322" width="8.5703125" customWidth="1"/>
    <col min="13323" max="13323" width="30" customWidth="1"/>
    <col min="13569" max="13569" width="46.5703125" customWidth="1"/>
    <col min="13570" max="13570" width="21.85546875" customWidth="1"/>
    <col min="13571" max="13571" width="10.7109375" customWidth="1"/>
    <col min="13572" max="13572" width="9" customWidth="1"/>
    <col min="13573" max="13573" width="9.5703125" customWidth="1"/>
    <col min="13574" max="13574" width="10" customWidth="1"/>
    <col min="13576" max="13576" width="9.28515625" customWidth="1"/>
    <col min="13577" max="13577" width="8.85546875" customWidth="1"/>
    <col min="13578" max="13578" width="8.5703125" customWidth="1"/>
    <col min="13579" max="13579" width="30" customWidth="1"/>
    <col min="13825" max="13825" width="46.5703125" customWidth="1"/>
    <col min="13826" max="13826" width="21.85546875" customWidth="1"/>
    <col min="13827" max="13827" width="10.7109375" customWidth="1"/>
    <col min="13828" max="13828" width="9" customWidth="1"/>
    <col min="13829" max="13829" width="9.5703125" customWidth="1"/>
    <col min="13830" max="13830" width="10" customWidth="1"/>
    <col min="13832" max="13832" width="9.28515625" customWidth="1"/>
    <col min="13833" max="13833" width="8.85546875" customWidth="1"/>
    <col min="13834" max="13834" width="8.5703125" customWidth="1"/>
    <col min="13835" max="13835" width="30" customWidth="1"/>
    <col min="14081" max="14081" width="46.5703125" customWidth="1"/>
    <col min="14082" max="14082" width="21.85546875" customWidth="1"/>
    <col min="14083" max="14083" width="10.7109375" customWidth="1"/>
    <col min="14084" max="14084" width="9" customWidth="1"/>
    <col min="14085" max="14085" width="9.5703125" customWidth="1"/>
    <col min="14086" max="14086" width="10" customWidth="1"/>
    <col min="14088" max="14088" width="9.28515625" customWidth="1"/>
    <col min="14089" max="14089" width="8.85546875" customWidth="1"/>
    <col min="14090" max="14090" width="8.5703125" customWidth="1"/>
    <col min="14091" max="14091" width="30" customWidth="1"/>
    <col min="14337" max="14337" width="46.5703125" customWidth="1"/>
    <col min="14338" max="14338" width="21.85546875" customWidth="1"/>
    <col min="14339" max="14339" width="10.7109375" customWidth="1"/>
    <col min="14340" max="14340" width="9" customWidth="1"/>
    <col min="14341" max="14341" width="9.5703125" customWidth="1"/>
    <col min="14342" max="14342" width="10" customWidth="1"/>
    <col min="14344" max="14344" width="9.28515625" customWidth="1"/>
    <col min="14345" max="14345" width="8.85546875" customWidth="1"/>
    <col min="14346" max="14346" width="8.5703125" customWidth="1"/>
    <col min="14347" max="14347" width="30" customWidth="1"/>
    <col min="14593" max="14593" width="46.5703125" customWidth="1"/>
    <col min="14594" max="14594" width="21.85546875" customWidth="1"/>
    <col min="14595" max="14595" width="10.7109375" customWidth="1"/>
    <col min="14596" max="14596" width="9" customWidth="1"/>
    <col min="14597" max="14597" width="9.5703125" customWidth="1"/>
    <col min="14598" max="14598" width="10" customWidth="1"/>
    <col min="14600" max="14600" width="9.28515625" customWidth="1"/>
    <col min="14601" max="14601" width="8.85546875" customWidth="1"/>
    <col min="14602" max="14602" width="8.5703125" customWidth="1"/>
    <col min="14603" max="14603" width="30" customWidth="1"/>
    <col min="14849" max="14849" width="46.5703125" customWidth="1"/>
    <col min="14850" max="14850" width="21.85546875" customWidth="1"/>
    <col min="14851" max="14851" width="10.7109375" customWidth="1"/>
    <col min="14852" max="14852" width="9" customWidth="1"/>
    <col min="14853" max="14853" width="9.5703125" customWidth="1"/>
    <col min="14854" max="14854" width="10" customWidth="1"/>
    <col min="14856" max="14856" width="9.28515625" customWidth="1"/>
    <col min="14857" max="14857" width="8.85546875" customWidth="1"/>
    <col min="14858" max="14858" width="8.5703125" customWidth="1"/>
    <col min="14859" max="14859" width="30" customWidth="1"/>
    <col min="15105" max="15105" width="46.5703125" customWidth="1"/>
    <col min="15106" max="15106" width="21.85546875" customWidth="1"/>
    <col min="15107" max="15107" width="10.7109375" customWidth="1"/>
    <col min="15108" max="15108" width="9" customWidth="1"/>
    <col min="15109" max="15109" width="9.5703125" customWidth="1"/>
    <col min="15110" max="15110" width="10" customWidth="1"/>
    <col min="15112" max="15112" width="9.28515625" customWidth="1"/>
    <col min="15113" max="15113" width="8.85546875" customWidth="1"/>
    <col min="15114" max="15114" width="8.5703125" customWidth="1"/>
    <col min="15115" max="15115" width="30" customWidth="1"/>
    <col min="15361" max="15361" width="46.5703125" customWidth="1"/>
    <col min="15362" max="15362" width="21.85546875" customWidth="1"/>
    <col min="15363" max="15363" width="10.7109375" customWidth="1"/>
    <col min="15364" max="15364" width="9" customWidth="1"/>
    <col min="15365" max="15365" width="9.5703125" customWidth="1"/>
    <col min="15366" max="15366" width="10" customWidth="1"/>
    <col min="15368" max="15368" width="9.28515625" customWidth="1"/>
    <col min="15369" max="15369" width="8.85546875" customWidth="1"/>
    <col min="15370" max="15370" width="8.5703125" customWidth="1"/>
    <col min="15371" max="15371" width="30" customWidth="1"/>
    <col min="15617" max="15617" width="46.5703125" customWidth="1"/>
    <col min="15618" max="15618" width="21.85546875" customWidth="1"/>
    <col min="15619" max="15619" width="10.7109375" customWidth="1"/>
    <col min="15620" max="15620" width="9" customWidth="1"/>
    <col min="15621" max="15621" width="9.5703125" customWidth="1"/>
    <col min="15622" max="15622" width="10" customWidth="1"/>
    <col min="15624" max="15624" width="9.28515625" customWidth="1"/>
    <col min="15625" max="15625" width="8.85546875" customWidth="1"/>
    <col min="15626" max="15626" width="8.5703125" customWidth="1"/>
    <col min="15627" max="15627" width="30" customWidth="1"/>
    <col min="15873" max="15873" width="46.5703125" customWidth="1"/>
    <col min="15874" max="15874" width="21.85546875" customWidth="1"/>
    <col min="15875" max="15875" width="10.7109375" customWidth="1"/>
    <col min="15876" max="15876" width="9" customWidth="1"/>
    <col min="15877" max="15877" width="9.5703125" customWidth="1"/>
    <col min="15878" max="15878" width="10" customWidth="1"/>
    <col min="15880" max="15880" width="9.28515625" customWidth="1"/>
    <col min="15881" max="15881" width="8.85546875" customWidth="1"/>
    <col min="15882" max="15882" width="8.5703125" customWidth="1"/>
    <col min="15883" max="15883" width="30" customWidth="1"/>
    <col min="16129" max="16129" width="46.5703125" customWidth="1"/>
    <col min="16130" max="16130" width="21.85546875" customWidth="1"/>
    <col min="16131" max="16131" width="10.7109375" customWidth="1"/>
    <col min="16132" max="16132" width="9" customWidth="1"/>
    <col min="16133" max="16133" width="9.5703125" customWidth="1"/>
    <col min="16134" max="16134" width="10" customWidth="1"/>
    <col min="16136" max="16136" width="9.28515625" customWidth="1"/>
    <col min="16137" max="16137" width="8.85546875" customWidth="1"/>
    <col min="16138" max="16138" width="8.5703125" customWidth="1"/>
    <col min="16139" max="16139" width="30" customWidth="1"/>
  </cols>
  <sheetData>
    <row r="3" spans="1:11" ht="16.5">
      <c r="A3" s="517" t="s">
        <v>256</v>
      </c>
      <c r="B3" s="517" t="s">
        <v>257</v>
      </c>
      <c r="C3" s="518" t="s">
        <v>280</v>
      </c>
      <c r="D3" s="519"/>
      <c r="E3" s="519"/>
      <c r="F3" s="519"/>
      <c r="G3" s="520"/>
      <c r="H3" s="521" t="s">
        <v>258</v>
      </c>
      <c r="I3" s="523" t="s">
        <v>259</v>
      </c>
      <c r="J3" s="516" t="s">
        <v>260</v>
      </c>
      <c r="K3" s="516" t="s">
        <v>261</v>
      </c>
    </row>
    <row r="4" spans="1:11" ht="33">
      <c r="A4" s="517"/>
      <c r="B4" s="517"/>
      <c r="C4" s="106" t="s">
        <v>262</v>
      </c>
      <c r="D4" s="107">
        <v>2019</v>
      </c>
      <c r="E4" s="108">
        <v>2022</v>
      </c>
      <c r="F4" s="79" t="s">
        <v>263</v>
      </c>
      <c r="G4" s="79" t="s">
        <v>264</v>
      </c>
      <c r="H4" s="522"/>
      <c r="I4" s="524"/>
      <c r="J4" s="516"/>
      <c r="K4" s="516"/>
    </row>
    <row r="5" spans="1:11" ht="89.25">
      <c r="A5" s="158" t="s">
        <v>265</v>
      </c>
      <c r="B5" s="109" t="s">
        <v>266</v>
      </c>
      <c r="C5" s="109" t="s">
        <v>245</v>
      </c>
      <c r="D5" s="80">
        <v>0.69</v>
      </c>
      <c r="E5" s="80">
        <v>1.42</v>
      </c>
      <c r="F5" s="81">
        <f t="shared" ref="F5:F10" si="0">E5-D5</f>
        <v>0.73</v>
      </c>
      <c r="G5" s="82">
        <f t="shared" ref="G5:G10" si="1">F5/D5</f>
        <v>1.0579710144927537</v>
      </c>
      <c r="H5" s="83">
        <v>7</v>
      </c>
      <c r="I5" s="83">
        <v>15</v>
      </c>
      <c r="J5" s="84">
        <f t="shared" ref="J5:J13" si="2">I5-H5</f>
        <v>8</v>
      </c>
      <c r="K5" s="85" t="s">
        <v>267</v>
      </c>
    </row>
    <row r="6" spans="1:11" ht="89.25">
      <c r="A6" s="158" t="s">
        <v>265</v>
      </c>
      <c r="B6" s="109" t="s">
        <v>266</v>
      </c>
      <c r="C6" s="109" t="s">
        <v>247</v>
      </c>
      <c r="D6" s="80">
        <v>0.3</v>
      </c>
      <c r="E6" s="80">
        <v>1.23</v>
      </c>
      <c r="F6" s="81">
        <f t="shared" si="0"/>
        <v>0.92999999999999994</v>
      </c>
      <c r="G6" s="82">
        <f t="shared" si="1"/>
        <v>3.1</v>
      </c>
      <c r="H6" s="83">
        <v>3</v>
      </c>
      <c r="I6" s="83">
        <v>13</v>
      </c>
      <c r="J6" s="86">
        <f t="shared" si="2"/>
        <v>10</v>
      </c>
      <c r="K6" s="85" t="s">
        <v>275</v>
      </c>
    </row>
    <row r="7" spans="1:11" ht="89.25">
      <c r="A7" s="158" t="s">
        <v>265</v>
      </c>
      <c r="B7" s="109" t="s">
        <v>266</v>
      </c>
      <c r="C7" s="109" t="s">
        <v>237</v>
      </c>
      <c r="D7" s="80">
        <v>0.2</v>
      </c>
      <c r="E7" s="80">
        <v>0.56999999999999995</v>
      </c>
      <c r="F7" s="81">
        <f t="shared" si="0"/>
        <v>0.36999999999999994</v>
      </c>
      <c r="G7" s="82">
        <f t="shared" si="1"/>
        <v>1.8499999999999996</v>
      </c>
      <c r="H7" s="83">
        <v>2</v>
      </c>
      <c r="I7" s="83">
        <v>6</v>
      </c>
      <c r="J7" s="86">
        <f t="shared" si="2"/>
        <v>4</v>
      </c>
      <c r="K7" s="85" t="s">
        <v>276</v>
      </c>
    </row>
    <row r="8" spans="1:11" ht="89.25">
      <c r="A8" s="158" t="s">
        <v>265</v>
      </c>
      <c r="B8" s="109" t="s">
        <v>266</v>
      </c>
      <c r="C8" s="109" t="s">
        <v>242</v>
      </c>
      <c r="D8" s="80">
        <v>0.69</v>
      </c>
      <c r="E8" s="80">
        <v>0.85</v>
      </c>
      <c r="F8" s="81">
        <f t="shared" si="0"/>
        <v>0.16000000000000003</v>
      </c>
      <c r="G8" s="82">
        <f t="shared" si="1"/>
        <v>0.23188405797101455</v>
      </c>
      <c r="H8" s="83">
        <v>7</v>
      </c>
      <c r="I8" s="83">
        <v>9</v>
      </c>
      <c r="J8" s="86">
        <f t="shared" si="2"/>
        <v>2</v>
      </c>
      <c r="K8" s="85" t="s">
        <v>294</v>
      </c>
    </row>
    <row r="9" spans="1:11" ht="89.25">
      <c r="A9" s="158" t="s">
        <v>265</v>
      </c>
      <c r="B9" s="109" t="s">
        <v>266</v>
      </c>
      <c r="C9" s="109" t="s">
        <v>241</v>
      </c>
      <c r="D9" s="80">
        <v>0.59</v>
      </c>
      <c r="E9" s="80">
        <v>0.47</v>
      </c>
      <c r="F9" s="81">
        <f t="shared" si="0"/>
        <v>-0.12</v>
      </c>
      <c r="G9" s="82">
        <f t="shared" si="1"/>
        <v>-0.20338983050847459</v>
      </c>
      <c r="H9" s="83">
        <v>6</v>
      </c>
      <c r="I9" s="83">
        <v>5</v>
      </c>
      <c r="J9" s="86">
        <f t="shared" si="2"/>
        <v>-1</v>
      </c>
      <c r="K9" s="85" t="s">
        <v>295</v>
      </c>
    </row>
    <row r="10" spans="1:11" ht="89.25">
      <c r="A10" s="158" t="s">
        <v>265</v>
      </c>
      <c r="B10" s="109" t="s">
        <v>266</v>
      </c>
      <c r="C10" s="109" t="s">
        <v>291</v>
      </c>
      <c r="D10" s="80">
        <v>0.3</v>
      </c>
      <c r="E10" s="80">
        <v>0.47</v>
      </c>
      <c r="F10" s="81">
        <f t="shared" si="0"/>
        <v>0.16999999999999998</v>
      </c>
      <c r="G10" s="82">
        <f t="shared" si="1"/>
        <v>0.56666666666666665</v>
      </c>
      <c r="H10" s="83">
        <v>3</v>
      </c>
      <c r="I10" s="83">
        <v>5</v>
      </c>
      <c r="J10" s="86">
        <f t="shared" si="2"/>
        <v>2</v>
      </c>
      <c r="K10" s="85" t="s">
        <v>299</v>
      </c>
    </row>
    <row r="11" spans="1:11" ht="102.75" customHeight="1">
      <c r="A11" s="158" t="s">
        <v>265</v>
      </c>
      <c r="B11" s="109" t="s">
        <v>266</v>
      </c>
      <c r="C11" s="109" t="s">
        <v>331</v>
      </c>
      <c r="D11" s="80">
        <v>0.19</v>
      </c>
      <c r="E11" s="80">
        <v>0.76</v>
      </c>
      <c r="F11" s="81">
        <f t="shared" ref="F11:F13" si="3">E11-D11</f>
        <v>0.57000000000000006</v>
      </c>
      <c r="G11" s="82">
        <f t="shared" ref="G11:G13" si="4">F11/D11</f>
        <v>3.0000000000000004</v>
      </c>
      <c r="H11" s="83">
        <v>2</v>
      </c>
      <c r="I11" s="83">
        <v>8</v>
      </c>
      <c r="J11" s="86">
        <f t="shared" si="2"/>
        <v>6</v>
      </c>
      <c r="K11" s="85" t="s">
        <v>333</v>
      </c>
    </row>
    <row r="12" spans="1:11" ht="116.25" customHeight="1">
      <c r="A12" s="158" t="s">
        <v>265</v>
      </c>
      <c r="B12" s="109" t="s">
        <v>266</v>
      </c>
      <c r="C12" s="109" t="s">
        <v>240</v>
      </c>
      <c r="D12" s="80">
        <v>0.76</v>
      </c>
      <c r="E12" s="80">
        <v>0.85</v>
      </c>
      <c r="F12" s="81">
        <f t="shared" si="3"/>
        <v>8.9999999999999969E-2</v>
      </c>
      <c r="G12" s="82">
        <f t="shared" si="4"/>
        <v>0.1184210526315789</v>
      </c>
      <c r="H12" s="83">
        <v>8</v>
      </c>
      <c r="I12" s="83">
        <v>9</v>
      </c>
      <c r="J12" s="86">
        <f t="shared" si="2"/>
        <v>1</v>
      </c>
      <c r="K12" s="85" t="s">
        <v>334</v>
      </c>
    </row>
    <row r="13" spans="1:11" ht="104.25" customHeight="1">
      <c r="A13" s="158" t="s">
        <v>265</v>
      </c>
      <c r="B13" s="109" t="s">
        <v>266</v>
      </c>
      <c r="C13" s="109" t="s">
        <v>332</v>
      </c>
      <c r="D13" s="80">
        <v>0.47</v>
      </c>
      <c r="E13" s="80">
        <v>0.56999999999999995</v>
      </c>
      <c r="F13" s="81">
        <f t="shared" si="3"/>
        <v>9.9999999999999978E-2</v>
      </c>
      <c r="G13" s="82">
        <f t="shared" si="4"/>
        <v>0.21276595744680848</v>
      </c>
      <c r="H13" s="83">
        <v>5</v>
      </c>
      <c r="I13" s="83">
        <v>6</v>
      </c>
      <c r="J13" s="86">
        <f t="shared" si="2"/>
        <v>1</v>
      </c>
      <c r="K13" s="85" t="s">
        <v>335</v>
      </c>
    </row>
    <row r="14" spans="1:11" ht="16.5">
      <c r="A14" s="87"/>
      <c r="B14" s="88"/>
      <c r="C14" s="88"/>
      <c r="D14" s="89"/>
      <c r="E14" s="89"/>
      <c r="F14" s="90"/>
      <c r="G14" s="91"/>
      <c r="H14" s="92"/>
      <c r="I14" s="92"/>
      <c r="J14" s="93"/>
      <c r="K14" s="94"/>
    </row>
    <row r="15" spans="1:11" ht="16.5">
      <c r="A15" s="87"/>
      <c r="B15" s="88"/>
      <c r="C15" s="88"/>
      <c r="D15" s="89"/>
      <c r="E15" s="89"/>
      <c r="F15" s="90"/>
      <c r="G15" s="91"/>
      <c r="H15" s="92"/>
      <c r="I15" s="92"/>
      <c r="J15" s="93"/>
      <c r="K15" s="94"/>
    </row>
    <row r="16" spans="1:11" ht="16.5">
      <c r="A16" s="517" t="s">
        <v>256</v>
      </c>
      <c r="B16" s="517" t="s">
        <v>257</v>
      </c>
      <c r="C16" s="518" t="s">
        <v>281</v>
      </c>
      <c r="D16" s="519"/>
      <c r="E16" s="519"/>
      <c r="F16" s="519"/>
      <c r="G16" s="520"/>
      <c r="H16" s="521" t="s">
        <v>268</v>
      </c>
      <c r="I16" s="523" t="s">
        <v>269</v>
      </c>
      <c r="J16" s="516" t="s">
        <v>260</v>
      </c>
      <c r="K16" s="516" t="s">
        <v>261</v>
      </c>
    </row>
    <row r="17" spans="1:12" ht="33">
      <c r="A17" s="517"/>
      <c r="B17" s="517"/>
      <c r="C17" s="106" t="s">
        <v>262</v>
      </c>
      <c r="D17" s="107">
        <v>2019</v>
      </c>
      <c r="E17" s="108">
        <v>2022</v>
      </c>
      <c r="F17" s="79" t="s">
        <v>263</v>
      </c>
      <c r="G17" s="79" t="s">
        <v>264</v>
      </c>
      <c r="H17" s="522"/>
      <c r="I17" s="524"/>
      <c r="J17" s="516"/>
      <c r="K17" s="516"/>
    </row>
    <row r="18" spans="1:12" ht="140.25">
      <c r="A18" s="159" t="s">
        <v>270</v>
      </c>
      <c r="B18" s="160" t="s">
        <v>271</v>
      </c>
      <c r="C18" s="109" t="s">
        <v>245</v>
      </c>
      <c r="D18" s="80">
        <v>18.16</v>
      </c>
      <c r="E18" s="80">
        <v>17.82</v>
      </c>
      <c r="F18" s="81">
        <f t="shared" ref="F18:F26" si="5">E18-D18</f>
        <v>-0.33999999999999986</v>
      </c>
      <c r="G18" s="82">
        <f t="shared" ref="G18:G26" si="6">F18/D18</f>
        <v>-1.8722466960352416E-2</v>
      </c>
      <c r="H18" s="83">
        <v>184</v>
      </c>
      <c r="I18" s="83">
        <v>188</v>
      </c>
      <c r="J18" s="95">
        <f t="shared" ref="J18:J26" si="7">I18-H18</f>
        <v>4</v>
      </c>
      <c r="K18" s="85" t="s">
        <v>292</v>
      </c>
    </row>
    <row r="19" spans="1:12" ht="89.25">
      <c r="A19" s="159" t="s">
        <v>270</v>
      </c>
      <c r="B19" s="160" t="s">
        <v>339</v>
      </c>
      <c r="C19" s="86" t="s">
        <v>247</v>
      </c>
      <c r="D19" s="86">
        <v>21.02</v>
      </c>
      <c r="E19" s="86">
        <v>15.83</v>
      </c>
      <c r="F19" s="81">
        <f t="shared" si="5"/>
        <v>-5.1899999999999995</v>
      </c>
      <c r="G19" s="82">
        <f t="shared" si="6"/>
        <v>-0.24690770694576591</v>
      </c>
      <c r="H19" s="86">
        <v>213</v>
      </c>
      <c r="I19" s="86">
        <v>167</v>
      </c>
      <c r="J19" s="86">
        <f t="shared" si="7"/>
        <v>-46</v>
      </c>
      <c r="K19" s="85" t="s">
        <v>277</v>
      </c>
    </row>
    <row r="20" spans="1:12" ht="89.25">
      <c r="A20" s="159" t="s">
        <v>270</v>
      </c>
      <c r="B20" s="160" t="s">
        <v>340</v>
      </c>
      <c r="C20" s="86" t="s">
        <v>237</v>
      </c>
      <c r="D20" s="86">
        <v>17.760000000000002</v>
      </c>
      <c r="E20" s="86">
        <v>16.59</v>
      </c>
      <c r="F20" s="81">
        <f t="shared" si="5"/>
        <v>-1.1700000000000017</v>
      </c>
      <c r="G20" s="82">
        <f t="shared" si="6"/>
        <v>-6.5878378378378469E-2</v>
      </c>
      <c r="H20" s="86">
        <v>180</v>
      </c>
      <c r="I20" s="86">
        <v>175</v>
      </c>
      <c r="J20" s="86">
        <f t="shared" si="7"/>
        <v>-5</v>
      </c>
      <c r="K20" s="85" t="s">
        <v>278</v>
      </c>
    </row>
    <row r="21" spans="1:12" ht="89.25">
      <c r="A21" s="159" t="s">
        <v>270</v>
      </c>
      <c r="B21" s="160" t="s">
        <v>341</v>
      </c>
      <c r="C21" s="86" t="s">
        <v>242</v>
      </c>
      <c r="D21" s="86">
        <v>21.31</v>
      </c>
      <c r="E21" s="86">
        <v>14.12</v>
      </c>
      <c r="F21" s="81">
        <f t="shared" si="5"/>
        <v>-7.1899999999999995</v>
      </c>
      <c r="G21" s="82">
        <f t="shared" si="6"/>
        <v>-0.33740028155795398</v>
      </c>
      <c r="H21" s="86">
        <v>216</v>
      </c>
      <c r="I21" s="86">
        <v>149</v>
      </c>
      <c r="J21" s="86">
        <f t="shared" si="7"/>
        <v>-67</v>
      </c>
      <c r="K21" s="85" t="s">
        <v>296</v>
      </c>
    </row>
    <row r="22" spans="1:12" ht="76.5">
      <c r="A22" s="159" t="s">
        <v>270</v>
      </c>
      <c r="B22" s="160" t="s">
        <v>342</v>
      </c>
      <c r="C22" s="86" t="s">
        <v>241</v>
      </c>
      <c r="D22" s="86">
        <v>19.34</v>
      </c>
      <c r="E22" s="86">
        <v>16.02</v>
      </c>
      <c r="F22" s="81">
        <f t="shared" si="5"/>
        <v>-3.3200000000000003</v>
      </c>
      <c r="G22" s="82">
        <f t="shared" si="6"/>
        <v>-0.17166494312306102</v>
      </c>
      <c r="H22" s="86">
        <v>196</v>
      </c>
      <c r="I22" s="86">
        <v>169</v>
      </c>
      <c r="J22" s="86">
        <f t="shared" si="7"/>
        <v>-27</v>
      </c>
      <c r="K22" s="85" t="s">
        <v>297</v>
      </c>
    </row>
    <row r="23" spans="1:12" ht="76.5">
      <c r="A23" s="159" t="s">
        <v>270</v>
      </c>
      <c r="B23" s="160" t="s">
        <v>343</v>
      </c>
      <c r="C23" s="86" t="s">
        <v>291</v>
      </c>
      <c r="D23" s="86">
        <v>19.440000000000001</v>
      </c>
      <c r="E23" s="86">
        <v>11.18</v>
      </c>
      <c r="F23" s="81">
        <f t="shared" si="5"/>
        <v>-8.2600000000000016</v>
      </c>
      <c r="G23" s="82">
        <f t="shared" si="6"/>
        <v>-0.42489711934156382</v>
      </c>
      <c r="H23" s="86">
        <v>197</v>
      </c>
      <c r="I23" s="86">
        <v>118</v>
      </c>
      <c r="J23" s="86">
        <f t="shared" si="7"/>
        <v>-79</v>
      </c>
      <c r="K23" s="85" t="s">
        <v>298</v>
      </c>
    </row>
    <row r="24" spans="1:12" ht="95.25" customHeight="1">
      <c r="A24" s="159" t="s">
        <v>270</v>
      </c>
      <c r="B24" s="160" t="s">
        <v>344</v>
      </c>
      <c r="C24" s="25" t="s">
        <v>331</v>
      </c>
      <c r="D24" s="86">
        <v>24.08</v>
      </c>
      <c r="E24" s="86">
        <v>14.5</v>
      </c>
      <c r="F24" s="81">
        <f t="shared" si="5"/>
        <v>-9.5799999999999983</v>
      </c>
      <c r="G24" s="82">
        <f t="shared" si="6"/>
        <v>-0.39784053156146176</v>
      </c>
      <c r="H24" s="86">
        <v>254</v>
      </c>
      <c r="I24" s="86">
        <v>153</v>
      </c>
      <c r="J24" s="86">
        <f t="shared" si="7"/>
        <v>-101</v>
      </c>
      <c r="K24" s="85" t="s">
        <v>336</v>
      </c>
    </row>
    <row r="25" spans="1:12" ht="89.25">
      <c r="A25" s="159" t="s">
        <v>270</v>
      </c>
      <c r="B25" s="160" t="s">
        <v>345</v>
      </c>
      <c r="C25" s="86" t="s">
        <v>240</v>
      </c>
      <c r="D25" s="86">
        <v>26.16</v>
      </c>
      <c r="E25" s="86">
        <v>10.9</v>
      </c>
      <c r="F25" s="81">
        <f t="shared" si="5"/>
        <v>-15.26</v>
      </c>
      <c r="G25" s="82">
        <f t="shared" si="6"/>
        <v>-0.58333333333333337</v>
      </c>
      <c r="H25" s="86">
        <v>276</v>
      </c>
      <c r="I25" s="86">
        <v>115</v>
      </c>
      <c r="J25" s="86">
        <f t="shared" si="7"/>
        <v>-161</v>
      </c>
      <c r="K25" s="85" t="s">
        <v>337</v>
      </c>
    </row>
    <row r="26" spans="1:12" ht="84" customHeight="1">
      <c r="A26" s="159" t="s">
        <v>270</v>
      </c>
      <c r="B26" s="160" t="s">
        <v>346</v>
      </c>
      <c r="C26" s="86" t="s">
        <v>332</v>
      </c>
      <c r="D26" s="86">
        <v>18.48</v>
      </c>
      <c r="E26" s="86">
        <v>20.38</v>
      </c>
      <c r="F26" s="81">
        <f t="shared" si="5"/>
        <v>1.8999999999999986</v>
      </c>
      <c r="G26" s="82">
        <f t="shared" si="6"/>
        <v>0.10281385281385273</v>
      </c>
      <c r="H26" s="86">
        <v>195</v>
      </c>
      <c r="I26" s="86">
        <v>215</v>
      </c>
      <c r="J26" s="86">
        <f t="shared" si="7"/>
        <v>20</v>
      </c>
      <c r="K26" s="85" t="s">
        <v>338</v>
      </c>
    </row>
    <row r="28" spans="1:12">
      <c r="B28" s="23">
        <v>1013389</v>
      </c>
      <c r="C28" s="23" t="s">
        <v>272</v>
      </c>
      <c r="K28" s="23">
        <v>1055035</v>
      </c>
      <c r="L28" s="23" t="s">
        <v>272</v>
      </c>
    </row>
    <row r="29" spans="1:12">
      <c r="B29" s="97">
        <v>725</v>
      </c>
      <c r="C29" s="23" t="s">
        <v>273</v>
      </c>
      <c r="K29" s="97">
        <v>483</v>
      </c>
      <c r="L29" s="23" t="s">
        <v>273</v>
      </c>
    </row>
    <row r="30" spans="1:12">
      <c r="B30" s="23">
        <f>B29/B28*100000</f>
        <v>71.542122521558852</v>
      </c>
      <c r="C30" s="23" t="s">
        <v>274</v>
      </c>
      <c r="K30" s="23">
        <f>K29/K28*100000</f>
        <v>45.780471737904435</v>
      </c>
      <c r="L30" s="23" t="s">
        <v>274</v>
      </c>
    </row>
    <row r="32" spans="1:12">
      <c r="B32" s="23">
        <v>1013389</v>
      </c>
      <c r="C32" s="23" t="s">
        <v>272</v>
      </c>
      <c r="K32" s="23">
        <v>1055035</v>
      </c>
      <c r="L32" s="23" t="s">
        <v>272</v>
      </c>
    </row>
    <row r="33" spans="2:12">
      <c r="B33" s="97">
        <v>15</v>
      </c>
      <c r="C33" s="23" t="s">
        <v>279</v>
      </c>
      <c r="K33" s="97">
        <v>23</v>
      </c>
      <c r="L33" s="23" t="s">
        <v>279</v>
      </c>
    </row>
    <row r="34" spans="2:12">
      <c r="B34" s="23">
        <f>B33/B32*100000</f>
        <v>1.4801818452736313</v>
      </c>
      <c r="C34" s="23" t="s">
        <v>274</v>
      </c>
      <c r="K34" s="23">
        <f>K33/K32*100000</f>
        <v>2.1800224637097347</v>
      </c>
      <c r="L34" s="23" t="s">
        <v>274</v>
      </c>
    </row>
    <row r="37" spans="2:12" ht="16.5">
      <c r="B37" s="517" t="s">
        <v>257</v>
      </c>
      <c r="C37" s="518" t="s">
        <v>282</v>
      </c>
      <c r="D37" s="519"/>
      <c r="E37" s="519"/>
      <c r="F37" s="519"/>
      <c r="G37" s="520"/>
      <c r="H37" s="521" t="s">
        <v>258</v>
      </c>
      <c r="I37" s="523" t="s">
        <v>259</v>
      </c>
      <c r="J37" s="516" t="s">
        <v>260</v>
      </c>
      <c r="K37" s="516" t="s">
        <v>261</v>
      </c>
    </row>
    <row r="38" spans="2:12" ht="33">
      <c r="B38" s="517"/>
      <c r="C38" s="106" t="s">
        <v>262</v>
      </c>
      <c r="D38" s="107">
        <v>2019</v>
      </c>
      <c r="E38" s="108">
        <v>2022</v>
      </c>
      <c r="F38" s="79" t="s">
        <v>263</v>
      </c>
      <c r="G38" s="79" t="s">
        <v>264</v>
      </c>
      <c r="H38" s="522"/>
      <c r="I38" s="524"/>
      <c r="J38" s="516"/>
      <c r="K38" s="516"/>
    </row>
    <row r="39" spans="2:12" ht="76.5">
      <c r="B39" s="525" t="s">
        <v>266</v>
      </c>
      <c r="C39" s="109" t="s">
        <v>284</v>
      </c>
      <c r="D39" s="80">
        <v>1.18</v>
      </c>
      <c r="E39" s="80">
        <v>3.22</v>
      </c>
      <c r="F39" s="81">
        <f>E39-D39</f>
        <v>2.04</v>
      </c>
      <c r="G39" s="82">
        <f>F39/D39</f>
        <v>1.728813559322034</v>
      </c>
      <c r="H39" s="83">
        <v>12</v>
      </c>
      <c r="I39" s="83">
        <v>34</v>
      </c>
      <c r="J39" s="84">
        <f>I39-H39</f>
        <v>22</v>
      </c>
      <c r="K39" s="85" t="s">
        <v>285</v>
      </c>
    </row>
    <row r="40" spans="2:12" ht="89.25">
      <c r="B40" s="525"/>
      <c r="C40" s="109" t="s">
        <v>293</v>
      </c>
      <c r="D40" s="80">
        <v>1.58</v>
      </c>
      <c r="E40" s="80">
        <v>1.79</v>
      </c>
      <c r="F40" s="81">
        <f>E40-D40</f>
        <v>0.20999999999999996</v>
      </c>
      <c r="G40" s="82">
        <f>F40/D40</f>
        <v>0.13291139240506325</v>
      </c>
      <c r="H40" s="83">
        <v>16</v>
      </c>
      <c r="I40" s="83">
        <v>19</v>
      </c>
      <c r="J40" s="84">
        <f>I40-H40</f>
        <v>3</v>
      </c>
      <c r="K40" s="85" t="s">
        <v>300</v>
      </c>
    </row>
    <row r="41" spans="2:12" ht="78.75" customHeight="1">
      <c r="B41" s="525"/>
      <c r="C41" s="109" t="s">
        <v>347</v>
      </c>
      <c r="D41" s="80">
        <v>1.48</v>
      </c>
      <c r="E41" s="80">
        <v>2.1800000000000002</v>
      </c>
      <c r="F41" s="81">
        <f>E41-D41</f>
        <v>0.70000000000000018</v>
      </c>
      <c r="G41" s="82">
        <f>F41/D41</f>
        <v>0.47297297297297308</v>
      </c>
      <c r="H41" s="83">
        <v>15</v>
      </c>
      <c r="I41" s="83">
        <v>23</v>
      </c>
      <c r="J41" s="84">
        <f>I41-H41</f>
        <v>8</v>
      </c>
      <c r="K41" s="85" t="s">
        <v>348</v>
      </c>
    </row>
    <row r="42" spans="2:12" ht="16.5">
      <c r="B42" s="88"/>
      <c r="C42" s="88"/>
      <c r="D42" s="89"/>
      <c r="E42" s="89"/>
      <c r="F42" s="90"/>
      <c r="G42" s="91"/>
      <c r="H42" s="92"/>
      <c r="I42" s="92"/>
      <c r="J42" s="161"/>
      <c r="K42" s="94"/>
    </row>
    <row r="43" spans="2:12" ht="21" customHeight="1">
      <c r="B43" s="88"/>
      <c r="C43" s="88"/>
      <c r="D43" s="89"/>
      <c r="E43" s="89"/>
      <c r="F43" s="90"/>
      <c r="G43" s="91"/>
      <c r="H43" s="92"/>
      <c r="I43" s="92"/>
      <c r="J43" s="93"/>
      <c r="K43" s="94"/>
    </row>
    <row r="44" spans="2:12" ht="16.5">
      <c r="B44" s="517" t="s">
        <v>257</v>
      </c>
      <c r="C44" s="518" t="s">
        <v>283</v>
      </c>
      <c r="D44" s="519"/>
      <c r="E44" s="519"/>
      <c r="F44" s="519"/>
      <c r="G44" s="520"/>
      <c r="H44" s="521" t="s">
        <v>268</v>
      </c>
      <c r="I44" s="523" t="s">
        <v>269</v>
      </c>
      <c r="J44" s="516" t="s">
        <v>260</v>
      </c>
      <c r="K44" s="516" t="s">
        <v>261</v>
      </c>
    </row>
    <row r="45" spans="2:12" ht="33">
      <c r="B45" s="517"/>
      <c r="C45" s="106" t="s">
        <v>262</v>
      </c>
      <c r="D45" s="107">
        <v>2019</v>
      </c>
      <c r="E45" s="108">
        <v>2022</v>
      </c>
      <c r="F45" s="79" t="s">
        <v>263</v>
      </c>
      <c r="G45" s="79" t="s">
        <v>264</v>
      </c>
      <c r="H45" s="522"/>
      <c r="I45" s="524"/>
      <c r="J45" s="516"/>
      <c r="K45" s="516"/>
    </row>
    <row r="46" spans="2:12" ht="89.25">
      <c r="B46" s="525" t="s">
        <v>271</v>
      </c>
      <c r="C46" s="109" t="s">
        <v>284</v>
      </c>
      <c r="D46" s="80">
        <v>56.93</v>
      </c>
      <c r="E46" s="80">
        <v>50.23</v>
      </c>
      <c r="F46" s="81">
        <f>E46-D46</f>
        <v>-6.7000000000000028</v>
      </c>
      <c r="G46" s="82">
        <f>F46/D46</f>
        <v>-0.11768838924995614</v>
      </c>
      <c r="H46" s="83">
        <v>577</v>
      </c>
      <c r="I46" s="83">
        <v>530</v>
      </c>
      <c r="J46" s="95">
        <f>I46-H46</f>
        <v>-47</v>
      </c>
      <c r="K46" s="85" t="s">
        <v>351</v>
      </c>
    </row>
    <row r="47" spans="2:12" ht="89.25">
      <c r="B47" s="525"/>
      <c r="C47" s="109" t="s">
        <v>293</v>
      </c>
      <c r="D47" s="80">
        <v>60.09</v>
      </c>
      <c r="E47" s="80">
        <v>41.32</v>
      </c>
      <c r="F47" s="81">
        <f>E47-D47</f>
        <v>-18.770000000000003</v>
      </c>
      <c r="G47" s="82">
        <f>F47/D47</f>
        <v>-0.31236478615410224</v>
      </c>
      <c r="H47" s="83">
        <v>609</v>
      </c>
      <c r="I47" s="83">
        <v>436</v>
      </c>
      <c r="J47" s="95">
        <f>I47-H47</f>
        <v>-173</v>
      </c>
      <c r="K47" s="85" t="s">
        <v>352</v>
      </c>
    </row>
    <row r="48" spans="2:12" ht="93" customHeight="1">
      <c r="B48" s="525"/>
      <c r="C48" s="109" t="s">
        <v>347</v>
      </c>
      <c r="D48" s="25">
        <v>71.540000000000006</v>
      </c>
      <c r="E48" s="25">
        <v>45.78</v>
      </c>
      <c r="F48" s="81">
        <f>E48-D48</f>
        <v>-25.760000000000005</v>
      </c>
      <c r="G48" s="82">
        <f>F48/D48</f>
        <v>-0.3600782778864971</v>
      </c>
      <c r="H48" s="25">
        <v>725</v>
      </c>
      <c r="I48" s="25">
        <v>483</v>
      </c>
      <c r="J48" s="95">
        <f>I48-H48</f>
        <v>-242</v>
      </c>
      <c r="K48" s="85" t="s">
        <v>353</v>
      </c>
    </row>
  </sheetData>
  <mergeCells count="28">
    <mergeCell ref="K44:K45"/>
    <mergeCell ref="I37:I38"/>
    <mergeCell ref="B39:B41"/>
    <mergeCell ref="B46:B48"/>
    <mergeCell ref="B44:B45"/>
    <mergeCell ref="C44:G44"/>
    <mergeCell ref="H44:H45"/>
    <mergeCell ref="I44:I45"/>
    <mergeCell ref="J44:J45"/>
    <mergeCell ref="B37:B38"/>
    <mergeCell ref="C37:G37"/>
    <mergeCell ref="H37:H38"/>
    <mergeCell ref="J37:J38"/>
    <mergeCell ref="K37:K38"/>
    <mergeCell ref="K3:K4"/>
    <mergeCell ref="A16:A17"/>
    <mergeCell ref="B16:B17"/>
    <mergeCell ref="C16:G16"/>
    <mergeCell ref="H16:H17"/>
    <mergeCell ref="I16:I17"/>
    <mergeCell ref="J16:J17"/>
    <mergeCell ref="K16:K17"/>
    <mergeCell ref="A3:A4"/>
    <mergeCell ref="B3:B4"/>
    <mergeCell ref="C3:G3"/>
    <mergeCell ref="H3:H4"/>
    <mergeCell ref="I3:I4"/>
    <mergeCell ref="J3:J4"/>
  </mergeCells>
  <phoneticPr fontId="3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73"/>
  <sheetViews>
    <sheetView tabSelected="1" zoomScale="80" zoomScaleNormal="80" workbookViewId="0">
      <pane xSplit="1" topLeftCell="B1" activePane="topRight" state="frozen"/>
      <selection pane="topRight" activeCell="B1" sqref="B1:BI1"/>
    </sheetView>
  </sheetViews>
  <sheetFormatPr baseColWidth="10" defaultColWidth="7.85546875" defaultRowHeight="15"/>
  <cols>
    <col min="1" max="1" width="16.7109375" style="96" customWidth="1"/>
    <col min="2" max="2" width="19.140625" style="96" customWidth="1"/>
    <col min="3" max="3" width="23.42578125" style="96" customWidth="1"/>
    <col min="4" max="4" width="18.28515625" style="96" customWidth="1"/>
    <col min="5" max="5" width="14.140625" style="96" customWidth="1"/>
    <col min="6" max="7" width="13.7109375" style="96" customWidth="1"/>
    <col min="8" max="8" width="18.85546875" style="96" customWidth="1"/>
    <col min="9" max="9" width="19.28515625" style="96" customWidth="1"/>
    <col min="10" max="10" width="17.85546875" style="96" customWidth="1"/>
    <col min="11" max="11" width="18.7109375" style="96" customWidth="1"/>
    <col min="12" max="12" width="22.28515625" style="96" customWidth="1"/>
    <col min="13" max="13" width="12.140625" style="96" customWidth="1"/>
    <col min="14" max="15" width="12.5703125" style="96" customWidth="1"/>
    <col min="16" max="16" width="14.85546875" style="96" customWidth="1"/>
    <col min="17" max="17" width="14" style="96" customWidth="1"/>
    <col min="18" max="18" width="12.85546875" style="96" customWidth="1"/>
    <col min="19" max="19" width="8.140625" style="96" customWidth="1"/>
    <col min="20" max="20" width="8" style="96" customWidth="1"/>
    <col min="21" max="21" width="17.85546875" style="96" customWidth="1"/>
    <col min="22" max="24" width="17.28515625" style="96" customWidth="1"/>
    <col min="25" max="25" width="8.7109375" style="96" customWidth="1"/>
    <col min="26" max="26" width="7.85546875" style="96" customWidth="1"/>
    <col min="27" max="27" width="33.140625" style="96" customWidth="1"/>
    <col min="28" max="28" width="7.140625" style="96" customWidth="1"/>
    <col min="29" max="29" width="8" style="96" customWidth="1"/>
    <col min="30" max="30" width="19.28515625" style="96" customWidth="1"/>
    <col min="31" max="31" width="7.85546875" style="96" customWidth="1"/>
    <col min="32" max="32" width="9.7109375" style="96" customWidth="1"/>
    <col min="33" max="33" width="15.7109375" style="96" customWidth="1"/>
    <col min="34" max="34" width="10.5703125" style="96" customWidth="1"/>
    <col min="35" max="35" width="9.5703125" style="96" customWidth="1"/>
    <col min="36" max="36" width="17.5703125" style="96" customWidth="1"/>
    <col min="37" max="37" width="26" style="96" customWidth="1"/>
    <col min="38" max="38" width="26.42578125" style="96" customWidth="1"/>
    <col min="39" max="39" width="27.7109375" style="96" customWidth="1"/>
    <col min="40" max="40" width="20.140625" style="96" customWidth="1"/>
    <col min="41" max="41" width="40.28515625" style="96" customWidth="1"/>
    <col min="42" max="42" width="20.7109375" style="96" customWidth="1"/>
    <col min="43" max="43" width="22" style="96" customWidth="1"/>
    <col min="44" max="44" width="15" style="96" customWidth="1"/>
    <col min="45" max="45" width="22" style="96" customWidth="1"/>
    <col min="46" max="46" width="22.42578125" style="96" customWidth="1"/>
    <col min="47" max="47" width="21.7109375" style="96" customWidth="1"/>
    <col min="48" max="48" width="20.85546875" style="96" customWidth="1"/>
    <col min="49" max="49" width="24.42578125" style="96" customWidth="1"/>
    <col min="50" max="50" width="20.140625" style="96" customWidth="1"/>
    <col min="51" max="51" width="20.5703125" style="96" customWidth="1"/>
    <col min="52" max="52" width="20.140625" style="96" customWidth="1"/>
    <col min="53" max="54" width="21.42578125" style="96" customWidth="1"/>
    <col min="55" max="55" width="21.28515625" style="96" customWidth="1"/>
    <col min="56" max="59" width="20.5703125" style="96" customWidth="1"/>
    <col min="60" max="60" width="27.85546875" style="96" customWidth="1"/>
    <col min="61" max="61" width="26.5703125" style="96" customWidth="1"/>
    <col min="62" max="62" width="34.140625" style="96" customWidth="1"/>
    <col min="63" max="16381" width="7.85546875" style="96"/>
    <col min="16382" max="16383" width="11.42578125" style="96" customWidth="1"/>
    <col min="16384" max="16384" width="7.85546875" style="96" customWidth="1"/>
  </cols>
  <sheetData>
    <row r="1" spans="1:62 16383:16383">
      <c r="A1" s="577"/>
      <c r="B1" s="580" t="s">
        <v>417</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2"/>
      <c r="BJ1" s="339" t="s">
        <v>418</v>
      </c>
    </row>
    <row r="2" spans="1:62 16383:16383" ht="15" customHeight="1">
      <c r="A2" s="578"/>
      <c r="B2" s="580" t="s">
        <v>419</v>
      </c>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2"/>
      <c r="BJ2" s="340" t="s">
        <v>420</v>
      </c>
    </row>
    <row r="3" spans="1:62 16383:16383" ht="15" customHeight="1">
      <c r="A3" s="578"/>
      <c r="B3" s="583" t="s">
        <v>421</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5"/>
      <c r="BJ3" s="340" t="s">
        <v>422</v>
      </c>
    </row>
    <row r="4" spans="1:62 16383:16383" ht="15.75" customHeight="1" thickBot="1">
      <c r="A4" s="579"/>
      <c r="B4" s="586" t="s">
        <v>423</v>
      </c>
      <c r="C4" s="587"/>
      <c r="D4" s="587"/>
      <c r="E4" s="587"/>
      <c r="F4" s="587"/>
      <c r="G4" s="587"/>
      <c r="H4" s="587"/>
      <c r="I4" s="587"/>
      <c r="J4" s="587"/>
      <c r="K4" s="587"/>
      <c r="L4" s="587"/>
      <c r="M4" s="587"/>
      <c r="N4" s="587"/>
      <c r="O4" s="587"/>
      <c r="P4" s="587"/>
      <c r="Q4" s="587"/>
      <c r="R4" s="587"/>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5"/>
      <c r="BJ4" s="341" t="s">
        <v>424</v>
      </c>
    </row>
    <row r="5" spans="1:62 16383:16383" ht="33" customHeight="1" thickBot="1">
      <c r="A5" s="588" t="s">
        <v>425</v>
      </c>
      <c r="B5" s="589"/>
      <c r="C5" s="590"/>
      <c r="D5" s="590"/>
      <c r="E5" s="589"/>
      <c r="F5" s="589"/>
      <c r="G5" s="589"/>
      <c r="H5" s="589"/>
      <c r="I5" s="589"/>
      <c r="J5" s="589"/>
      <c r="K5" s="589"/>
      <c r="L5" s="589"/>
      <c r="M5" s="589"/>
      <c r="N5" s="589"/>
      <c r="O5" s="591"/>
      <c r="P5" s="591"/>
      <c r="Q5" s="591"/>
      <c r="R5" s="591"/>
      <c r="S5" s="592" t="s">
        <v>426</v>
      </c>
      <c r="T5" s="592"/>
      <c r="U5" s="592"/>
      <c r="V5" s="592"/>
      <c r="W5" s="592"/>
      <c r="X5" s="592"/>
      <c r="Y5" s="592"/>
      <c r="Z5" s="592"/>
      <c r="AA5" s="592"/>
      <c r="AB5" s="592"/>
      <c r="AC5" s="592"/>
      <c r="AD5" s="592"/>
      <c r="AE5" s="592"/>
      <c r="AF5" s="592"/>
      <c r="AG5" s="592"/>
      <c r="AH5" s="592"/>
      <c r="AI5" s="592"/>
      <c r="AJ5" s="592"/>
      <c r="AK5" s="592"/>
      <c r="AL5" s="592"/>
      <c r="AM5" s="592"/>
      <c r="AN5" s="592"/>
      <c r="AO5" s="592"/>
      <c r="AP5" s="592"/>
      <c r="AQ5" s="592"/>
      <c r="AR5" s="592"/>
      <c r="AS5" s="592"/>
      <c r="AT5" s="592"/>
      <c r="AU5" s="592"/>
      <c r="AV5" s="592"/>
      <c r="AW5" s="592"/>
      <c r="AX5" s="592"/>
      <c r="AY5" s="592"/>
      <c r="AZ5" s="592"/>
      <c r="BA5" s="592"/>
      <c r="BB5" s="592"/>
      <c r="BC5" s="592"/>
      <c r="BD5" s="592"/>
      <c r="BE5" s="592"/>
      <c r="BF5" s="592"/>
      <c r="BG5" s="592"/>
      <c r="BH5" s="592"/>
      <c r="BI5" s="592"/>
      <c r="BJ5" s="592"/>
    </row>
    <row r="6" spans="1:62 16383:16383" s="343" customFormat="1" ht="25.5" customHeight="1">
      <c r="A6" s="574" t="s">
        <v>111</v>
      </c>
      <c r="B6" s="568" t="s">
        <v>427</v>
      </c>
      <c r="C6" s="569" t="s">
        <v>113</v>
      </c>
      <c r="D6" s="569" t="s">
        <v>428</v>
      </c>
      <c r="E6" s="568" t="s">
        <v>429</v>
      </c>
      <c r="F6" s="568" t="s">
        <v>430</v>
      </c>
      <c r="G6" s="568" t="s">
        <v>431</v>
      </c>
      <c r="H6" s="568" t="s">
        <v>432</v>
      </c>
      <c r="I6" s="568" t="s">
        <v>116</v>
      </c>
      <c r="J6" s="568" t="s">
        <v>433</v>
      </c>
      <c r="K6" s="568" t="s">
        <v>434</v>
      </c>
      <c r="L6" s="568" t="s">
        <v>435</v>
      </c>
      <c r="M6" s="568" t="s">
        <v>436</v>
      </c>
      <c r="N6" s="568" t="s">
        <v>437</v>
      </c>
      <c r="O6" s="568" t="s">
        <v>438</v>
      </c>
      <c r="P6" s="568" t="s">
        <v>439</v>
      </c>
      <c r="Q6" s="568" t="s">
        <v>440</v>
      </c>
      <c r="R6" s="571" t="s">
        <v>441</v>
      </c>
      <c r="S6" s="566" t="s">
        <v>442</v>
      </c>
      <c r="T6" s="566"/>
      <c r="U6" s="566"/>
      <c r="V6" s="566"/>
      <c r="W6" s="566"/>
      <c r="X6" s="566"/>
      <c r="Y6" s="566"/>
      <c r="Z6" s="566"/>
      <c r="AA6" s="566"/>
      <c r="AB6" s="566"/>
      <c r="AC6" s="566"/>
      <c r="AD6" s="566"/>
      <c r="AE6" s="566"/>
      <c r="AF6" s="566"/>
      <c r="AG6" s="566"/>
      <c r="AH6" s="566"/>
      <c r="AI6" s="566"/>
      <c r="AJ6" s="566"/>
      <c r="AK6" s="566"/>
      <c r="AL6" s="566"/>
      <c r="AM6" s="566"/>
      <c r="AN6" s="566"/>
      <c r="AO6" s="565" t="s">
        <v>443</v>
      </c>
      <c r="AP6" s="565"/>
      <c r="AQ6" s="565"/>
      <c r="AR6" s="565"/>
      <c r="AS6" s="565" t="s">
        <v>444</v>
      </c>
      <c r="AT6" s="565"/>
      <c r="AU6" s="565"/>
      <c r="AV6" s="565" t="s">
        <v>445</v>
      </c>
      <c r="AW6" s="565"/>
      <c r="AX6" s="565"/>
      <c r="AY6" s="565"/>
      <c r="AZ6" s="565"/>
      <c r="BA6" s="565"/>
      <c r="BB6" s="565"/>
      <c r="BC6" s="565"/>
      <c r="BD6" s="565"/>
      <c r="BE6" s="565"/>
      <c r="BF6" s="565"/>
      <c r="BG6" s="565"/>
      <c r="BH6" s="565" t="s">
        <v>446</v>
      </c>
      <c r="BI6" s="565"/>
      <c r="BJ6" s="565" t="s">
        <v>447</v>
      </c>
      <c r="XFC6" s="342" t="s">
        <v>448</v>
      </c>
    </row>
    <row r="7" spans="1:62 16383:16383" s="343" customFormat="1" ht="50.25" customHeight="1">
      <c r="A7" s="575"/>
      <c r="B7" s="569"/>
      <c r="C7" s="569"/>
      <c r="D7" s="569"/>
      <c r="E7" s="569"/>
      <c r="F7" s="569"/>
      <c r="G7" s="569"/>
      <c r="H7" s="569"/>
      <c r="I7" s="569"/>
      <c r="J7" s="569"/>
      <c r="K7" s="569"/>
      <c r="L7" s="569"/>
      <c r="M7" s="569"/>
      <c r="N7" s="569"/>
      <c r="O7" s="569"/>
      <c r="P7" s="569"/>
      <c r="Q7" s="569"/>
      <c r="R7" s="572"/>
      <c r="S7" s="566" t="s">
        <v>449</v>
      </c>
      <c r="T7" s="566"/>
      <c r="U7" s="566"/>
      <c r="V7" s="566" t="s">
        <v>450</v>
      </c>
      <c r="W7" s="566"/>
      <c r="X7" s="566"/>
      <c r="Y7" s="566" t="s">
        <v>451</v>
      </c>
      <c r="Z7" s="566"/>
      <c r="AA7" s="566"/>
      <c r="AB7" s="566" t="s">
        <v>452</v>
      </c>
      <c r="AC7" s="566"/>
      <c r="AD7" s="566"/>
      <c r="AE7" s="566" t="s">
        <v>453</v>
      </c>
      <c r="AF7" s="566"/>
      <c r="AG7" s="566"/>
      <c r="AH7" s="566" t="s">
        <v>454</v>
      </c>
      <c r="AI7" s="566"/>
      <c r="AJ7" s="566"/>
      <c r="AK7" s="566" t="s">
        <v>455</v>
      </c>
      <c r="AL7" s="566" t="s">
        <v>456</v>
      </c>
      <c r="AM7" s="566" t="s">
        <v>457</v>
      </c>
      <c r="AN7" s="567" t="s">
        <v>458</v>
      </c>
      <c r="AO7" s="565" t="s">
        <v>459</v>
      </c>
      <c r="AP7" s="565" t="s">
        <v>5</v>
      </c>
      <c r="AQ7" s="565" t="s">
        <v>460</v>
      </c>
      <c r="AR7" s="565" t="s">
        <v>461</v>
      </c>
      <c r="AS7" s="565" t="s">
        <v>462</v>
      </c>
      <c r="AT7" s="565" t="s">
        <v>463</v>
      </c>
      <c r="AU7" s="565" t="s">
        <v>464</v>
      </c>
      <c r="AV7" s="565" t="s">
        <v>465</v>
      </c>
      <c r="AW7" s="565"/>
      <c r="AX7" s="565"/>
      <c r="AY7" s="565" t="s">
        <v>466</v>
      </c>
      <c r="AZ7" s="565"/>
      <c r="BA7" s="565"/>
      <c r="BB7" s="565" t="s">
        <v>467</v>
      </c>
      <c r="BC7" s="565"/>
      <c r="BD7" s="565"/>
      <c r="BE7" s="565" t="s">
        <v>468</v>
      </c>
      <c r="BF7" s="565"/>
      <c r="BG7" s="565"/>
      <c r="BH7" s="565"/>
      <c r="BI7" s="565"/>
      <c r="BJ7" s="565"/>
    </row>
    <row r="8" spans="1:62 16383:16383" s="346" customFormat="1" ht="85.5" customHeight="1" thickBot="1">
      <c r="A8" s="576"/>
      <c r="B8" s="570"/>
      <c r="C8" s="570"/>
      <c r="D8" s="569"/>
      <c r="E8" s="570"/>
      <c r="F8" s="570"/>
      <c r="G8" s="570"/>
      <c r="H8" s="570"/>
      <c r="I8" s="570"/>
      <c r="J8" s="570"/>
      <c r="K8" s="570"/>
      <c r="L8" s="570"/>
      <c r="M8" s="570"/>
      <c r="N8" s="570"/>
      <c r="O8" s="570"/>
      <c r="P8" s="570"/>
      <c r="Q8" s="570"/>
      <c r="R8" s="573"/>
      <c r="S8" s="344" t="s">
        <v>469</v>
      </c>
      <c r="T8" s="344" t="s">
        <v>470</v>
      </c>
      <c r="U8" s="344" t="s">
        <v>471</v>
      </c>
      <c r="V8" s="344" t="s">
        <v>472</v>
      </c>
      <c r="W8" s="344" t="s">
        <v>473</v>
      </c>
      <c r="X8" s="344" t="s">
        <v>474</v>
      </c>
      <c r="Y8" s="344" t="s">
        <v>469</v>
      </c>
      <c r="Z8" s="344" t="s">
        <v>470</v>
      </c>
      <c r="AA8" s="344" t="s">
        <v>471</v>
      </c>
      <c r="AB8" s="344" t="s">
        <v>469</v>
      </c>
      <c r="AC8" s="344" t="s">
        <v>470</v>
      </c>
      <c r="AD8" s="344" t="s">
        <v>471</v>
      </c>
      <c r="AE8" s="344" t="s">
        <v>469</v>
      </c>
      <c r="AF8" s="344" t="s">
        <v>470</v>
      </c>
      <c r="AG8" s="344" t="s">
        <v>471</v>
      </c>
      <c r="AH8" s="344" t="s">
        <v>469</v>
      </c>
      <c r="AI8" s="344" t="s">
        <v>470</v>
      </c>
      <c r="AJ8" s="344" t="s">
        <v>471</v>
      </c>
      <c r="AK8" s="566"/>
      <c r="AL8" s="566"/>
      <c r="AM8" s="566"/>
      <c r="AN8" s="567"/>
      <c r="AO8" s="565"/>
      <c r="AP8" s="565"/>
      <c r="AQ8" s="565"/>
      <c r="AR8" s="565"/>
      <c r="AS8" s="565"/>
      <c r="AT8" s="565"/>
      <c r="AU8" s="565"/>
      <c r="AV8" s="345" t="s">
        <v>475</v>
      </c>
      <c r="AW8" s="345" t="s">
        <v>476</v>
      </c>
      <c r="AX8" s="345" t="s">
        <v>477</v>
      </c>
      <c r="AY8" s="345" t="s">
        <v>475</v>
      </c>
      <c r="AZ8" s="345" t="s">
        <v>476</v>
      </c>
      <c r="BA8" s="345" t="s">
        <v>477</v>
      </c>
      <c r="BB8" s="345" t="s">
        <v>475</v>
      </c>
      <c r="BC8" s="345" t="s">
        <v>476</v>
      </c>
      <c r="BD8" s="345" t="s">
        <v>477</v>
      </c>
      <c r="BE8" s="345" t="s">
        <v>475</v>
      </c>
      <c r="BF8" s="345" t="s">
        <v>476</v>
      </c>
      <c r="BG8" s="345" t="s">
        <v>477</v>
      </c>
      <c r="BH8" s="345" t="s">
        <v>478</v>
      </c>
      <c r="BI8" s="345" t="s">
        <v>479</v>
      </c>
      <c r="BJ8" s="565"/>
      <c r="XFC8" s="96" t="s">
        <v>155</v>
      </c>
    </row>
    <row r="9" spans="1:62 16383:16383" ht="198.75" customHeight="1" thickBot="1">
      <c r="A9" s="13" t="s">
        <v>480</v>
      </c>
      <c r="B9" s="13" t="s">
        <v>481</v>
      </c>
      <c r="C9" s="13" t="s">
        <v>482</v>
      </c>
      <c r="D9" s="13" t="s">
        <v>88</v>
      </c>
      <c r="E9" s="16">
        <v>20000</v>
      </c>
      <c r="F9" s="40">
        <v>25349</v>
      </c>
      <c r="G9" s="347">
        <v>1</v>
      </c>
      <c r="H9" s="347">
        <v>0.42</v>
      </c>
      <c r="I9" s="348" t="s">
        <v>125</v>
      </c>
      <c r="J9" s="349">
        <v>2021130010246</v>
      </c>
      <c r="K9" s="350" t="s">
        <v>134</v>
      </c>
      <c r="L9" s="114" t="s">
        <v>143</v>
      </c>
      <c r="M9" s="351">
        <v>44593</v>
      </c>
      <c r="N9" s="351">
        <v>44926</v>
      </c>
      <c r="O9" s="352">
        <f>(N9-M9)+1</f>
        <v>334</v>
      </c>
      <c r="P9" s="353">
        <v>1450</v>
      </c>
      <c r="Q9" s="354">
        <v>0.2</v>
      </c>
      <c r="R9" s="355">
        <v>1</v>
      </c>
      <c r="S9" s="40" t="s">
        <v>448</v>
      </c>
      <c r="T9" s="356"/>
      <c r="U9" s="356"/>
      <c r="V9" s="409" t="s">
        <v>483</v>
      </c>
      <c r="W9" s="13" t="s">
        <v>143</v>
      </c>
      <c r="X9" s="409" t="s">
        <v>484</v>
      </c>
      <c r="Y9" s="40" t="s">
        <v>448</v>
      </c>
      <c r="Z9" s="40"/>
      <c r="AA9" s="409" t="s">
        <v>485</v>
      </c>
      <c r="AB9" s="40" t="s">
        <v>448</v>
      </c>
      <c r="AC9" s="40"/>
      <c r="AD9" s="40"/>
      <c r="AE9" s="40" t="s">
        <v>448</v>
      </c>
      <c r="AF9" s="40"/>
      <c r="AG9" s="13"/>
      <c r="AH9" s="40" t="s">
        <v>448</v>
      </c>
      <c r="AI9" s="40"/>
      <c r="AJ9" s="13"/>
      <c r="AK9" s="357">
        <v>1</v>
      </c>
      <c r="AL9" s="357">
        <v>1</v>
      </c>
      <c r="AM9" s="347">
        <v>1</v>
      </c>
      <c r="AN9" s="347">
        <f>G9-AM9</f>
        <v>0</v>
      </c>
      <c r="AO9" s="13" t="s">
        <v>486</v>
      </c>
      <c r="AP9" s="13" t="s">
        <v>487</v>
      </c>
      <c r="AQ9" s="151">
        <v>1507298076.9300001</v>
      </c>
      <c r="AR9" s="347">
        <v>1</v>
      </c>
      <c r="AS9" s="151">
        <v>1507298076.9300001</v>
      </c>
      <c r="AT9" s="358">
        <f t="shared" ref="AT9:AT31" si="0">+AQ9</f>
        <v>1507298076.9300001</v>
      </c>
      <c r="AU9" s="151">
        <f t="shared" ref="AU9:AU72" si="1">+AT9-AS9</f>
        <v>0</v>
      </c>
      <c r="AV9" s="151">
        <v>1389400000</v>
      </c>
      <c r="AW9" s="151">
        <v>1371130000</v>
      </c>
      <c r="AX9" s="151">
        <v>305221000</v>
      </c>
      <c r="AY9" s="151">
        <v>1389400000</v>
      </c>
      <c r="AZ9" s="359">
        <v>1371130000</v>
      </c>
      <c r="BA9" s="359">
        <v>981638000</v>
      </c>
      <c r="BB9" s="360">
        <v>1507298076.9300001</v>
      </c>
      <c r="BC9" s="360">
        <v>1486515000</v>
      </c>
      <c r="BD9" s="360">
        <v>1332467000</v>
      </c>
      <c r="BE9" s="151">
        <v>1507298076.9300001</v>
      </c>
      <c r="BF9" s="151">
        <v>1500723905</v>
      </c>
      <c r="BG9" s="151">
        <v>1479075666</v>
      </c>
      <c r="BH9" s="40" t="s">
        <v>155</v>
      </c>
      <c r="BI9" s="361">
        <f t="shared" ref="BI9:BI31" si="2">AL9-((BG9/BE9))</f>
        <v>1.8723841927458906E-2</v>
      </c>
      <c r="BJ9" s="453" t="s">
        <v>488</v>
      </c>
      <c r="XFC9" s="96" t="s">
        <v>156</v>
      </c>
    </row>
    <row r="10" spans="1:62 16383:16383" ht="105.75" customHeight="1" thickBot="1">
      <c r="A10" s="13" t="s">
        <v>480</v>
      </c>
      <c r="B10" s="13" t="s">
        <v>481</v>
      </c>
      <c r="C10" s="13" t="s">
        <v>482</v>
      </c>
      <c r="D10" s="13" t="s">
        <v>88</v>
      </c>
      <c r="E10" s="16">
        <v>20000</v>
      </c>
      <c r="F10" s="40">
        <v>25349</v>
      </c>
      <c r="G10" s="347">
        <v>1</v>
      </c>
      <c r="H10" s="347">
        <v>0.42</v>
      </c>
      <c r="I10" s="348" t="s">
        <v>125</v>
      </c>
      <c r="J10" s="349">
        <v>2021130010246</v>
      </c>
      <c r="K10" s="350" t="s">
        <v>134</v>
      </c>
      <c r="L10" s="114" t="s">
        <v>144</v>
      </c>
      <c r="M10" s="351">
        <v>44593</v>
      </c>
      <c r="N10" s="351">
        <v>44926</v>
      </c>
      <c r="O10" s="352">
        <f>(N10-M10)+1</f>
        <v>334</v>
      </c>
      <c r="P10" s="362">
        <v>500</v>
      </c>
      <c r="Q10" s="363">
        <v>0.2</v>
      </c>
      <c r="R10" s="364">
        <v>1</v>
      </c>
      <c r="S10" s="40" t="s">
        <v>448</v>
      </c>
      <c r="T10" s="356"/>
      <c r="U10" s="356"/>
      <c r="V10" s="409"/>
      <c r="W10" s="13" t="s">
        <v>144</v>
      </c>
      <c r="X10" s="409"/>
      <c r="Y10" s="40" t="s">
        <v>448</v>
      </c>
      <c r="Z10" s="40"/>
      <c r="AA10" s="409"/>
      <c r="AB10" s="40" t="s">
        <v>448</v>
      </c>
      <c r="AC10" s="40"/>
      <c r="AD10" s="40"/>
      <c r="AE10" s="40" t="s">
        <v>448</v>
      </c>
      <c r="AF10" s="40"/>
      <c r="AG10" s="13"/>
      <c r="AH10" s="40" t="s">
        <v>448</v>
      </c>
      <c r="AI10" s="40"/>
      <c r="AJ10" s="13"/>
      <c r="AK10" s="357">
        <v>1</v>
      </c>
      <c r="AL10" s="357">
        <v>1</v>
      </c>
      <c r="AM10" s="347">
        <v>1</v>
      </c>
      <c r="AN10" s="347">
        <f t="shared" ref="AN10:AN51" si="3">G10-AM10</f>
        <v>0</v>
      </c>
      <c r="AO10" s="13" t="s">
        <v>486</v>
      </c>
      <c r="AP10" s="13" t="s">
        <v>489</v>
      </c>
      <c r="AQ10" s="151">
        <v>3</v>
      </c>
      <c r="AR10" s="347">
        <v>0</v>
      </c>
      <c r="AS10" s="151">
        <v>3</v>
      </c>
      <c r="AT10" s="358">
        <f t="shared" si="0"/>
        <v>3</v>
      </c>
      <c r="AU10" s="151">
        <f t="shared" si="1"/>
        <v>0</v>
      </c>
      <c r="AV10" s="151">
        <v>103885892</v>
      </c>
      <c r="AW10" s="151">
        <v>0</v>
      </c>
      <c r="AX10" s="151">
        <v>0</v>
      </c>
      <c r="AY10" s="151">
        <v>3</v>
      </c>
      <c r="AZ10" s="359">
        <v>0</v>
      </c>
      <c r="BA10" s="359">
        <v>0</v>
      </c>
      <c r="BB10" s="360">
        <v>3</v>
      </c>
      <c r="BC10" s="360">
        <v>0</v>
      </c>
      <c r="BD10" s="360">
        <v>0</v>
      </c>
      <c r="BE10" s="151">
        <v>3</v>
      </c>
      <c r="BF10" s="151">
        <v>0</v>
      </c>
      <c r="BG10" s="151">
        <v>0</v>
      </c>
      <c r="BH10" s="40" t="s">
        <v>155</v>
      </c>
      <c r="BI10" s="361">
        <f t="shared" si="2"/>
        <v>1</v>
      </c>
      <c r="BJ10" s="462"/>
    </row>
    <row r="11" spans="1:62 16383:16383" ht="108" customHeight="1" thickBot="1">
      <c r="A11" s="13" t="s">
        <v>480</v>
      </c>
      <c r="B11" s="13" t="s">
        <v>481</v>
      </c>
      <c r="C11" s="13" t="s">
        <v>482</v>
      </c>
      <c r="D11" s="13" t="s">
        <v>88</v>
      </c>
      <c r="E11" s="16">
        <v>20000</v>
      </c>
      <c r="F11" s="40">
        <v>25349</v>
      </c>
      <c r="G11" s="347">
        <v>1</v>
      </c>
      <c r="H11" s="347">
        <v>0.42</v>
      </c>
      <c r="I11" s="348" t="s">
        <v>125</v>
      </c>
      <c r="J11" s="349">
        <v>2021130010246</v>
      </c>
      <c r="K11" s="350" t="s">
        <v>134</v>
      </c>
      <c r="L11" s="114" t="s">
        <v>145</v>
      </c>
      <c r="M11" s="351">
        <v>44593</v>
      </c>
      <c r="N11" s="351">
        <v>44926</v>
      </c>
      <c r="O11" s="352">
        <f t="shared" ref="O11:O70" si="4">(N11-M11)+1</f>
        <v>334</v>
      </c>
      <c r="P11" s="362">
        <v>50</v>
      </c>
      <c r="Q11" s="363">
        <v>0.2</v>
      </c>
      <c r="R11" s="364">
        <v>1</v>
      </c>
      <c r="S11" s="40" t="s">
        <v>448</v>
      </c>
      <c r="T11" s="356"/>
      <c r="U11" s="356"/>
      <c r="V11" s="409"/>
      <c r="W11" s="13" t="s">
        <v>145</v>
      </c>
      <c r="X11" s="409"/>
      <c r="Y11" s="40" t="s">
        <v>448</v>
      </c>
      <c r="Z11" s="40"/>
      <c r="AA11" s="409"/>
      <c r="AB11" s="40" t="s">
        <v>448</v>
      </c>
      <c r="AC11" s="40"/>
      <c r="AD11" s="40"/>
      <c r="AE11" s="40" t="s">
        <v>448</v>
      </c>
      <c r="AF11" s="40"/>
      <c r="AG11" s="13"/>
      <c r="AH11" s="40" t="s">
        <v>448</v>
      </c>
      <c r="AI11" s="40"/>
      <c r="AJ11" s="13"/>
      <c r="AK11" s="357">
        <v>1</v>
      </c>
      <c r="AL11" s="357">
        <v>1</v>
      </c>
      <c r="AM11" s="347">
        <v>1</v>
      </c>
      <c r="AN11" s="347">
        <f t="shared" si="3"/>
        <v>0</v>
      </c>
      <c r="AO11" s="13" t="s">
        <v>486</v>
      </c>
      <c r="AP11" s="13" t="s">
        <v>490</v>
      </c>
      <c r="AQ11" s="151">
        <v>230149618</v>
      </c>
      <c r="AR11" s="347">
        <v>0.66</v>
      </c>
      <c r="AS11" s="151">
        <v>230149618</v>
      </c>
      <c r="AT11" s="358">
        <f t="shared" si="0"/>
        <v>230149618</v>
      </c>
      <c r="AU11" s="151">
        <f t="shared" si="1"/>
        <v>0</v>
      </c>
      <c r="AV11" s="151">
        <v>0</v>
      </c>
      <c r="AW11" s="151">
        <v>0</v>
      </c>
      <c r="AX11" s="151">
        <v>0</v>
      </c>
      <c r="AY11" s="359">
        <v>0</v>
      </c>
      <c r="AZ11" s="359">
        <v>0</v>
      </c>
      <c r="BA11" s="359">
        <v>0</v>
      </c>
      <c r="BB11" s="360">
        <v>230149618</v>
      </c>
      <c r="BC11" s="360">
        <v>27084441.600000001</v>
      </c>
      <c r="BD11" s="360">
        <v>0</v>
      </c>
      <c r="BE11" s="151">
        <v>230149618</v>
      </c>
      <c r="BF11" s="151">
        <v>151321358.09999999</v>
      </c>
      <c r="BG11" s="151">
        <v>70778090.349999994</v>
      </c>
      <c r="BH11" s="40" t="s">
        <v>155</v>
      </c>
      <c r="BI11" s="361">
        <f t="shared" si="2"/>
        <v>0.69246922517160114</v>
      </c>
      <c r="BJ11" s="462"/>
    </row>
    <row r="12" spans="1:62 16383:16383" ht="111.75" customHeight="1" thickBot="1">
      <c r="A12" s="13" t="s">
        <v>480</v>
      </c>
      <c r="B12" s="13" t="s">
        <v>481</v>
      </c>
      <c r="C12" s="13" t="s">
        <v>482</v>
      </c>
      <c r="D12" s="13" t="s">
        <v>88</v>
      </c>
      <c r="E12" s="16">
        <v>20000</v>
      </c>
      <c r="F12" s="40">
        <v>25349</v>
      </c>
      <c r="G12" s="347">
        <v>1</v>
      </c>
      <c r="H12" s="347">
        <v>0.42</v>
      </c>
      <c r="I12" s="348" t="s">
        <v>125</v>
      </c>
      <c r="J12" s="349">
        <v>2021130010246</v>
      </c>
      <c r="K12" s="350" t="s">
        <v>134</v>
      </c>
      <c r="L12" s="114" t="s">
        <v>146</v>
      </c>
      <c r="M12" s="351">
        <v>44593</v>
      </c>
      <c r="N12" s="351">
        <v>44926</v>
      </c>
      <c r="O12" s="352">
        <f t="shared" si="4"/>
        <v>334</v>
      </c>
      <c r="P12" s="362">
        <v>3000</v>
      </c>
      <c r="Q12" s="363">
        <v>0.2</v>
      </c>
      <c r="R12" s="364">
        <v>1</v>
      </c>
      <c r="S12" s="40" t="s">
        <v>448</v>
      </c>
      <c r="T12" s="356"/>
      <c r="U12" s="356"/>
      <c r="V12" s="409"/>
      <c r="W12" s="13" t="s">
        <v>146</v>
      </c>
      <c r="X12" s="409"/>
      <c r="Y12" s="40" t="s">
        <v>448</v>
      </c>
      <c r="Z12" s="40"/>
      <c r="AA12" s="409"/>
      <c r="AB12" s="40" t="s">
        <v>448</v>
      </c>
      <c r="AC12" s="40"/>
      <c r="AD12" s="40"/>
      <c r="AE12" s="40" t="s">
        <v>448</v>
      </c>
      <c r="AF12" s="40"/>
      <c r="AG12" s="13"/>
      <c r="AH12" s="40" t="s">
        <v>448</v>
      </c>
      <c r="AI12" s="40"/>
      <c r="AJ12" s="13"/>
      <c r="AK12" s="357">
        <v>1</v>
      </c>
      <c r="AL12" s="357">
        <v>1</v>
      </c>
      <c r="AM12" s="347">
        <v>1</v>
      </c>
      <c r="AN12" s="347">
        <f t="shared" si="3"/>
        <v>0</v>
      </c>
      <c r="AO12" s="13" t="s">
        <v>486</v>
      </c>
      <c r="AP12" s="13" t="s">
        <v>491</v>
      </c>
      <c r="AQ12" s="151">
        <v>586276137.63999999</v>
      </c>
      <c r="AR12" s="347">
        <v>0.83</v>
      </c>
      <c r="AS12" s="151">
        <v>586276137.63999999</v>
      </c>
      <c r="AT12" s="358">
        <f t="shared" si="0"/>
        <v>586276137.63999999</v>
      </c>
      <c r="AU12" s="151">
        <f t="shared" si="1"/>
        <v>0</v>
      </c>
      <c r="AV12" s="151">
        <v>0</v>
      </c>
      <c r="AW12" s="151">
        <v>0</v>
      </c>
      <c r="AX12" s="151">
        <v>0</v>
      </c>
      <c r="AY12" s="359">
        <v>0</v>
      </c>
      <c r="AZ12" s="359">
        <v>0</v>
      </c>
      <c r="BA12" s="359">
        <v>0</v>
      </c>
      <c r="BB12" s="360">
        <v>586276137.63999999</v>
      </c>
      <c r="BC12" s="360">
        <v>166203334</v>
      </c>
      <c r="BD12" s="360">
        <v>0</v>
      </c>
      <c r="BE12" s="151">
        <v>586276137.63999999</v>
      </c>
      <c r="BF12" s="151">
        <v>486632777.63999999</v>
      </c>
      <c r="BG12" s="151">
        <v>443882338</v>
      </c>
      <c r="BH12" s="40" t="s">
        <v>155</v>
      </c>
      <c r="BI12" s="361">
        <f t="shared" si="2"/>
        <v>0.24287838187171151</v>
      </c>
      <c r="BJ12" s="462"/>
    </row>
    <row r="13" spans="1:62 16383:16383" ht="110.25" customHeight="1" thickBot="1">
      <c r="A13" s="13" t="s">
        <v>480</v>
      </c>
      <c r="B13" s="13" t="s">
        <v>481</v>
      </c>
      <c r="C13" s="13" t="s">
        <v>482</v>
      </c>
      <c r="D13" s="13" t="s">
        <v>88</v>
      </c>
      <c r="E13" s="16">
        <v>20000</v>
      </c>
      <c r="F13" s="40">
        <v>25349</v>
      </c>
      <c r="G13" s="347">
        <v>1</v>
      </c>
      <c r="H13" s="347">
        <v>0.42</v>
      </c>
      <c r="I13" s="348" t="s">
        <v>125</v>
      </c>
      <c r="J13" s="349">
        <v>2021130010246</v>
      </c>
      <c r="K13" s="350" t="s">
        <v>134</v>
      </c>
      <c r="L13" s="114" t="s">
        <v>492</v>
      </c>
      <c r="M13" s="351">
        <v>44593</v>
      </c>
      <c r="N13" s="351">
        <v>44926</v>
      </c>
      <c r="O13" s="352">
        <f t="shared" si="4"/>
        <v>334</v>
      </c>
      <c r="P13" s="362">
        <v>120</v>
      </c>
      <c r="Q13" s="363">
        <v>0.1</v>
      </c>
      <c r="R13" s="364">
        <v>1</v>
      </c>
      <c r="S13" s="40" t="s">
        <v>448</v>
      </c>
      <c r="T13" s="356"/>
      <c r="U13" s="356"/>
      <c r="V13" s="409"/>
      <c r="W13" s="13" t="s">
        <v>492</v>
      </c>
      <c r="X13" s="409"/>
      <c r="Y13" s="40" t="s">
        <v>448</v>
      </c>
      <c r="Z13" s="40"/>
      <c r="AA13" s="409"/>
      <c r="AB13" s="40" t="s">
        <v>448</v>
      </c>
      <c r="AC13" s="40"/>
      <c r="AD13" s="40"/>
      <c r="AE13" s="40" t="s">
        <v>448</v>
      </c>
      <c r="AF13" s="40"/>
      <c r="AG13" s="13"/>
      <c r="AH13" s="40" t="s">
        <v>448</v>
      </c>
      <c r="AI13" s="40"/>
      <c r="AJ13" s="13"/>
      <c r="AK13" s="357">
        <v>1</v>
      </c>
      <c r="AL13" s="357">
        <v>1</v>
      </c>
      <c r="AM13" s="347">
        <v>1</v>
      </c>
      <c r="AN13" s="347">
        <f t="shared" si="3"/>
        <v>0</v>
      </c>
      <c r="AO13" s="13" t="s">
        <v>486</v>
      </c>
      <c r="AP13" s="409" t="s">
        <v>493</v>
      </c>
      <c r="AQ13" s="413">
        <v>23350199.600000001</v>
      </c>
      <c r="AR13" s="527">
        <v>0.37</v>
      </c>
      <c r="AS13" s="413">
        <v>23350199.600000001</v>
      </c>
      <c r="AT13" s="539">
        <f t="shared" si="0"/>
        <v>23350199.600000001</v>
      </c>
      <c r="AU13" s="413">
        <f t="shared" si="1"/>
        <v>0</v>
      </c>
      <c r="AV13" s="413">
        <v>0</v>
      </c>
      <c r="AW13" s="413">
        <v>0</v>
      </c>
      <c r="AX13" s="413">
        <v>0</v>
      </c>
      <c r="AY13" s="533">
        <v>0</v>
      </c>
      <c r="AZ13" s="533">
        <v>0</v>
      </c>
      <c r="BA13" s="533">
        <v>0</v>
      </c>
      <c r="BB13" s="534">
        <v>23350199.600000001</v>
      </c>
      <c r="BC13" s="533">
        <v>0</v>
      </c>
      <c r="BD13" s="533">
        <v>0</v>
      </c>
      <c r="BE13" s="534">
        <v>23350199.600000001</v>
      </c>
      <c r="BF13" s="533">
        <v>8588126.2799999993</v>
      </c>
      <c r="BG13" s="533">
        <v>0</v>
      </c>
      <c r="BH13" s="528" t="s">
        <v>155</v>
      </c>
      <c r="BI13" s="551">
        <f t="shared" si="2"/>
        <v>1</v>
      </c>
      <c r="BJ13" s="462"/>
    </row>
    <row r="14" spans="1:62 16383:16383" ht="84" customHeight="1">
      <c r="A14" s="13" t="s">
        <v>480</v>
      </c>
      <c r="B14" s="13" t="s">
        <v>481</v>
      </c>
      <c r="C14" s="13" t="s">
        <v>482</v>
      </c>
      <c r="D14" s="13" t="s">
        <v>88</v>
      </c>
      <c r="E14" s="16">
        <v>20000</v>
      </c>
      <c r="F14" s="40">
        <v>25349</v>
      </c>
      <c r="G14" s="347">
        <v>1</v>
      </c>
      <c r="H14" s="347">
        <v>0.42</v>
      </c>
      <c r="I14" s="13" t="s">
        <v>125</v>
      </c>
      <c r="J14" s="349">
        <v>2021130010246</v>
      </c>
      <c r="K14" s="350" t="s">
        <v>134</v>
      </c>
      <c r="L14" s="114" t="s">
        <v>494</v>
      </c>
      <c r="M14" s="351">
        <v>44593</v>
      </c>
      <c r="N14" s="351">
        <v>44926</v>
      </c>
      <c r="O14" s="352">
        <f t="shared" si="4"/>
        <v>334</v>
      </c>
      <c r="P14" s="362">
        <v>120</v>
      </c>
      <c r="Q14" s="363">
        <v>0.1</v>
      </c>
      <c r="R14" s="364">
        <v>1</v>
      </c>
      <c r="S14" s="40" t="s">
        <v>448</v>
      </c>
      <c r="T14" s="356"/>
      <c r="U14" s="356"/>
      <c r="V14" s="409"/>
      <c r="W14" s="13" t="s">
        <v>494</v>
      </c>
      <c r="X14" s="409"/>
      <c r="Y14" s="40" t="s">
        <v>448</v>
      </c>
      <c r="Z14" s="40"/>
      <c r="AA14" s="409"/>
      <c r="AB14" s="40" t="s">
        <v>448</v>
      </c>
      <c r="AC14" s="40"/>
      <c r="AD14" s="40"/>
      <c r="AE14" s="40" t="s">
        <v>448</v>
      </c>
      <c r="AF14" s="40"/>
      <c r="AG14" s="13"/>
      <c r="AH14" s="40" t="s">
        <v>448</v>
      </c>
      <c r="AI14" s="40"/>
      <c r="AJ14" s="13"/>
      <c r="AK14" s="357">
        <v>1</v>
      </c>
      <c r="AL14" s="357">
        <v>1</v>
      </c>
      <c r="AM14" s="347">
        <v>1</v>
      </c>
      <c r="AN14" s="347">
        <f t="shared" si="3"/>
        <v>0</v>
      </c>
      <c r="AO14" s="13" t="s">
        <v>486</v>
      </c>
      <c r="AP14" s="409"/>
      <c r="AQ14" s="413"/>
      <c r="AR14" s="527"/>
      <c r="AS14" s="413"/>
      <c r="AT14" s="539"/>
      <c r="AU14" s="413"/>
      <c r="AV14" s="413"/>
      <c r="AW14" s="413"/>
      <c r="AX14" s="413"/>
      <c r="AY14" s="533"/>
      <c r="AZ14" s="533"/>
      <c r="BA14" s="533"/>
      <c r="BB14" s="534"/>
      <c r="BC14" s="533"/>
      <c r="BD14" s="533"/>
      <c r="BE14" s="534"/>
      <c r="BF14" s="533"/>
      <c r="BG14" s="533"/>
      <c r="BH14" s="528"/>
      <c r="BI14" s="552"/>
      <c r="BJ14" s="462"/>
    </row>
    <row r="15" spans="1:62 16383:16383" ht="105" customHeight="1">
      <c r="A15" s="13" t="s">
        <v>480</v>
      </c>
      <c r="B15" s="13" t="s">
        <v>481</v>
      </c>
      <c r="C15" s="13" t="s">
        <v>482</v>
      </c>
      <c r="D15" s="13" t="s">
        <v>89</v>
      </c>
      <c r="E15" s="16">
        <v>2</v>
      </c>
      <c r="F15" s="40">
        <v>2</v>
      </c>
      <c r="G15" s="347">
        <v>1</v>
      </c>
      <c r="H15" s="347">
        <v>0.22</v>
      </c>
      <c r="I15" s="13" t="s">
        <v>125</v>
      </c>
      <c r="J15" s="349">
        <v>2021130010246</v>
      </c>
      <c r="K15" s="365" t="s">
        <v>134</v>
      </c>
      <c r="L15" s="114" t="s">
        <v>158</v>
      </c>
      <c r="M15" s="366">
        <v>44593</v>
      </c>
      <c r="N15" s="366">
        <v>44926</v>
      </c>
      <c r="O15" s="367">
        <f t="shared" si="4"/>
        <v>334</v>
      </c>
      <c r="P15" s="40">
        <v>2</v>
      </c>
      <c r="Q15" s="347">
        <v>0.5</v>
      </c>
      <c r="R15" s="368">
        <v>1</v>
      </c>
      <c r="S15" s="40" t="s">
        <v>448</v>
      </c>
      <c r="T15" s="356"/>
      <c r="U15" s="356"/>
      <c r="V15" s="409"/>
      <c r="W15" s="13" t="s">
        <v>158</v>
      </c>
      <c r="X15" s="409"/>
      <c r="Y15" s="40" t="s">
        <v>448</v>
      </c>
      <c r="Z15" s="40"/>
      <c r="AA15" s="409"/>
      <c r="AB15" s="40" t="s">
        <v>448</v>
      </c>
      <c r="AC15" s="40"/>
      <c r="AD15" s="40"/>
      <c r="AE15" s="40" t="s">
        <v>448</v>
      </c>
      <c r="AF15" s="40"/>
      <c r="AG15" s="13"/>
      <c r="AH15" s="40" t="s">
        <v>448</v>
      </c>
      <c r="AI15" s="40"/>
      <c r="AJ15" s="13"/>
      <c r="AK15" s="357">
        <v>1</v>
      </c>
      <c r="AL15" s="357">
        <v>1</v>
      </c>
      <c r="AM15" s="347">
        <v>1</v>
      </c>
      <c r="AN15" s="347">
        <f t="shared" si="3"/>
        <v>0</v>
      </c>
      <c r="AO15" s="13" t="s">
        <v>486</v>
      </c>
      <c r="AP15" s="409"/>
      <c r="AQ15" s="413"/>
      <c r="AR15" s="527"/>
      <c r="AS15" s="413"/>
      <c r="AT15" s="539"/>
      <c r="AU15" s="413"/>
      <c r="AV15" s="413"/>
      <c r="AW15" s="413"/>
      <c r="AX15" s="413"/>
      <c r="AY15" s="533"/>
      <c r="AZ15" s="533"/>
      <c r="BA15" s="533"/>
      <c r="BB15" s="534"/>
      <c r="BC15" s="533"/>
      <c r="BD15" s="533"/>
      <c r="BE15" s="534"/>
      <c r="BF15" s="533"/>
      <c r="BG15" s="533"/>
      <c r="BH15" s="528"/>
      <c r="BI15" s="552"/>
      <c r="BJ15" s="462"/>
    </row>
    <row r="16" spans="1:62 16383:16383" ht="170.25" customHeight="1">
      <c r="A16" s="13" t="s">
        <v>480</v>
      </c>
      <c r="B16" s="13" t="s">
        <v>481</v>
      </c>
      <c r="C16" s="13" t="s">
        <v>482</v>
      </c>
      <c r="D16" s="13" t="s">
        <v>89</v>
      </c>
      <c r="E16" s="16">
        <v>2</v>
      </c>
      <c r="F16" s="40">
        <v>2</v>
      </c>
      <c r="G16" s="347">
        <v>1</v>
      </c>
      <c r="H16" s="347">
        <v>0.22</v>
      </c>
      <c r="I16" s="113" t="s">
        <v>125</v>
      </c>
      <c r="J16" s="349">
        <v>2021130010246</v>
      </c>
      <c r="K16" s="365" t="s">
        <v>134</v>
      </c>
      <c r="L16" s="114" t="s">
        <v>159</v>
      </c>
      <c r="M16" s="369">
        <v>44593</v>
      </c>
      <c r="N16" s="366">
        <v>44926</v>
      </c>
      <c r="O16" s="367">
        <f t="shared" si="4"/>
        <v>334</v>
      </c>
      <c r="P16" s="370">
        <v>10</v>
      </c>
      <c r="Q16" s="371">
        <v>0.5</v>
      </c>
      <c r="R16" s="372">
        <v>1</v>
      </c>
      <c r="S16" s="40" t="s">
        <v>448</v>
      </c>
      <c r="T16" s="356"/>
      <c r="U16" s="356"/>
      <c r="V16" s="409"/>
      <c r="W16" s="13" t="s">
        <v>159</v>
      </c>
      <c r="X16" s="409"/>
      <c r="Y16" s="40" t="s">
        <v>448</v>
      </c>
      <c r="Z16" s="40"/>
      <c r="AA16" s="409"/>
      <c r="AB16" s="40" t="s">
        <v>448</v>
      </c>
      <c r="AC16" s="40"/>
      <c r="AD16" s="40"/>
      <c r="AE16" s="40" t="s">
        <v>448</v>
      </c>
      <c r="AF16" s="40"/>
      <c r="AG16" s="13"/>
      <c r="AH16" s="40" t="s">
        <v>448</v>
      </c>
      <c r="AI16" s="40"/>
      <c r="AJ16" s="13"/>
      <c r="AK16" s="357">
        <v>1</v>
      </c>
      <c r="AL16" s="357">
        <v>1</v>
      </c>
      <c r="AM16" s="347">
        <v>1</v>
      </c>
      <c r="AN16" s="347">
        <f t="shared" si="3"/>
        <v>0</v>
      </c>
      <c r="AO16" s="13" t="s">
        <v>486</v>
      </c>
      <c r="AP16" s="409"/>
      <c r="AQ16" s="413"/>
      <c r="AR16" s="527"/>
      <c r="AS16" s="413"/>
      <c r="AT16" s="539"/>
      <c r="AU16" s="413"/>
      <c r="AV16" s="413"/>
      <c r="AW16" s="413"/>
      <c r="AX16" s="413"/>
      <c r="AY16" s="533"/>
      <c r="AZ16" s="533"/>
      <c r="BA16" s="533"/>
      <c r="BB16" s="534"/>
      <c r="BC16" s="533"/>
      <c r="BD16" s="533"/>
      <c r="BE16" s="534"/>
      <c r="BF16" s="533"/>
      <c r="BG16" s="533"/>
      <c r="BH16" s="528"/>
      <c r="BI16" s="556"/>
      <c r="BJ16" s="462"/>
    </row>
    <row r="17" spans="1:62" ht="128.25" customHeight="1" thickBot="1">
      <c r="A17" s="13" t="s">
        <v>480</v>
      </c>
      <c r="B17" s="13" t="s">
        <v>481</v>
      </c>
      <c r="C17" s="13" t="s">
        <v>482</v>
      </c>
      <c r="D17" s="13" t="s">
        <v>495</v>
      </c>
      <c r="E17" s="16">
        <v>400</v>
      </c>
      <c r="F17" s="40">
        <v>365</v>
      </c>
      <c r="G17" s="347">
        <v>0.91</v>
      </c>
      <c r="H17" s="347">
        <v>0.37</v>
      </c>
      <c r="I17" s="373" t="s">
        <v>126</v>
      </c>
      <c r="J17" s="374">
        <v>2021130010247</v>
      </c>
      <c r="K17" s="375" t="s">
        <v>135</v>
      </c>
      <c r="L17" s="376" t="s">
        <v>160</v>
      </c>
      <c r="M17" s="369">
        <v>44593</v>
      </c>
      <c r="N17" s="369">
        <v>44926</v>
      </c>
      <c r="O17" s="377">
        <f t="shared" si="4"/>
        <v>334</v>
      </c>
      <c r="P17" s="370">
        <v>1</v>
      </c>
      <c r="Q17" s="371">
        <v>1</v>
      </c>
      <c r="R17" s="372">
        <v>1</v>
      </c>
      <c r="S17" s="40" t="s">
        <v>448</v>
      </c>
      <c r="T17" s="356"/>
      <c r="U17" s="356"/>
      <c r="V17" s="538" t="s">
        <v>496</v>
      </c>
      <c r="W17" s="13" t="s">
        <v>160</v>
      </c>
      <c r="X17" s="409" t="s">
        <v>484</v>
      </c>
      <c r="Y17" s="40" t="s">
        <v>448</v>
      </c>
      <c r="Z17" s="40"/>
      <c r="AA17" s="409" t="s">
        <v>485</v>
      </c>
      <c r="AB17" s="40" t="s">
        <v>448</v>
      </c>
      <c r="AC17" s="40"/>
      <c r="AD17" s="40"/>
      <c r="AE17" s="40" t="s">
        <v>448</v>
      </c>
      <c r="AF17" s="40"/>
      <c r="AG17" s="13"/>
      <c r="AH17" s="40" t="s">
        <v>448</v>
      </c>
      <c r="AI17" s="40"/>
      <c r="AJ17" s="13"/>
      <c r="AK17" s="357">
        <v>1</v>
      </c>
      <c r="AL17" s="357">
        <v>1</v>
      </c>
      <c r="AM17" s="347">
        <v>0.91</v>
      </c>
      <c r="AN17" s="347">
        <f t="shared" si="3"/>
        <v>0</v>
      </c>
      <c r="AO17" s="13" t="s">
        <v>497</v>
      </c>
      <c r="AP17" s="13" t="s">
        <v>498</v>
      </c>
      <c r="AQ17" s="151">
        <v>2000000000</v>
      </c>
      <c r="AR17" s="347">
        <v>0.9</v>
      </c>
      <c r="AS17" s="151">
        <v>2000000000</v>
      </c>
      <c r="AT17" s="358">
        <f t="shared" si="0"/>
        <v>2000000000</v>
      </c>
      <c r="AU17" s="151">
        <f t="shared" si="1"/>
        <v>0</v>
      </c>
      <c r="AV17" s="151">
        <v>2000000000</v>
      </c>
      <c r="AW17" s="378">
        <v>443724087.64999998</v>
      </c>
      <c r="AX17" s="378">
        <v>25675000</v>
      </c>
      <c r="AY17" s="151">
        <v>2000000000</v>
      </c>
      <c r="AZ17" s="151">
        <v>537083087.64999998</v>
      </c>
      <c r="BA17" s="151">
        <v>131869600</v>
      </c>
      <c r="BB17" s="151">
        <v>2000000000</v>
      </c>
      <c r="BC17" s="151">
        <v>1790581034.6500001</v>
      </c>
      <c r="BD17" s="151">
        <v>182011600</v>
      </c>
      <c r="BE17" s="151">
        <v>2000000000</v>
      </c>
      <c r="BF17" s="151">
        <v>1790581034.6500001</v>
      </c>
      <c r="BG17" s="151">
        <v>209418965.34999999</v>
      </c>
      <c r="BH17" s="13" t="s">
        <v>155</v>
      </c>
      <c r="BI17" s="361">
        <f t="shared" si="2"/>
        <v>0.89529051732499998</v>
      </c>
      <c r="BJ17" s="462"/>
    </row>
    <row r="18" spans="1:62" ht="120.75" customHeight="1" thickBot="1">
      <c r="A18" s="13" t="s">
        <v>480</v>
      </c>
      <c r="B18" s="13" t="s">
        <v>481</v>
      </c>
      <c r="C18" s="13" t="s">
        <v>482</v>
      </c>
      <c r="D18" s="13" t="s">
        <v>91</v>
      </c>
      <c r="E18" s="16">
        <v>50000</v>
      </c>
      <c r="F18" s="40">
        <v>29435</v>
      </c>
      <c r="G18" s="347">
        <v>0.59</v>
      </c>
      <c r="H18" s="361">
        <v>0.2</v>
      </c>
      <c r="I18" s="373" t="s">
        <v>126</v>
      </c>
      <c r="J18" s="374">
        <v>2021130010247</v>
      </c>
      <c r="K18" s="375" t="s">
        <v>135</v>
      </c>
      <c r="L18" s="13" t="s">
        <v>161</v>
      </c>
      <c r="M18" s="379">
        <v>44621</v>
      </c>
      <c r="N18" s="379">
        <v>44926</v>
      </c>
      <c r="O18" s="367">
        <f t="shared" si="4"/>
        <v>306</v>
      </c>
      <c r="P18" s="40">
        <v>1</v>
      </c>
      <c r="Q18" s="347">
        <v>1</v>
      </c>
      <c r="R18" s="368">
        <v>0</v>
      </c>
      <c r="S18" s="40" t="s">
        <v>448</v>
      </c>
      <c r="T18" s="380"/>
      <c r="U18" s="380"/>
      <c r="V18" s="538"/>
      <c r="W18" s="13" t="s">
        <v>161</v>
      </c>
      <c r="X18" s="409"/>
      <c r="Y18" s="40" t="s">
        <v>448</v>
      </c>
      <c r="Z18" s="40"/>
      <c r="AA18" s="409"/>
      <c r="AB18" s="40" t="s">
        <v>448</v>
      </c>
      <c r="AC18" s="40"/>
      <c r="AD18" s="380"/>
      <c r="AE18" s="40" t="s">
        <v>448</v>
      </c>
      <c r="AF18" s="40"/>
      <c r="AG18" s="380"/>
      <c r="AH18" s="40"/>
      <c r="AI18" s="40" t="s">
        <v>448</v>
      </c>
      <c r="AJ18" s="380"/>
      <c r="AK18" s="357">
        <v>0</v>
      </c>
      <c r="AL18" s="357">
        <v>0</v>
      </c>
      <c r="AM18" s="347">
        <v>0.59</v>
      </c>
      <c r="AN18" s="347">
        <f t="shared" si="3"/>
        <v>0</v>
      </c>
      <c r="AO18" s="13" t="s">
        <v>497</v>
      </c>
      <c r="AP18" s="13" t="s">
        <v>499</v>
      </c>
      <c r="AQ18" s="151">
        <v>203337558</v>
      </c>
      <c r="AR18" s="347">
        <v>1</v>
      </c>
      <c r="AS18" s="151">
        <v>203337558</v>
      </c>
      <c r="AT18" s="358">
        <f t="shared" si="0"/>
        <v>203337558</v>
      </c>
      <c r="AU18" s="151">
        <f t="shared" si="1"/>
        <v>0</v>
      </c>
      <c r="AV18" s="151">
        <v>203337558</v>
      </c>
      <c r="AW18" s="359">
        <v>0</v>
      </c>
      <c r="AX18" s="359">
        <v>0</v>
      </c>
      <c r="AY18" s="151">
        <v>203337558</v>
      </c>
      <c r="AZ18" s="151">
        <v>0</v>
      </c>
      <c r="BA18" s="151">
        <v>0</v>
      </c>
      <c r="BB18" s="151">
        <v>203337558</v>
      </c>
      <c r="BC18" s="151">
        <v>0</v>
      </c>
      <c r="BD18" s="151">
        <v>0</v>
      </c>
      <c r="BE18" s="151">
        <v>203337558</v>
      </c>
      <c r="BF18" s="151">
        <v>203337558</v>
      </c>
      <c r="BG18" s="151">
        <v>0</v>
      </c>
      <c r="BH18" s="40" t="s">
        <v>156</v>
      </c>
      <c r="BI18" s="361">
        <f t="shared" si="2"/>
        <v>0</v>
      </c>
      <c r="BJ18" s="462"/>
    </row>
    <row r="19" spans="1:62" ht="105.75" customHeight="1" thickBot="1">
      <c r="A19" s="13" t="s">
        <v>480</v>
      </c>
      <c r="B19" s="13" t="s">
        <v>481</v>
      </c>
      <c r="C19" s="13" t="s">
        <v>482</v>
      </c>
      <c r="D19" s="13" t="s">
        <v>92</v>
      </c>
      <c r="E19" s="16">
        <v>200</v>
      </c>
      <c r="F19" s="40">
        <v>4</v>
      </c>
      <c r="G19" s="347">
        <v>0.02</v>
      </c>
      <c r="H19" s="361">
        <v>0.01</v>
      </c>
      <c r="I19" s="373" t="s">
        <v>126</v>
      </c>
      <c r="J19" s="374">
        <v>2021130010247</v>
      </c>
      <c r="K19" s="375" t="s">
        <v>135</v>
      </c>
      <c r="L19" s="13" t="s">
        <v>162</v>
      </c>
      <c r="M19" s="379">
        <v>44593</v>
      </c>
      <c r="N19" s="379">
        <v>44926</v>
      </c>
      <c r="O19" s="367">
        <f t="shared" si="4"/>
        <v>334</v>
      </c>
      <c r="P19" s="40">
        <v>200</v>
      </c>
      <c r="Q19" s="347">
        <v>1</v>
      </c>
      <c r="R19" s="368">
        <v>0.71</v>
      </c>
      <c r="S19" s="40" t="s">
        <v>448</v>
      </c>
      <c r="T19" s="380"/>
      <c r="U19" s="380"/>
      <c r="V19" s="538"/>
      <c r="W19" s="13" t="s">
        <v>162</v>
      </c>
      <c r="X19" s="409"/>
      <c r="Y19" s="40" t="s">
        <v>448</v>
      </c>
      <c r="Z19" s="40"/>
      <c r="AA19" s="409"/>
      <c r="AB19" s="40" t="s">
        <v>448</v>
      </c>
      <c r="AC19" s="380"/>
      <c r="AD19" s="380"/>
      <c r="AE19" s="40" t="s">
        <v>448</v>
      </c>
      <c r="AF19" s="380"/>
      <c r="AG19" s="380"/>
      <c r="AH19" s="40" t="s">
        <v>448</v>
      </c>
      <c r="AI19" s="380"/>
      <c r="AJ19" s="380"/>
      <c r="AK19" s="357">
        <v>0.71</v>
      </c>
      <c r="AL19" s="357">
        <v>0.71</v>
      </c>
      <c r="AM19" s="347">
        <v>0.02</v>
      </c>
      <c r="AN19" s="347">
        <f t="shared" si="3"/>
        <v>0</v>
      </c>
      <c r="AO19" s="13" t="s">
        <v>497</v>
      </c>
      <c r="AP19" s="13" t="s">
        <v>500</v>
      </c>
      <c r="AQ19" s="151">
        <v>203337558</v>
      </c>
      <c r="AR19" s="347">
        <v>1</v>
      </c>
      <c r="AS19" s="151">
        <v>203337558</v>
      </c>
      <c r="AT19" s="358">
        <f t="shared" si="0"/>
        <v>203337558</v>
      </c>
      <c r="AU19" s="151">
        <f t="shared" si="1"/>
        <v>0</v>
      </c>
      <c r="AV19" s="151">
        <v>203337558</v>
      </c>
      <c r="AW19" s="359">
        <v>0</v>
      </c>
      <c r="AX19" s="359">
        <v>0</v>
      </c>
      <c r="AY19" s="151">
        <v>203337558</v>
      </c>
      <c r="AZ19" s="151">
        <v>0</v>
      </c>
      <c r="BA19" s="151">
        <v>0</v>
      </c>
      <c r="BB19" s="151">
        <v>203337558</v>
      </c>
      <c r="BC19" s="151">
        <v>0</v>
      </c>
      <c r="BD19" s="151">
        <v>0</v>
      </c>
      <c r="BE19" s="151">
        <v>203337558</v>
      </c>
      <c r="BF19" s="151">
        <v>203337558</v>
      </c>
      <c r="BG19" s="151">
        <v>0</v>
      </c>
      <c r="BH19" s="40" t="s">
        <v>155</v>
      </c>
      <c r="BI19" s="361">
        <f t="shared" si="2"/>
        <v>0.71</v>
      </c>
      <c r="BJ19" s="462"/>
    </row>
    <row r="20" spans="1:62" ht="102.75" customHeight="1" thickBot="1">
      <c r="A20" s="13" t="s">
        <v>480</v>
      </c>
      <c r="B20" s="13" t="s">
        <v>481</v>
      </c>
      <c r="C20" s="13" t="s">
        <v>482</v>
      </c>
      <c r="D20" s="13" t="s">
        <v>93</v>
      </c>
      <c r="E20" s="16">
        <v>40</v>
      </c>
      <c r="F20" s="40">
        <v>36</v>
      </c>
      <c r="G20" s="347">
        <v>0.9</v>
      </c>
      <c r="H20" s="361">
        <v>0.45</v>
      </c>
      <c r="I20" s="373" t="s">
        <v>126</v>
      </c>
      <c r="J20" s="374">
        <v>2021130010247</v>
      </c>
      <c r="K20" s="375" t="s">
        <v>135</v>
      </c>
      <c r="L20" s="453" t="s">
        <v>163</v>
      </c>
      <c r="M20" s="547">
        <v>44593</v>
      </c>
      <c r="N20" s="547">
        <v>44926</v>
      </c>
      <c r="O20" s="549">
        <f t="shared" si="4"/>
        <v>334</v>
      </c>
      <c r="P20" s="541">
        <v>89</v>
      </c>
      <c r="Q20" s="562">
        <v>1</v>
      </c>
      <c r="R20" s="557">
        <v>1</v>
      </c>
      <c r="S20" s="40" t="s">
        <v>448</v>
      </c>
      <c r="T20" s="380"/>
      <c r="U20" s="380"/>
      <c r="V20" s="538"/>
      <c r="W20" s="13" t="s">
        <v>163</v>
      </c>
      <c r="X20" s="409"/>
      <c r="Y20" s="528" t="s">
        <v>448</v>
      </c>
      <c r="Z20" s="528"/>
      <c r="AA20" s="409"/>
      <c r="AB20" s="40" t="s">
        <v>448</v>
      </c>
      <c r="AC20" s="380"/>
      <c r="AD20" s="380"/>
      <c r="AE20" s="40" t="s">
        <v>448</v>
      </c>
      <c r="AF20" s="380"/>
      <c r="AG20" s="380"/>
      <c r="AH20" s="40" t="s">
        <v>448</v>
      </c>
      <c r="AI20" s="380"/>
      <c r="AJ20" s="380"/>
      <c r="AK20" s="357">
        <v>1</v>
      </c>
      <c r="AL20" s="357">
        <v>1</v>
      </c>
      <c r="AM20" s="347">
        <v>0.9</v>
      </c>
      <c r="AN20" s="347">
        <f t="shared" si="3"/>
        <v>0</v>
      </c>
      <c r="AO20" s="13" t="s">
        <v>497</v>
      </c>
      <c r="AP20" s="13" t="s">
        <v>487</v>
      </c>
      <c r="AQ20" s="151">
        <v>385170342.56</v>
      </c>
      <c r="AR20" s="347">
        <v>0.76</v>
      </c>
      <c r="AS20" s="151">
        <v>385170342.56</v>
      </c>
      <c r="AT20" s="358">
        <f t="shared" si="0"/>
        <v>385170342.56</v>
      </c>
      <c r="AU20" s="151">
        <f t="shared" si="1"/>
        <v>0</v>
      </c>
      <c r="AV20" s="151">
        <v>385170342.56</v>
      </c>
      <c r="AW20" s="359">
        <v>0</v>
      </c>
      <c r="AX20" s="359">
        <v>0</v>
      </c>
      <c r="AY20" s="151">
        <v>385170342.56</v>
      </c>
      <c r="AZ20" s="151">
        <v>0</v>
      </c>
      <c r="BA20" s="151">
        <v>0</v>
      </c>
      <c r="BB20" s="151">
        <v>385170342.56</v>
      </c>
      <c r="BC20" s="151">
        <v>0</v>
      </c>
      <c r="BD20" s="151">
        <v>0</v>
      </c>
      <c r="BE20" s="151">
        <v>385170342.56</v>
      </c>
      <c r="BF20" s="151">
        <v>291894048</v>
      </c>
      <c r="BG20" s="151">
        <v>93276294.560000002</v>
      </c>
      <c r="BH20" s="40" t="s">
        <v>155</v>
      </c>
      <c r="BI20" s="361">
        <f t="shared" si="2"/>
        <v>0.75783105744838108</v>
      </c>
      <c r="BJ20" s="462"/>
    </row>
    <row r="21" spans="1:62" ht="105">
      <c r="A21" s="13" t="s">
        <v>480</v>
      </c>
      <c r="B21" s="13" t="s">
        <v>481</v>
      </c>
      <c r="C21" s="13" t="s">
        <v>482</v>
      </c>
      <c r="D21" s="13" t="s">
        <v>94</v>
      </c>
      <c r="E21" s="16">
        <v>300</v>
      </c>
      <c r="F21" s="40">
        <v>7</v>
      </c>
      <c r="G21" s="381">
        <v>2.3E-2</v>
      </c>
      <c r="H21" s="361">
        <v>0.01</v>
      </c>
      <c r="I21" s="382" t="s">
        <v>126</v>
      </c>
      <c r="J21" s="383">
        <v>2021130010247</v>
      </c>
      <c r="K21" s="384" t="s">
        <v>135</v>
      </c>
      <c r="L21" s="462"/>
      <c r="M21" s="560"/>
      <c r="N21" s="560"/>
      <c r="O21" s="561"/>
      <c r="P21" s="542"/>
      <c r="Q21" s="563"/>
      <c r="R21" s="558"/>
      <c r="S21" s="528" t="s">
        <v>448</v>
      </c>
      <c r="T21" s="529"/>
      <c r="U21" s="529"/>
      <c r="V21" s="538"/>
      <c r="W21" s="409" t="s">
        <v>163</v>
      </c>
      <c r="X21" s="409"/>
      <c r="Y21" s="528"/>
      <c r="Z21" s="528"/>
      <c r="AA21" s="409"/>
      <c r="AB21" s="40" t="s">
        <v>448</v>
      </c>
      <c r="AC21" s="380"/>
      <c r="AD21" s="380"/>
      <c r="AE21" s="40" t="s">
        <v>448</v>
      </c>
      <c r="AF21" s="380"/>
      <c r="AG21" s="380"/>
      <c r="AH21" s="40" t="s">
        <v>448</v>
      </c>
      <c r="AI21" s="380"/>
      <c r="AJ21" s="380"/>
      <c r="AK21" s="357">
        <v>1</v>
      </c>
      <c r="AL21" s="357">
        <v>1</v>
      </c>
      <c r="AM21" s="347">
        <v>0.9</v>
      </c>
      <c r="AN21" s="347">
        <f t="shared" si="3"/>
        <v>-0.877</v>
      </c>
      <c r="AO21" s="13" t="s">
        <v>497</v>
      </c>
      <c r="AP21" s="13" t="s">
        <v>489</v>
      </c>
      <c r="AQ21" s="151">
        <v>200000000</v>
      </c>
      <c r="AR21" s="347">
        <v>1</v>
      </c>
      <c r="AS21" s="151">
        <v>200000000</v>
      </c>
      <c r="AT21" s="358">
        <f t="shared" si="0"/>
        <v>200000000</v>
      </c>
      <c r="AU21" s="151">
        <f t="shared" si="1"/>
        <v>0</v>
      </c>
      <c r="AV21" s="151">
        <v>200000000</v>
      </c>
      <c r="AW21" s="359">
        <v>0</v>
      </c>
      <c r="AX21" s="359">
        <v>0</v>
      </c>
      <c r="AY21" s="151">
        <v>200000000</v>
      </c>
      <c r="AZ21" s="151">
        <v>0</v>
      </c>
      <c r="BA21" s="151">
        <v>0</v>
      </c>
      <c r="BB21" s="151">
        <v>200000000</v>
      </c>
      <c r="BC21" s="151">
        <v>0</v>
      </c>
      <c r="BD21" s="151">
        <v>0</v>
      </c>
      <c r="BE21" s="151">
        <v>200000000</v>
      </c>
      <c r="BF21" s="151">
        <v>200000000</v>
      </c>
      <c r="BG21" s="151">
        <v>0</v>
      </c>
      <c r="BH21" s="40" t="s">
        <v>155</v>
      </c>
      <c r="BI21" s="361">
        <f t="shared" si="2"/>
        <v>1</v>
      </c>
      <c r="BJ21" s="462"/>
    </row>
    <row r="22" spans="1:62" ht="105">
      <c r="A22" s="13" t="s">
        <v>480</v>
      </c>
      <c r="B22" s="13" t="s">
        <v>481</v>
      </c>
      <c r="C22" s="13" t="s">
        <v>482</v>
      </c>
      <c r="D22" s="13" t="s">
        <v>94</v>
      </c>
      <c r="E22" s="16">
        <v>300</v>
      </c>
      <c r="F22" s="40">
        <v>7</v>
      </c>
      <c r="G22" s="381">
        <v>2.3E-2</v>
      </c>
      <c r="H22" s="361">
        <v>0.01</v>
      </c>
      <c r="I22" s="382" t="s">
        <v>126</v>
      </c>
      <c r="J22" s="383">
        <v>2021130010247</v>
      </c>
      <c r="K22" s="384" t="s">
        <v>135</v>
      </c>
      <c r="L22" s="462"/>
      <c r="M22" s="560"/>
      <c r="N22" s="560"/>
      <c r="O22" s="561"/>
      <c r="P22" s="542"/>
      <c r="Q22" s="563"/>
      <c r="R22" s="558"/>
      <c r="S22" s="528"/>
      <c r="T22" s="529"/>
      <c r="U22" s="529"/>
      <c r="V22" s="538"/>
      <c r="W22" s="409"/>
      <c r="X22" s="409"/>
      <c r="Y22" s="528"/>
      <c r="Z22" s="528"/>
      <c r="AA22" s="409"/>
      <c r="AB22" s="40"/>
      <c r="AC22" s="380"/>
      <c r="AD22" s="380"/>
      <c r="AE22" s="40"/>
      <c r="AF22" s="380"/>
      <c r="AG22" s="380"/>
      <c r="AH22" s="40"/>
      <c r="AI22" s="380"/>
      <c r="AJ22" s="380"/>
      <c r="AK22" s="357">
        <v>1</v>
      </c>
      <c r="AL22" s="357">
        <v>1</v>
      </c>
      <c r="AM22" s="347">
        <v>0.9</v>
      </c>
      <c r="AN22" s="347"/>
      <c r="AO22" s="13" t="s">
        <v>497</v>
      </c>
      <c r="AP22" s="13" t="s">
        <v>501</v>
      </c>
      <c r="AQ22" s="151">
        <v>14829657</v>
      </c>
      <c r="AR22" s="347">
        <v>1</v>
      </c>
      <c r="AS22" s="151">
        <v>14829657</v>
      </c>
      <c r="AT22" s="358">
        <f t="shared" si="0"/>
        <v>14829657</v>
      </c>
      <c r="AU22" s="151">
        <f t="shared" si="1"/>
        <v>0</v>
      </c>
      <c r="AV22" s="151">
        <v>14829657</v>
      </c>
      <c r="AW22" s="359">
        <v>0</v>
      </c>
      <c r="AX22" s="359">
        <v>0</v>
      </c>
      <c r="AY22" s="151">
        <v>14829657</v>
      </c>
      <c r="AZ22" s="151">
        <v>0</v>
      </c>
      <c r="BA22" s="151">
        <v>0</v>
      </c>
      <c r="BB22" s="151">
        <v>14829657</v>
      </c>
      <c r="BC22" s="151">
        <v>0</v>
      </c>
      <c r="BD22" s="151">
        <v>0</v>
      </c>
      <c r="BE22" s="151">
        <v>14829657</v>
      </c>
      <c r="BF22" s="151">
        <v>14786594</v>
      </c>
      <c r="BG22" s="151">
        <v>43063</v>
      </c>
      <c r="BH22" s="40" t="s">
        <v>155</v>
      </c>
      <c r="BI22" s="361">
        <f t="shared" si="2"/>
        <v>0.99709615670814233</v>
      </c>
      <c r="BJ22" s="462"/>
    </row>
    <row r="23" spans="1:62" ht="105">
      <c r="A23" s="13" t="s">
        <v>480</v>
      </c>
      <c r="B23" s="13" t="s">
        <v>481</v>
      </c>
      <c r="C23" s="13" t="s">
        <v>482</v>
      </c>
      <c r="D23" s="13" t="s">
        <v>94</v>
      </c>
      <c r="E23" s="16">
        <v>300</v>
      </c>
      <c r="F23" s="40">
        <v>7</v>
      </c>
      <c r="G23" s="381">
        <v>2.3E-2</v>
      </c>
      <c r="H23" s="361">
        <v>0.01</v>
      </c>
      <c r="I23" s="382" t="s">
        <v>126</v>
      </c>
      <c r="J23" s="383">
        <v>2021130010247</v>
      </c>
      <c r="K23" s="384" t="s">
        <v>135</v>
      </c>
      <c r="L23" s="462"/>
      <c r="M23" s="560"/>
      <c r="N23" s="560"/>
      <c r="O23" s="561"/>
      <c r="P23" s="542"/>
      <c r="Q23" s="563"/>
      <c r="R23" s="558"/>
      <c r="S23" s="528"/>
      <c r="T23" s="529"/>
      <c r="U23" s="529"/>
      <c r="V23" s="538"/>
      <c r="W23" s="409"/>
      <c r="X23" s="409"/>
      <c r="Y23" s="528"/>
      <c r="Z23" s="528"/>
      <c r="AA23" s="409"/>
      <c r="AB23" s="40"/>
      <c r="AC23" s="380"/>
      <c r="AD23" s="380"/>
      <c r="AE23" s="40"/>
      <c r="AF23" s="380"/>
      <c r="AG23" s="380"/>
      <c r="AH23" s="40"/>
      <c r="AI23" s="380"/>
      <c r="AJ23" s="380"/>
      <c r="AK23" s="357">
        <v>1</v>
      </c>
      <c r="AL23" s="357">
        <v>1</v>
      </c>
      <c r="AM23" s="347">
        <v>0.9</v>
      </c>
      <c r="AN23" s="347"/>
      <c r="AO23" s="13" t="s">
        <v>497</v>
      </c>
      <c r="AP23" s="13" t="s">
        <v>490</v>
      </c>
      <c r="AQ23" s="151">
        <v>407989845</v>
      </c>
      <c r="AR23" s="347">
        <v>0.91</v>
      </c>
      <c r="AS23" s="151">
        <v>407989845</v>
      </c>
      <c r="AT23" s="358">
        <f t="shared" si="0"/>
        <v>407989845</v>
      </c>
      <c r="AU23" s="151">
        <f t="shared" si="1"/>
        <v>0</v>
      </c>
      <c r="AV23" s="151">
        <v>0</v>
      </c>
      <c r="AW23" s="359">
        <v>0</v>
      </c>
      <c r="AX23" s="359">
        <v>0</v>
      </c>
      <c r="AY23" s="151">
        <v>0</v>
      </c>
      <c r="AZ23" s="151">
        <v>0</v>
      </c>
      <c r="BA23" s="151">
        <v>0</v>
      </c>
      <c r="BB23" s="151">
        <v>407989845</v>
      </c>
      <c r="BC23" s="151">
        <v>0</v>
      </c>
      <c r="BD23" s="151">
        <v>0</v>
      </c>
      <c r="BE23" s="151">
        <v>407989845</v>
      </c>
      <c r="BF23" s="151">
        <v>372331137</v>
      </c>
      <c r="BG23" s="151">
        <v>35658708</v>
      </c>
      <c r="BH23" s="40" t="s">
        <v>155</v>
      </c>
      <c r="BI23" s="361">
        <f t="shared" si="2"/>
        <v>0.91259903049792823</v>
      </c>
      <c r="BJ23" s="462"/>
    </row>
    <row r="24" spans="1:62" ht="105">
      <c r="A24" s="13" t="s">
        <v>480</v>
      </c>
      <c r="B24" s="13" t="s">
        <v>481</v>
      </c>
      <c r="C24" s="13" t="s">
        <v>482</v>
      </c>
      <c r="D24" s="13" t="s">
        <v>94</v>
      </c>
      <c r="E24" s="16">
        <v>300</v>
      </c>
      <c r="F24" s="40">
        <v>7</v>
      </c>
      <c r="G24" s="381">
        <v>2.3E-2</v>
      </c>
      <c r="H24" s="361">
        <v>0.01</v>
      </c>
      <c r="I24" s="382" t="s">
        <v>126</v>
      </c>
      <c r="J24" s="383">
        <v>2021130010247</v>
      </c>
      <c r="K24" s="384" t="s">
        <v>135</v>
      </c>
      <c r="L24" s="454"/>
      <c r="M24" s="548"/>
      <c r="N24" s="548"/>
      <c r="O24" s="550"/>
      <c r="P24" s="543"/>
      <c r="Q24" s="564"/>
      <c r="R24" s="559"/>
      <c r="S24" s="528"/>
      <c r="T24" s="529"/>
      <c r="U24" s="529"/>
      <c r="V24" s="538"/>
      <c r="W24" s="409"/>
      <c r="X24" s="409"/>
      <c r="Y24" s="528"/>
      <c r="Z24" s="528"/>
      <c r="AA24" s="409"/>
      <c r="AB24" s="40"/>
      <c r="AC24" s="380"/>
      <c r="AD24" s="380"/>
      <c r="AE24" s="40"/>
      <c r="AF24" s="380"/>
      <c r="AG24" s="380"/>
      <c r="AH24" s="40"/>
      <c r="AI24" s="380"/>
      <c r="AJ24" s="380"/>
      <c r="AK24" s="357">
        <v>1</v>
      </c>
      <c r="AL24" s="357">
        <v>1</v>
      </c>
      <c r="AM24" s="347">
        <v>0.9</v>
      </c>
      <c r="AN24" s="347"/>
      <c r="AO24" s="13" t="s">
        <v>497</v>
      </c>
      <c r="AP24" s="13" t="s">
        <v>491</v>
      </c>
      <c r="AQ24" s="151">
        <v>1283595654.6900001</v>
      </c>
      <c r="AR24" s="347">
        <v>0.3</v>
      </c>
      <c r="AS24" s="151">
        <v>1283595654.6900001</v>
      </c>
      <c r="AT24" s="358">
        <f t="shared" si="0"/>
        <v>1283595654.6900001</v>
      </c>
      <c r="AU24" s="151">
        <f t="shared" si="1"/>
        <v>0</v>
      </c>
      <c r="AV24" s="151">
        <v>0</v>
      </c>
      <c r="AW24" s="359">
        <v>0</v>
      </c>
      <c r="AX24" s="359">
        <v>0</v>
      </c>
      <c r="AY24" s="359">
        <v>0</v>
      </c>
      <c r="AZ24" s="359">
        <v>0</v>
      </c>
      <c r="BA24" s="359">
        <v>0</v>
      </c>
      <c r="BB24" s="151">
        <v>1283595654.6900001</v>
      </c>
      <c r="BC24" s="151">
        <v>0</v>
      </c>
      <c r="BD24" s="151">
        <v>0</v>
      </c>
      <c r="BE24" s="151">
        <v>1283595654.6900001</v>
      </c>
      <c r="BF24" s="151">
        <v>388506528.86000001</v>
      </c>
      <c r="BG24" s="151">
        <v>895089125.83000004</v>
      </c>
      <c r="BH24" s="40" t="s">
        <v>155</v>
      </c>
      <c r="BI24" s="361">
        <f t="shared" si="2"/>
        <v>0.30267049240972066</v>
      </c>
      <c r="BJ24" s="462"/>
    </row>
    <row r="25" spans="1:62" ht="102" customHeight="1">
      <c r="A25" s="13" t="s">
        <v>480</v>
      </c>
      <c r="B25" s="13" t="s">
        <v>481</v>
      </c>
      <c r="C25" s="13" t="s">
        <v>482</v>
      </c>
      <c r="D25" s="13" t="s">
        <v>95</v>
      </c>
      <c r="E25" s="16">
        <v>0</v>
      </c>
      <c r="F25" s="13">
        <v>0</v>
      </c>
      <c r="G25" s="40">
        <v>0</v>
      </c>
      <c r="H25" s="361">
        <v>1</v>
      </c>
      <c r="I25" s="13" t="s">
        <v>127</v>
      </c>
      <c r="J25" s="349">
        <v>2021130010251</v>
      </c>
      <c r="K25" s="385" t="s">
        <v>136</v>
      </c>
      <c r="L25" s="453" t="s">
        <v>168</v>
      </c>
      <c r="M25" s="547">
        <v>44621</v>
      </c>
      <c r="N25" s="547">
        <v>44925</v>
      </c>
      <c r="O25" s="549">
        <f t="shared" si="4"/>
        <v>305</v>
      </c>
      <c r="P25" s="541">
        <v>1</v>
      </c>
      <c r="Q25" s="551">
        <v>1</v>
      </c>
      <c r="R25" s="545">
        <v>0.2</v>
      </c>
      <c r="S25" s="528" t="s">
        <v>448</v>
      </c>
      <c r="T25" s="529"/>
      <c r="U25" s="529"/>
      <c r="V25" s="409" t="s">
        <v>502</v>
      </c>
      <c r="W25" s="13" t="s">
        <v>168</v>
      </c>
      <c r="X25" s="409" t="s">
        <v>484</v>
      </c>
      <c r="Y25" s="528" t="s">
        <v>448</v>
      </c>
      <c r="Z25" s="528"/>
      <c r="AA25" s="409" t="s">
        <v>485</v>
      </c>
      <c r="AB25" s="528" t="s">
        <v>448</v>
      </c>
      <c r="AC25" s="529"/>
      <c r="AD25" s="529"/>
      <c r="AE25" s="528" t="s">
        <v>448</v>
      </c>
      <c r="AF25" s="529"/>
      <c r="AG25" s="529"/>
      <c r="AH25" s="528" t="s">
        <v>448</v>
      </c>
      <c r="AI25" s="529"/>
      <c r="AJ25" s="553"/>
      <c r="AK25" s="361">
        <v>1</v>
      </c>
      <c r="AL25" s="361">
        <v>1</v>
      </c>
      <c r="AM25" s="40">
        <v>0</v>
      </c>
      <c r="AN25" s="347">
        <f t="shared" si="3"/>
        <v>0</v>
      </c>
      <c r="AO25" s="13" t="s">
        <v>503</v>
      </c>
      <c r="AP25" s="13" t="s">
        <v>487</v>
      </c>
      <c r="AQ25" s="386">
        <v>95000000</v>
      </c>
      <c r="AR25" s="347">
        <v>0.94</v>
      </c>
      <c r="AS25" s="386">
        <v>95000000</v>
      </c>
      <c r="AT25" s="358">
        <f t="shared" si="0"/>
        <v>95000000</v>
      </c>
      <c r="AU25" s="151">
        <f t="shared" si="1"/>
        <v>0</v>
      </c>
      <c r="AV25" s="151">
        <v>95000000</v>
      </c>
      <c r="AW25" s="151">
        <v>67084500</v>
      </c>
      <c r="AX25" s="151">
        <v>16667000</v>
      </c>
      <c r="AY25" s="359">
        <v>95000000</v>
      </c>
      <c r="AZ25" s="359">
        <v>67084500</v>
      </c>
      <c r="BA25" s="359">
        <v>42917500</v>
      </c>
      <c r="BB25" s="151">
        <v>95000000</v>
      </c>
      <c r="BC25" s="151">
        <v>83335000</v>
      </c>
      <c r="BD25" s="151">
        <v>66668000</v>
      </c>
      <c r="BE25" s="151">
        <v>95000000</v>
      </c>
      <c r="BF25" s="151">
        <v>88835200</v>
      </c>
      <c r="BG25" s="151">
        <v>88835200</v>
      </c>
      <c r="BH25" s="40" t="s">
        <v>155</v>
      </c>
      <c r="BI25" s="361">
        <f t="shared" si="2"/>
        <v>6.4892631578947313E-2</v>
      </c>
      <c r="BJ25" s="462"/>
    </row>
    <row r="26" spans="1:62" ht="121.5" customHeight="1">
      <c r="A26" s="13" t="s">
        <v>480</v>
      </c>
      <c r="B26" s="13" t="s">
        <v>481</v>
      </c>
      <c r="C26" s="13" t="s">
        <v>482</v>
      </c>
      <c r="D26" s="13" t="s">
        <v>95</v>
      </c>
      <c r="E26" s="16">
        <v>0</v>
      </c>
      <c r="F26" s="13">
        <v>0</v>
      </c>
      <c r="G26" s="40">
        <v>0</v>
      </c>
      <c r="H26" s="361">
        <v>1</v>
      </c>
      <c r="I26" s="13" t="s">
        <v>127</v>
      </c>
      <c r="J26" s="349">
        <v>2021130010251</v>
      </c>
      <c r="K26" s="385" t="s">
        <v>136</v>
      </c>
      <c r="L26" s="454"/>
      <c r="M26" s="548"/>
      <c r="N26" s="548"/>
      <c r="O26" s="550"/>
      <c r="P26" s="543"/>
      <c r="Q26" s="556"/>
      <c r="R26" s="555"/>
      <c r="S26" s="528"/>
      <c r="T26" s="529"/>
      <c r="U26" s="529"/>
      <c r="V26" s="409"/>
      <c r="W26" s="13"/>
      <c r="X26" s="409"/>
      <c r="Y26" s="528"/>
      <c r="Z26" s="528"/>
      <c r="AA26" s="409"/>
      <c r="AB26" s="528"/>
      <c r="AC26" s="529"/>
      <c r="AD26" s="529"/>
      <c r="AE26" s="528"/>
      <c r="AF26" s="529"/>
      <c r="AG26" s="529"/>
      <c r="AH26" s="528"/>
      <c r="AI26" s="529"/>
      <c r="AJ26" s="554"/>
      <c r="AK26" s="361">
        <v>1</v>
      </c>
      <c r="AL26" s="361">
        <v>1</v>
      </c>
      <c r="AM26" s="40">
        <v>0</v>
      </c>
      <c r="AN26" s="347">
        <f t="shared" si="3"/>
        <v>0</v>
      </c>
      <c r="AO26" s="13" t="s">
        <v>503</v>
      </c>
      <c r="AP26" s="13" t="s">
        <v>490</v>
      </c>
      <c r="AQ26" s="386">
        <v>58008333</v>
      </c>
      <c r="AR26" s="347">
        <v>0.03</v>
      </c>
      <c r="AS26" s="386">
        <v>58008333</v>
      </c>
      <c r="AT26" s="151">
        <f>AQ26</f>
        <v>58008333</v>
      </c>
      <c r="AU26" s="151">
        <f t="shared" si="1"/>
        <v>0</v>
      </c>
      <c r="AV26" s="151">
        <v>0</v>
      </c>
      <c r="AW26" s="151">
        <v>0</v>
      </c>
      <c r="AX26" s="151">
        <v>0</v>
      </c>
      <c r="AY26" s="359">
        <v>0</v>
      </c>
      <c r="AZ26" s="359">
        <v>0</v>
      </c>
      <c r="BA26" s="359">
        <v>0</v>
      </c>
      <c r="BB26" s="151">
        <v>58008333</v>
      </c>
      <c r="BC26" s="151">
        <v>0</v>
      </c>
      <c r="BD26" s="151">
        <v>0</v>
      </c>
      <c r="BE26" s="151">
        <v>58008333</v>
      </c>
      <c r="BF26" s="151">
        <v>2000000</v>
      </c>
      <c r="BG26" s="151">
        <v>2000000</v>
      </c>
      <c r="BH26" s="40" t="s">
        <v>155</v>
      </c>
      <c r="BI26" s="361">
        <f t="shared" si="2"/>
        <v>0.96552219488879298</v>
      </c>
      <c r="BJ26" s="454"/>
    </row>
    <row r="27" spans="1:62" ht="150" customHeight="1">
      <c r="A27" s="13" t="s">
        <v>480</v>
      </c>
      <c r="B27" s="13" t="s">
        <v>481</v>
      </c>
      <c r="C27" s="13" t="s">
        <v>504</v>
      </c>
      <c r="D27" s="387" t="s">
        <v>96</v>
      </c>
      <c r="E27" s="16">
        <v>50</v>
      </c>
      <c r="F27" s="40">
        <v>139</v>
      </c>
      <c r="G27" s="347">
        <v>1</v>
      </c>
      <c r="H27" s="361">
        <v>0.69</v>
      </c>
      <c r="I27" s="13" t="s">
        <v>128</v>
      </c>
      <c r="J27" s="349">
        <v>2021130010248</v>
      </c>
      <c r="K27" s="385" t="s">
        <v>137</v>
      </c>
      <c r="L27" s="13" t="s">
        <v>171</v>
      </c>
      <c r="M27" s="379">
        <v>44621</v>
      </c>
      <c r="N27" s="379">
        <v>44925</v>
      </c>
      <c r="O27" s="367">
        <f t="shared" si="4"/>
        <v>305</v>
      </c>
      <c r="P27" s="40">
        <v>4</v>
      </c>
      <c r="Q27" s="361">
        <v>0.5</v>
      </c>
      <c r="R27" s="388">
        <v>1</v>
      </c>
      <c r="S27" s="40" t="s">
        <v>448</v>
      </c>
      <c r="T27" s="380"/>
      <c r="U27" s="380"/>
      <c r="V27" s="538" t="s">
        <v>505</v>
      </c>
      <c r="W27" s="13" t="s">
        <v>171</v>
      </c>
      <c r="X27" s="409" t="s">
        <v>484</v>
      </c>
      <c r="Y27" s="40" t="s">
        <v>448</v>
      </c>
      <c r="Z27" s="40"/>
      <c r="AA27" s="409" t="s">
        <v>485</v>
      </c>
      <c r="AB27" s="40" t="s">
        <v>448</v>
      </c>
      <c r="AC27" s="380"/>
      <c r="AD27" s="380"/>
      <c r="AE27" s="40" t="s">
        <v>448</v>
      </c>
      <c r="AF27" s="380"/>
      <c r="AG27" s="380"/>
      <c r="AH27" s="40" t="s">
        <v>448</v>
      </c>
      <c r="AI27" s="380"/>
      <c r="AJ27" s="380"/>
      <c r="AK27" s="361">
        <v>1</v>
      </c>
      <c r="AL27" s="361">
        <v>1</v>
      </c>
      <c r="AM27" s="347">
        <v>1</v>
      </c>
      <c r="AN27" s="347">
        <f t="shared" si="3"/>
        <v>0</v>
      </c>
      <c r="AO27" s="13" t="s">
        <v>506</v>
      </c>
      <c r="AP27" s="13" t="s">
        <v>487</v>
      </c>
      <c r="AQ27" s="151">
        <v>1125600000</v>
      </c>
      <c r="AR27" s="347">
        <v>0.94</v>
      </c>
      <c r="AS27" s="151">
        <v>1125600000</v>
      </c>
      <c r="AT27" s="358">
        <f t="shared" si="0"/>
        <v>1125600000</v>
      </c>
      <c r="AU27" s="151">
        <f t="shared" si="1"/>
        <v>0</v>
      </c>
      <c r="AV27" s="151">
        <v>1081000000</v>
      </c>
      <c r="AW27" s="151">
        <v>230103280</v>
      </c>
      <c r="AX27" s="151">
        <v>0</v>
      </c>
      <c r="AY27" s="151">
        <v>1125600000</v>
      </c>
      <c r="AZ27" s="151">
        <v>500667308</v>
      </c>
      <c r="BA27" s="151">
        <v>55759833</v>
      </c>
      <c r="BB27" s="151">
        <v>1125600000</v>
      </c>
      <c r="BC27" s="151">
        <v>500667308</v>
      </c>
      <c r="BD27" s="151">
        <v>299308956</v>
      </c>
      <c r="BE27" s="151">
        <v>1125600000</v>
      </c>
      <c r="BF27" s="151">
        <v>1061025583</v>
      </c>
      <c r="BG27" s="151">
        <v>438155486</v>
      </c>
      <c r="BH27" s="40" t="s">
        <v>155</v>
      </c>
      <c r="BI27" s="361">
        <f t="shared" si="2"/>
        <v>0.61073606432125094</v>
      </c>
      <c r="BJ27" s="453" t="s">
        <v>507</v>
      </c>
    </row>
    <row r="28" spans="1:62" ht="150">
      <c r="A28" s="13" t="s">
        <v>480</v>
      </c>
      <c r="B28" s="13" t="s">
        <v>481</v>
      </c>
      <c r="C28" s="13" t="s">
        <v>504</v>
      </c>
      <c r="D28" s="387" t="s">
        <v>96</v>
      </c>
      <c r="E28" s="16">
        <v>50</v>
      </c>
      <c r="F28" s="40">
        <v>139</v>
      </c>
      <c r="G28" s="347">
        <v>1</v>
      </c>
      <c r="H28" s="361">
        <v>0.69</v>
      </c>
      <c r="I28" s="13" t="s">
        <v>128</v>
      </c>
      <c r="J28" s="349">
        <v>2021130010248</v>
      </c>
      <c r="K28" s="385" t="s">
        <v>137</v>
      </c>
      <c r="L28" s="13" t="s">
        <v>508</v>
      </c>
      <c r="M28" s="379">
        <v>44743</v>
      </c>
      <c r="N28" s="379">
        <v>44925</v>
      </c>
      <c r="O28" s="367">
        <f t="shared" si="4"/>
        <v>183</v>
      </c>
      <c r="P28" s="40">
        <v>1</v>
      </c>
      <c r="Q28" s="361">
        <v>0.5</v>
      </c>
      <c r="R28" s="388">
        <v>1</v>
      </c>
      <c r="S28" s="40" t="s">
        <v>448</v>
      </c>
      <c r="T28" s="380"/>
      <c r="U28" s="380"/>
      <c r="V28" s="538"/>
      <c r="W28" s="13" t="s">
        <v>508</v>
      </c>
      <c r="X28" s="409"/>
      <c r="Y28" s="40" t="s">
        <v>448</v>
      </c>
      <c r="Z28" s="40"/>
      <c r="AA28" s="409"/>
      <c r="AB28" s="40" t="s">
        <v>448</v>
      </c>
      <c r="AC28" s="380"/>
      <c r="AD28" s="380"/>
      <c r="AE28" s="40" t="s">
        <v>448</v>
      </c>
      <c r="AF28" s="380"/>
      <c r="AG28" s="380"/>
      <c r="AH28" s="40" t="s">
        <v>448</v>
      </c>
      <c r="AI28" s="380"/>
      <c r="AJ28" s="380"/>
      <c r="AK28" s="361">
        <v>1</v>
      </c>
      <c r="AL28" s="361">
        <v>1</v>
      </c>
      <c r="AM28" s="347">
        <v>1</v>
      </c>
      <c r="AN28" s="347">
        <f t="shared" si="3"/>
        <v>0</v>
      </c>
      <c r="AO28" s="13" t="s">
        <v>506</v>
      </c>
      <c r="AP28" s="13" t="s">
        <v>489</v>
      </c>
      <c r="AQ28" s="151">
        <v>2095485889</v>
      </c>
      <c r="AR28" s="347">
        <v>0.9</v>
      </c>
      <c r="AS28" s="151">
        <v>2095485889</v>
      </c>
      <c r="AT28" s="358">
        <f t="shared" si="0"/>
        <v>2095485889</v>
      </c>
      <c r="AU28" s="151">
        <f t="shared" si="1"/>
        <v>0</v>
      </c>
      <c r="AV28" s="151">
        <v>1991600000</v>
      </c>
      <c r="AW28" s="151">
        <v>514253000</v>
      </c>
      <c r="AX28" s="151">
        <v>125998000</v>
      </c>
      <c r="AY28" s="151">
        <v>2095485889</v>
      </c>
      <c r="AZ28" s="151">
        <v>514253000</v>
      </c>
      <c r="BA28" s="151">
        <v>349953000</v>
      </c>
      <c r="BB28" s="151">
        <v>2095485889</v>
      </c>
      <c r="BC28" s="151">
        <v>703561519</v>
      </c>
      <c r="BD28" s="151">
        <v>540072000</v>
      </c>
      <c r="BE28" s="151">
        <v>2095485889</v>
      </c>
      <c r="BF28" s="151">
        <v>1894972298</v>
      </c>
      <c r="BG28" s="151">
        <v>615495700</v>
      </c>
      <c r="BH28" s="40" t="s">
        <v>155</v>
      </c>
      <c r="BI28" s="361">
        <f t="shared" si="2"/>
        <v>0.70627542603318383</v>
      </c>
      <c r="BJ28" s="542"/>
    </row>
    <row r="29" spans="1:62" ht="150" customHeight="1">
      <c r="A29" s="13" t="s">
        <v>480</v>
      </c>
      <c r="B29" s="13" t="s">
        <v>481</v>
      </c>
      <c r="C29" s="13" t="s">
        <v>504</v>
      </c>
      <c r="D29" s="15" t="s">
        <v>97</v>
      </c>
      <c r="E29" s="16">
        <v>20</v>
      </c>
      <c r="F29" s="40">
        <v>15</v>
      </c>
      <c r="G29" s="347">
        <v>0.75</v>
      </c>
      <c r="H29" s="361">
        <v>0.21</v>
      </c>
      <c r="I29" s="13" t="s">
        <v>128</v>
      </c>
      <c r="J29" s="349">
        <v>2021130010248</v>
      </c>
      <c r="K29" s="385" t="s">
        <v>137</v>
      </c>
      <c r="L29" s="13" t="s">
        <v>176</v>
      </c>
      <c r="M29" s="379">
        <v>44682</v>
      </c>
      <c r="N29" s="379">
        <v>44925</v>
      </c>
      <c r="O29" s="367">
        <f t="shared" si="4"/>
        <v>244</v>
      </c>
      <c r="P29" s="40">
        <v>1</v>
      </c>
      <c r="Q29" s="347">
        <v>0.1</v>
      </c>
      <c r="R29" s="389">
        <v>1</v>
      </c>
      <c r="S29" s="40" t="s">
        <v>448</v>
      </c>
      <c r="T29" s="380"/>
      <c r="U29" s="380"/>
      <c r="V29" s="538"/>
      <c r="W29" s="13" t="s">
        <v>176</v>
      </c>
      <c r="X29" s="409"/>
      <c r="Y29" s="40" t="s">
        <v>448</v>
      </c>
      <c r="Z29" s="40"/>
      <c r="AA29" s="409"/>
      <c r="AB29" s="40"/>
      <c r="AC29" s="40" t="s">
        <v>448</v>
      </c>
      <c r="AD29" s="13" t="s">
        <v>509</v>
      </c>
      <c r="AE29" s="40"/>
      <c r="AF29" s="40" t="s">
        <v>448</v>
      </c>
      <c r="AG29" s="13" t="s">
        <v>509</v>
      </c>
      <c r="AH29" s="380"/>
      <c r="AI29" s="40" t="s">
        <v>448</v>
      </c>
      <c r="AJ29" s="380"/>
      <c r="AK29" s="347">
        <v>1</v>
      </c>
      <c r="AL29" s="347">
        <v>1</v>
      </c>
      <c r="AM29" s="347">
        <v>0.75</v>
      </c>
      <c r="AN29" s="347">
        <f t="shared" si="3"/>
        <v>0</v>
      </c>
      <c r="AO29" s="13" t="s">
        <v>506</v>
      </c>
      <c r="AP29" s="13" t="s">
        <v>490</v>
      </c>
      <c r="AQ29" s="151">
        <v>711060801</v>
      </c>
      <c r="AR29" s="347">
        <v>0.55000000000000004</v>
      </c>
      <c r="AS29" s="151">
        <v>711060801</v>
      </c>
      <c r="AT29" s="358">
        <f t="shared" si="0"/>
        <v>711060801</v>
      </c>
      <c r="AU29" s="151">
        <f t="shared" si="1"/>
        <v>0</v>
      </c>
      <c r="AV29" s="151">
        <v>0</v>
      </c>
      <c r="AW29" s="151">
        <v>0</v>
      </c>
      <c r="AX29" s="151">
        <v>0</v>
      </c>
      <c r="AY29" s="151">
        <v>0</v>
      </c>
      <c r="AZ29" s="151">
        <v>0</v>
      </c>
      <c r="BA29" s="151">
        <v>0</v>
      </c>
      <c r="BB29" s="151">
        <v>711060801</v>
      </c>
      <c r="BC29" s="151">
        <v>96270000</v>
      </c>
      <c r="BD29" s="151">
        <v>0</v>
      </c>
      <c r="BE29" s="151">
        <v>711060801</v>
      </c>
      <c r="BF29" s="151">
        <v>388007012.47000003</v>
      </c>
      <c r="BG29" s="151">
        <v>243399467</v>
      </c>
      <c r="BH29" s="40" t="s">
        <v>155</v>
      </c>
      <c r="BI29" s="361">
        <f t="shared" si="2"/>
        <v>0.65769528195381421</v>
      </c>
      <c r="BJ29" s="542"/>
    </row>
    <row r="30" spans="1:62" ht="150">
      <c r="A30" s="13" t="s">
        <v>480</v>
      </c>
      <c r="B30" s="13" t="s">
        <v>481</v>
      </c>
      <c r="C30" s="13" t="s">
        <v>504</v>
      </c>
      <c r="D30" s="15" t="s">
        <v>97</v>
      </c>
      <c r="E30" s="16">
        <v>20</v>
      </c>
      <c r="F30" s="40">
        <v>15</v>
      </c>
      <c r="G30" s="347">
        <v>0.75</v>
      </c>
      <c r="H30" s="361">
        <v>0.21</v>
      </c>
      <c r="I30" s="13" t="s">
        <v>128</v>
      </c>
      <c r="J30" s="349">
        <v>2021130010248</v>
      </c>
      <c r="K30" s="385" t="s">
        <v>137</v>
      </c>
      <c r="L30" s="13" t="s">
        <v>177</v>
      </c>
      <c r="M30" s="379">
        <v>44621</v>
      </c>
      <c r="N30" s="379">
        <v>44925</v>
      </c>
      <c r="O30" s="367">
        <f t="shared" si="4"/>
        <v>305</v>
      </c>
      <c r="P30" s="40">
        <v>5</v>
      </c>
      <c r="Q30" s="347">
        <v>0.35</v>
      </c>
      <c r="R30" s="389">
        <v>0.6</v>
      </c>
      <c r="S30" s="40" t="s">
        <v>448</v>
      </c>
      <c r="T30" s="380"/>
      <c r="U30" s="380"/>
      <c r="V30" s="538"/>
      <c r="W30" s="13" t="s">
        <v>177</v>
      </c>
      <c r="X30" s="409"/>
      <c r="Y30" s="40" t="s">
        <v>448</v>
      </c>
      <c r="Z30" s="40"/>
      <c r="AA30" s="409"/>
      <c r="AB30" s="40"/>
      <c r="AC30" s="40" t="s">
        <v>448</v>
      </c>
      <c r="AD30" s="380"/>
      <c r="AE30" s="40"/>
      <c r="AF30" s="40" t="s">
        <v>448</v>
      </c>
      <c r="AG30" s="380"/>
      <c r="AH30" s="40"/>
      <c r="AI30" s="40" t="s">
        <v>448</v>
      </c>
      <c r="AJ30" s="380"/>
      <c r="AK30" s="347">
        <v>0.6</v>
      </c>
      <c r="AL30" s="347">
        <v>0.6</v>
      </c>
      <c r="AM30" s="347">
        <v>0.75</v>
      </c>
      <c r="AN30" s="347">
        <f t="shared" si="3"/>
        <v>0</v>
      </c>
      <c r="AO30" s="13" t="s">
        <v>506</v>
      </c>
      <c r="AP30" s="13" t="s">
        <v>510</v>
      </c>
      <c r="AQ30" s="151">
        <v>1753062</v>
      </c>
      <c r="AR30" s="347">
        <v>1</v>
      </c>
      <c r="AS30" s="151">
        <v>1753062</v>
      </c>
      <c r="AT30" s="358">
        <f t="shared" si="0"/>
        <v>1753062</v>
      </c>
      <c r="AU30" s="151">
        <f t="shared" si="1"/>
        <v>0</v>
      </c>
      <c r="AV30" s="151">
        <v>0</v>
      </c>
      <c r="AW30" s="151">
        <v>0</v>
      </c>
      <c r="AX30" s="151">
        <v>0</v>
      </c>
      <c r="AY30" s="151">
        <v>0</v>
      </c>
      <c r="AZ30" s="151">
        <v>0</v>
      </c>
      <c r="BA30" s="151">
        <v>0</v>
      </c>
      <c r="BB30" s="151">
        <v>1753062</v>
      </c>
      <c r="BC30" s="151">
        <v>0</v>
      </c>
      <c r="BD30" s="151">
        <v>0</v>
      </c>
      <c r="BE30" s="151">
        <v>1753062</v>
      </c>
      <c r="BF30" s="151">
        <v>1753062</v>
      </c>
      <c r="BG30" s="151">
        <v>0</v>
      </c>
      <c r="BH30" s="40" t="s">
        <v>155</v>
      </c>
      <c r="BI30" s="361">
        <f t="shared" si="2"/>
        <v>0.6</v>
      </c>
      <c r="BJ30" s="542"/>
    </row>
    <row r="31" spans="1:62" ht="150">
      <c r="A31" s="13" t="s">
        <v>480</v>
      </c>
      <c r="B31" s="13" t="s">
        <v>481</v>
      </c>
      <c r="C31" s="13" t="s">
        <v>504</v>
      </c>
      <c r="D31" s="15" t="s">
        <v>97</v>
      </c>
      <c r="E31" s="16">
        <v>20</v>
      </c>
      <c r="F31" s="40">
        <v>15</v>
      </c>
      <c r="G31" s="347">
        <v>0.75</v>
      </c>
      <c r="H31" s="361">
        <v>0.21</v>
      </c>
      <c r="I31" s="13" t="s">
        <v>128</v>
      </c>
      <c r="J31" s="349">
        <v>2021130010248</v>
      </c>
      <c r="K31" s="385" t="s">
        <v>137</v>
      </c>
      <c r="L31" s="13" t="s">
        <v>178</v>
      </c>
      <c r="M31" s="379">
        <v>44774</v>
      </c>
      <c r="N31" s="379">
        <v>44925</v>
      </c>
      <c r="O31" s="367">
        <f t="shared" si="4"/>
        <v>152</v>
      </c>
      <c r="P31" s="40">
        <v>15</v>
      </c>
      <c r="Q31" s="347">
        <v>0.35</v>
      </c>
      <c r="R31" s="389">
        <v>0.93</v>
      </c>
      <c r="S31" s="40" t="s">
        <v>448</v>
      </c>
      <c r="T31" s="380"/>
      <c r="U31" s="380"/>
      <c r="V31" s="538"/>
      <c r="W31" s="13" t="s">
        <v>178</v>
      </c>
      <c r="X31" s="409"/>
      <c r="Y31" s="40" t="s">
        <v>448</v>
      </c>
      <c r="Z31" s="40"/>
      <c r="AA31" s="409"/>
      <c r="AB31" s="40" t="s">
        <v>448</v>
      </c>
      <c r="AC31" s="380"/>
      <c r="AD31" s="380"/>
      <c r="AE31" s="40" t="s">
        <v>448</v>
      </c>
      <c r="AF31" s="380"/>
      <c r="AG31" s="380"/>
      <c r="AH31" s="40" t="s">
        <v>448</v>
      </c>
      <c r="AI31" s="380"/>
      <c r="AJ31" s="380"/>
      <c r="AK31" s="347">
        <v>0.93</v>
      </c>
      <c r="AL31" s="347">
        <v>0.93</v>
      </c>
      <c r="AM31" s="347">
        <v>0.75</v>
      </c>
      <c r="AN31" s="347">
        <f t="shared" si="3"/>
        <v>0</v>
      </c>
      <c r="AO31" s="409" t="s">
        <v>506</v>
      </c>
      <c r="AP31" s="409" t="s">
        <v>493</v>
      </c>
      <c r="AQ31" s="413">
        <v>1155295654.6800001</v>
      </c>
      <c r="AR31" s="527">
        <v>0.66</v>
      </c>
      <c r="AS31" s="413">
        <v>1155295654.6800001</v>
      </c>
      <c r="AT31" s="539">
        <f t="shared" si="0"/>
        <v>1155295654.6800001</v>
      </c>
      <c r="AU31" s="413">
        <f t="shared" si="1"/>
        <v>0</v>
      </c>
      <c r="AV31" s="413">
        <v>0</v>
      </c>
      <c r="AW31" s="413">
        <v>0</v>
      </c>
      <c r="AX31" s="413">
        <v>0</v>
      </c>
      <c r="AY31" s="533">
        <v>0</v>
      </c>
      <c r="AZ31" s="533">
        <v>0</v>
      </c>
      <c r="BA31" s="533">
        <v>0</v>
      </c>
      <c r="BB31" s="534">
        <v>1155295654.6800001</v>
      </c>
      <c r="BC31" s="533">
        <v>0</v>
      </c>
      <c r="BD31" s="533">
        <v>0</v>
      </c>
      <c r="BE31" s="534">
        <v>1155295654.6800001</v>
      </c>
      <c r="BF31" s="533">
        <v>765354445.52999997</v>
      </c>
      <c r="BG31" s="533">
        <v>293031268</v>
      </c>
      <c r="BH31" s="528" t="s">
        <v>155</v>
      </c>
      <c r="BI31" s="526">
        <f t="shared" si="2"/>
        <v>0.67635820119901235</v>
      </c>
      <c r="BJ31" s="542"/>
    </row>
    <row r="32" spans="1:62" ht="150">
      <c r="A32" s="13" t="s">
        <v>480</v>
      </c>
      <c r="B32" s="13" t="s">
        <v>481</v>
      </c>
      <c r="C32" s="13" t="s">
        <v>504</v>
      </c>
      <c r="D32" s="15" t="s">
        <v>97</v>
      </c>
      <c r="E32" s="16">
        <v>20</v>
      </c>
      <c r="F32" s="40">
        <v>15</v>
      </c>
      <c r="G32" s="347">
        <v>0.75</v>
      </c>
      <c r="H32" s="361">
        <v>0.21</v>
      </c>
      <c r="I32" s="13" t="s">
        <v>128</v>
      </c>
      <c r="J32" s="349">
        <v>2021130010248</v>
      </c>
      <c r="K32" s="385" t="s">
        <v>137</v>
      </c>
      <c r="L32" s="13" t="s">
        <v>511</v>
      </c>
      <c r="M32" s="379">
        <v>44682</v>
      </c>
      <c r="N32" s="379">
        <v>44925</v>
      </c>
      <c r="O32" s="367">
        <f t="shared" si="4"/>
        <v>244</v>
      </c>
      <c r="P32" s="40">
        <v>2</v>
      </c>
      <c r="Q32" s="347">
        <v>0.2</v>
      </c>
      <c r="R32" s="389">
        <v>1</v>
      </c>
      <c r="S32" s="40" t="s">
        <v>448</v>
      </c>
      <c r="T32" s="380"/>
      <c r="U32" s="380"/>
      <c r="V32" s="538"/>
      <c r="W32" s="13" t="s">
        <v>511</v>
      </c>
      <c r="X32" s="409"/>
      <c r="Y32" s="40" t="s">
        <v>448</v>
      </c>
      <c r="Z32" s="40"/>
      <c r="AA32" s="409"/>
      <c r="AB32" s="40" t="s">
        <v>448</v>
      </c>
      <c r="AC32" s="380"/>
      <c r="AD32" s="380"/>
      <c r="AE32" s="40" t="s">
        <v>448</v>
      </c>
      <c r="AF32" s="380"/>
      <c r="AG32" s="380"/>
      <c r="AH32" s="40" t="s">
        <v>448</v>
      </c>
      <c r="AI32" s="380"/>
      <c r="AJ32" s="380"/>
      <c r="AK32" s="347">
        <v>1</v>
      </c>
      <c r="AL32" s="347">
        <v>1</v>
      </c>
      <c r="AM32" s="347">
        <v>0.75</v>
      </c>
      <c r="AN32" s="347">
        <f t="shared" si="3"/>
        <v>0</v>
      </c>
      <c r="AO32" s="409"/>
      <c r="AP32" s="409"/>
      <c r="AQ32" s="413"/>
      <c r="AR32" s="527"/>
      <c r="AS32" s="413"/>
      <c r="AT32" s="539"/>
      <c r="AU32" s="413"/>
      <c r="AV32" s="413"/>
      <c r="AW32" s="413"/>
      <c r="AX32" s="413"/>
      <c r="AY32" s="533"/>
      <c r="AZ32" s="533"/>
      <c r="BA32" s="533"/>
      <c r="BB32" s="534"/>
      <c r="BC32" s="533"/>
      <c r="BD32" s="533"/>
      <c r="BE32" s="534"/>
      <c r="BF32" s="533"/>
      <c r="BG32" s="533"/>
      <c r="BH32" s="528"/>
      <c r="BI32" s="526"/>
      <c r="BJ32" s="542"/>
    </row>
    <row r="33" spans="1:62" ht="150" customHeight="1">
      <c r="A33" s="13" t="s">
        <v>480</v>
      </c>
      <c r="B33" s="13" t="s">
        <v>481</v>
      </c>
      <c r="C33" s="13" t="s">
        <v>504</v>
      </c>
      <c r="D33" s="387" t="s">
        <v>512</v>
      </c>
      <c r="E33" s="324">
        <v>2.5</v>
      </c>
      <c r="F33" s="40">
        <v>1.46</v>
      </c>
      <c r="G33" s="347">
        <v>0.57999999999999996</v>
      </c>
      <c r="H33" s="361">
        <v>0.18</v>
      </c>
      <c r="I33" s="13" t="s">
        <v>128</v>
      </c>
      <c r="J33" s="349">
        <v>2021130010248</v>
      </c>
      <c r="K33" s="385" t="s">
        <v>137</v>
      </c>
      <c r="L33" s="13" t="s">
        <v>180</v>
      </c>
      <c r="M33" s="379">
        <v>44593</v>
      </c>
      <c r="N33" s="379">
        <v>44925</v>
      </c>
      <c r="O33" s="367">
        <f t="shared" si="4"/>
        <v>333</v>
      </c>
      <c r="P33" s="40">
        <v>4</v>
      </c>
      <c r="Q33" s="361">
        <v>0.05</v>
      </c>
      <c r="R33" s="388">
        <v>0</v>
      </c>
      <c r="S33" s="40" t="s">
        <v>448</v>
      </c>
      <c r="T33" s="380"/>
      <c r="U33" s="380"/>
      <c r="V33" s="538"/>
      <c r="W33" s="13" t="s">
        <v>180</v>
      </c>
      <c r="X33" s="409"/>
      <c r="Y33" s="40" t="s">
        <v>448</v>
      </c>
      <c r="Z33" s="40"/>
      <c r="AA33" s="409"/>
      <c r="AB33" s="40" t="s">
        <v>448</v>
      </c>
      <c r="AC33" s="380"/>
      <c r="AD33" s="380"/>
      <c r="AE33" s="40" t="s">
        <v>448</v>
      </c>
      <c r="AF33" s="380"/>
      <c r="AG33" s="380"/>
      <c r="AH33" s="380"/>
      <c r="AI33" s="40" t="s">
        <v>448</v>
      </c>
      <c r="AJ33" s="380"/>
      <c r="AK33" s="361">
        <v>0</v>
      </c>
      <c r="AL33" s="361">
        <v>0</v>
      </c>
      <c r="AM33" s="347">
        <v>0.57999999999999996</v>
      </c>
      <c r="AN33" s="347">
        <f t="shared" si="3"/>
        <v>0</v>
      </c>
      <c r="AO33" s="409"/>
      <c r="AP33" s="409"/>
      <c r="AQ33" s="413"/>
      <c r="AR33" s="527"/>
      <c r="AS33" s="413"/>
      <c r="AT33" s="539"/>
      <c r="AU33" s="413"/>
      <c r="AV33" s="413"/>
      <c r="AW33" s="413"/>
      <c r="AX33" s="413"/>
      <c r="AY33" s="533"/>
      <c r="AZ33" s="533"/>
      <c r="BA33" s="533"/>
      <c r="BB33" s="534"/>
      <c r="BC33" s="533"/>
      <c r="BD33" s="533"/>
      <c r="BE33" s="534"/>
      <c r="BF33" s="533"/>
      <c r="BG33" s="533"/>
      <c r="BH33" s="528"/>
      <c r="BI33" s="526"/>
      <c r="BJ33" s="542"/>
    </row>
    <row r="34" spans="1:62" ht="150">
      <c r="A34" s="13" t="s">
        <v>480</v>
      </c>
      <c r="B34" s="13" t="s">
        <v>481</v>
      </c>
      <c r="C34" s="13" t="s">
        <v>504</v>
      </c>
      <c r="D34" s="387" t="s">
        <v>512</v>
      </c>
      <c r="E34" s="324">
        <v>2.5</v>
      </c>
      <c r="F34" s="40">
        <v>1.46</v>
      </c>
      <c r="G34" s="347">
        <v>0.57999999999999996</v>
      </c>
      <c r="H34" s="361">
        <v>0.18</v>
      </c>
      <c r="I34" s="13" t="s">
        <v>128</v>
      </c>
      <c r="J34" s="349">
        <v>2021130010248</v>
      </c>
      <c r="K34" s="385" t="s">
        <v>137</v>
      </c>
      <c r="L34" s="13" t="s">
        <v>181</v>
      </c>
      <c r="M34" s="379">
        <v>44593</v>
      </c>
      <c r="N34" s="379">
        <v>44925</v>
      </c>
      <c r="O34" s="367">
        <f t="shared" si="4"/>
        <v>333</v>
      </c>
      <c r="P34" s="40">
        <v>1</v>
      </c>
      <c r="Q34" s="361">
        <v>0.1</v>
      </c>
      <c r="R34" s="388">
        <v>1</v>
      </c>
      <c r="S34" s="40" t="s">
        <v>448</v>
      </c>
      <c r="T34" s="380"/>
      <c r="U34" s="380"/>
      <c r="V34" s="538"/>
      <c r="W34" s="13" t="s">
        <v>181</v>
      </c>
      <c r="X34" s="409"/>
      <c r="Y34" s="40" t="s">
        <v>448</v>
      </c>
      <c r="Z34" s="40"/>
      <c r="AA34" s="409"/>
      <c r="AB34" s="40" t="s">
        <v>448</v>
      </c>
      <c r="AC34" s="380"/>
      <c r="AD34" s="380"/>
      <c r="AE34" s="40" t="s">
        <v>448</v>
      </c>
      <c r="AF34" s="380"/>
      <c r="AG34" s="380"/>
      <c r="AH34" s="380"/>
      <c r="AI34" s="40" t="s">
        <v>448</v>
      </c>
      <c r="AJ34" s="380"/>
      <c r="AK34" s="361">
        <v>1</v>
      </c>
      <c r="AL34" s="361">
        <v>1</v>
      </c>
      <c r="AM34" s="347">
        <v>0.57999999999999996</v>
      </c>
      <c r="AN34" s="347">
        <f t="shared" si="3"/>
        <v>0</v>
      </c>
      <c r="AO34" s="409"/>
      <c r="AP34" s="409"/>
      <c r="AQ34" s="413"/>
      <c r="AR34" s="527"/>
      <c r="AS34" s="413"/>
      <c r="AT34" s="539"/>
      <c r="AU34" s="413"/>
      <c r="AV34" s="413"/>
      <c r="AW34" s="413"/>
      <c r="AX34" s="413"/>
      <c r="AY34" s="533"/>
      <c r="AZ34" s="533"/>
      <c r="BA34" s="533"/>
      <c r="BB34" s="534"/>
      <c r="BC34" s="533"/>
      <c r="BD34" s="533"/>
      <c r="BE34" s="534"/>
      <c r="BF34" s="533"/>
      <c r="BG34" s="533"/>
      <c r="BH34" s="528"/>
      <c r="BI34" s="526"/>
      <c r="BJ34" s="542"/>
    </row>
    <row r="35" spans="1:62" ht="150">
      <c r="A35" s="13" t="s">
        <v>480</v>
      </c>
      <c r="B35" s="13" t="s">
        <v>481</v>
      </c>
      <c r="C35" s="13" t="s">
        <v>504</v>
      </c>
      <c r="D35" s="387" t="s">
        <v>512</v>
      </c>
      <c r="E35" s="324">
        <v>2.5</v>
      </c>
      <c r="F35" s="40">
        <v>1.46</v>
      </c>
      <c r="G35" s="347">
        <v>0.57999999999999996</v>
      </c>
      <c r="H35" s="361">
        <v>0.18</v>
      </c>
      <c r="I35" s="13" t="s">
        <v>128</v>
      </c>
      <c r="J35" s="349">
        <v>2021130010248</v>
      </c>
      <c r="K35" s="385" t="s">
        <v>137</v>
      </c>
      <c r="L35" s="13" t="s">
        <v>182</v>
      </c>
      <c r="M35" s="379">
        <v>44593</v>
      </c>
      <c r="N35" s="379">
        <v>44925</v>
      </c>
      <c r="O35" s="367">
        <f t="shared" si="4"/>
        <v>333</v>
      </c>
      <c r="P35" s="40">
        <v>1100</v>
      </c>
      <c r="Q35" s="361">
        <v>0.2</v>
      </c>
      <c r="R35" s="388">
        <v>1</v>
      </c>
      <c r="S35" s="40" t="s">
        <v>448</v>
      </c>
      <c r="T35" s="380"/>
      <c r="U35" s="380"/>
      <c r="V35" s="538"/>
      <c r="W35" s="13" t="s">
        <v>182</v>
      </c>
      <c r="X35" s="409"/>
      <c r="Y35" s="40" t="s">
        <v>448</v>
      </c>
      <c r="Z35" s="40"/>
      <c r="AA35" s="409"/>
      <c r="AB35" s="40" t="s">
        <v>448</v>
      </c>
      <c r="AC35" s="380"/>
      <c r="AD35" s="380"/>
      <c r="AE35" s="40" t="s">
        <v>448</v>
      </c>
      <c r="AF35" s="380"/>
      <c r="AG35" s="380"/>
      <c r="AH35" s="40" t="s">
        <v>448</v>
      </c>
      <c r="AI35" s="380"/>
      <c r="AJ35" s="380"/>
      <c r="AK35" s="361">
        <v>1</v>
      </c>
      <c r="AL35" s="361">
        <v>1</v>
      </c>
      <c r="AM35" s="347">
        <v>0.57999999999999996</v>
      </c>
      <c r="AN35" s="347">
        <f t="shared" si="3"/>
        <v>0</v>
      </c>
      <c r="AO35" s="409"/>
      <c r="AP35" s="409"/>
      <c r="AQ35" s="413"/>
      <c r="AR35" s="527"/>
      <c r="AS35" s="413"/>
      <c r="AT35" s="539"/>
      <c r="AU35" s="413"/>
      <c r="AV35" s="413"/>
      <c r="AW35" s="413"/>
      <c r="AX35" s="413"/>
      <c r="AY35" s="533"/>
      <c r="AZ35" s="533"/>
      <c r="BA35" s="533"/>
      <c r="BB35" s="534"/>
      <c r="BC35" s="533"/>
      <c r="BD35" s="533"/>
      <c r="BE35" s="534"/>
      <c r="BF35" s="533"/>
      <c r="BG35" s="533"/>
      <c r="BH35" s="528"/>
      <c r="BI35" s="526"/>
      <c r="BJ35" s="542"/>
    </row>
    <row r="36" spans="1:62" ht="150">
      <c r="A36" s="13" t="s">
        <v>480</v>
      </c>
      <c r="B36" s="13" t="s">
        <v>481</v>
      </c>
      <c r="C36" s="13" t="s">
        <v>504</v>
      </c>
      <c r="D36" s="387" t="s">
        <v>512</v>
      </c>
      <c r="E36" s="324">
        <v>2.5</v>
      </c>
      <c r="F36" s="40">
        <v>1.46</v>
      </c>
      <c r="G36" s="347">
        <v>0.57999999999999996</v>
      </c>
      <c r="H36" s="361">
        <v>0.18</v>
      </c>
      <c r="I36" s="13" t="s">
        <v>128</v>
      </c>
      <c r="J36" s="349">
        <v>2021130010248</v>
      </c>
      <c r="K36" s="385" t="s">
        <v>137</v>
      </c>
      <c r="L36" s="13" t="s">
        <v>183</v>
      </c>
      <c r="M36" s="379">
        <v>44593</v>
      </c>
      <c r="N36" s="379">
        <v>44925</v>
      </c>
      <c r="O36" s="367">
        <f t="shared" si="4"/>
        <v>333</v>
      </c>
      <c r="P36" s="40">
        <v>1</v>
      </c>
      <c r="Q36" s="361">
        <v>0.1</v>
      </c>
      <c r="R36" s="388">
        <v>1</v>
      </c>
      <c r="S36" s="40" t="s">
        <v>448</v>
      </c>
      <c r="T36" s="380"/>
      <c r="U36" s="380"/>
      <c r="V36" s="538"/>
      <c r="W36" s="13" t="s">
        <v>183</v>
      </c>
      <c r="X36" s="409"/>
      <c r="Y36" s="40" t="s">
        <v>448</v>
      </c>
      <c r="Z36" s="40"/>
      <c r="AA36" s="409"/>
      <c r="AB36" s="40" t="s">
        <v>448</v>
      </c>
      <c r="AC36" s="380"/>
      <c r="AD36" s="380"/>
      <c r="AE36" s="40" t="s">
        <v>448</v>
      </c>
      <c r="AF36" s="380"/>
      <c r="AG36" s="380"/>
      <c r="AH36" s="40" t="s">
        <v>448</v>
      </c>
      <c r="AI36" s="380"/>
      <c r="AJ36" s="380"/>
      <c r="AK36" s="361">
        <v>1</v>
      </c>
      <c r="AL36" s="361">
        <v>1</v>
      </c>
      <c r="AM36" s="347">
        <v>0.57999999999999996</v>
      </c>
      <c r="AN36" s="347">
        <f t="shared" si="3"/>
        <v>0</v>
      </c>
      <c r="AO36" s="409"/>
      <c r="AP36" s="409"/>
      <c r="AQ36" s="413"/>
      <c r="AR36" s="527"/>
      <c r="AS36" s="413"/>
      <c r="AT36" s="539"/>
      <c r="AU36" s="413"/>
      <c r="AV36" s="413"/>
      <c r="AW36" s="413"/>
      <c r="AX36" s="413"/>
      <c r="AY36" s="533"/>
      <c r="AZ36" s="533"/>
      <c r="BA36" s="533"/>
      <c r="BB36" s="534"/>
      <c r="BC36" s="533"/>
      <c r="BD36" s="533"/>
      <c r="BE36" s="534"/>
      <c r="BF36" s="533"/>
      <c r="BG36" s="533"/>
      <c r="BH36" s="528"/>
      <c r="BI36" s="526"/>
      <c r="BJ36" s="542"/>
    </row>
    <row r="37" spans="1:62" ht="150">
      <c r="A37" s="13" t="s">
        <v>480</v>
      </c>
      <c r="B37" s="13" t="s">
        <v>481</v>
      </c>
      <c r="C37" s="13" t="s">
        <v>504</v>
      </c>
      <c r="D37" s="387" t="s">
        <v>512</v>
      </c>
      <c r="E37" s="324">
        <v>2.5</v>
      </c>
      <c r="F37" s="40">
        <v>1.46</v>
      </c>
      <c r="G37" s="347">
        <v>0.57999999999999996</v>
      </c>
      <c r="H37" s="361">
        <v>0.18</v>
      </c>
      <c r="I37" s="13" t="s">
        <v>128</v>
      </c>
      <c r="J37" s="349">
        <v>2021130010248</v>
      </c>
      <c r="K37" s="385" t="s">
        <v>137</v>
      </c>
      <c r="L37" s="326" t="s">
        <v>184</v>
      </c>
      <c r="M37" s="379">
        <v>44593</v>
      </c>
      <c r="N37" s="379">
        <v>44925</v>
      </c>
      <c r="O37" s="367">
        <f t="shared" si="4"/>
        <v>333</v>
      </c>
      <c r="P37" s="40">
        <v>10</v>
      </c>
      <c r="Q37" s="361">
        <v>0.1</v>
      </c>
      <c r="R37" s="388">
        <v>0</v>
      </c>
      <c r="S37" s="40" t="s">
        <v>448</v>
      </c>
      <c r="T37" s="380"/>
      <c r="U37" s="380"/>
      <c r="V37" s="538"/>
      <c r="W37" s="13" t="s">
        <v>184</v>
      </c>
      <c r="X37" s="409"/>
      <c r="Y37" s="40" t="s">
        <v>448</v>
      </c>
      <c r="Z37" s="40"/>
      <c r="AA37" s="409"/>
      <c r="AB37" s="40"/>
      <c r="AC37" s="40" t="s">
        <v>448</v>
      </c>
      <c r="AD37" s="13" t="s">
        <v>509</v>
      </c>
      <c r="AE37" s="40"/>
      <c r="AF37" s="40" t="s">
        <v>448</v>
      </c>
      <c r="AG37" s="13" t="s">
        <v>509</v>
      </c>
      <c r="AH37" s="380"/>
      <c r="AI37" s="40" t="s">
        <v>448</v>
      </c>
      <c r="AJ37" s="380"/>
      <c r="AK37" s="361">
        <v>0</v>
      </c>
      <c r="AL37" s="361">
        <v>0</v>
      </c>
      <c r="AM37" s="347">
        <v>0.57999999999999996</v>
      </c>
      <c r="AN37" s="347">
        <f t="shared" si="3"/>
        <v>0</v>
      </c>
      <c r="AO37" s="409"/>
      <c r="AP37" s="409"/>
      <c r="AQ37" s="413"/>
      <c r="AR37" s="527"/>
      <c r="AS37" s="413"/>
      <c r="AT37" s="539"/>
      <c r="AU37" s="413"/>
      <c r="AV37" s="413"/>
      <c r="AW37" s="413"/>
      <c r="AX37" s="413"/>
      <c r="AY37" s="533"/>
      <c r="AZ37" s="533"/>
      <c r="BA37" s="533"/>
      <c r="BB37" s="534"/>
      <c r="BC37" s="533"/>
      <c r="BD37" s="533"/>
      <c r="BE37" s="534"/>
      <c r="BF37" s="533"/>
      <c r="BG37" s="533"/>
      <c r="BH37" s="528"/>
      <c r="BI37" s="526"/>
      <c r="BJ37" s="542"/>
    </row>
    <row r="38" spans="1:62" ht="150">
      <c r="A38" s="13" t="s">
        <v>480</v>
      </c>
      <c r="B38" s="13" t="s">
        <v>481</v>
      </c>
      <c r="C38" s="13" t="s">
        <v>504</v>
      </c>
      <c r="D38" s="387" t="s">
        <v>512</v>
      </c>
      <c r="E38" s="324">
        <v>2.5</v>
      </c>
      <c r="F38" s="40">
        <v>1.46</v>
      </c>
      <c r="G38" s="347">
        <v>0.57999999999999996</v>
      </c>
      <c r="H38" s="361">
        <v>0.18</v>
      </c>
      <c r="I38" s="13" t="s">
        <v>128</v>
      </c>
      <c r="J38" s="349">
        <v>2021130010248</v>
      </c>
      <c r="K38" s="385" t="s">
        <v>137</v>
      </c>
      <c r="L38" s="13" t="s">
        <v>185</v>
      </c>
      <c r="M38" s="379">
        <v>44593</v>
      </c>
      <c r="N38" s="379">
        <v>44925</v>
      </c>
      <c r="O38" s="367">
        <f t="shared" si="4"/>
        <v>333</v>
      </c>
      <c r="P38" s="40">
        <v>11212</v>
      </c>
      <c r="Q38" s="361">
        <v>0.2</v>
      </c>
      <c r="R38" s="388">
        <v>1</v>
      </c>
      <c r="S38" s="40" t="s">
        <v>448</v>
      </c>
      <c r="T38" s="380"/>
      <c r="U38" s="380"/>
      <c r="V38" s="538"/>
      <c r="W38" s="13" t="s">
        <v>185</v>
      </c>
      <c r="X38" s="409"/>
      <c r="Y38" s="40" t="s">
        <v>448</v>
      </c>
      <c r="Z38" s="40"/>
      <c r="AA38" s="409"/>
      <c r="AB38" s="40" t="s">
        <v>448</v>
      </c>
      <c r="AC38" s="380"/>
      <c r="AD38" s="380"/>
      <c r="AE38" s="40" t="s">
        <v>448</v>
      </c>
      <c r="AF38" s="380"/>
      <c r="AG38" s="380"/>
      <c r="AH38" s="40" t="s">
        <v>448</v>
      </c>
      <c r="AI38" s="380"/>
      <c r="AJ38" s="380"/>
      <c r="AK38" s="361">
        <v>1</v>
      </c>
      <c r="AL38" s="361">
        <v>1</v>
      </c>
      <c r="AM38" s="347">
        <v>0.57999999999999996</v>
      </c>
      <c r="AN38" s="347">
        <f t="shared" si="3"/>
        <v>0</v>
      </c>
      <c r="AO38" s="409"/>
      <c r="AP38" s="409"/>
      <c r="AQ38" s="413"/>
      <c r="AR38" s="527"/>
      <c r="AS38" s="413"/>
      <c r="AT38" s="539"/>
      <c r="AU38" s="413"/>
      <c r="AV38" s="413"/>
      <c r="AW38" s="413"/>
      <c r="AX38" s="413"/>
      <c r="AY38" s="533"/>
      <c r="AZ38" s="533"/>
      <c r="BA38" s="533"/>
      <c r="BB38" s="534"/>
      <c r="BC38" s="533"/>
      <c r="BD38" s="533"/>
      <c r="BE38" s="534"/>
      <c r="BF38" s="533"/>
      <c r="BG38" s="533"/>
      <c r="BH38" s="528"/>
      <c r="BI38" s="526"/>
      <c r="BJ38" s="542"/>
    </row>
    <row r="39" spans="1:62" ht="195">
      <c r="A39" s="13" t="s">
        <v>480</v>
      </c>
      <c r="B39" s="13" t="s">
        <v>481</v>
      </c>
      <c r="C39" s="13" t="s">
        <v>504</v>
      </c>
      <c r="D39" s="387" t="s">
        <v>512</v>
      </c>
      <c r="E39" s="324">
        <v>2.5</v>
      </c>
      <c r="F39" s="40">
        <v>1.46</v>
      </c>
      <c r="G39" s="347">
        <v>0.57999999999999996</v>
      </c>
      <c r="H39" s="361">
        <v>0.18</v>
      </c>
      <c r="I39" s="13" t="s">
        <v>128</v>
      </c>
      <c r="J39" s="349">
        <v>2021130010248</v>
      </c>
      <c r="K39" s="385" t="s">
        <v>137</v>
      </c>
      <c r="L39" s="13" t="s">
        <v>186</v>
      </c>
      <c r="M39" s="379">
        <v>44652</v>
      </c>
      <c r="N39" s="379">
        <v>44925</v>
      </c>
      <c r="O39" s="367">
        <f t="shared" si="4"/>
        <v>274</v>
      </c>
      <c r="P39" s="40">
        <v>1</v>
      </c>
      <c r="Q39" s="361">
        <v>0.1</v>
      </c>
      <c r="R39" s="388">
        <v>0.9</v>
      </c>
      <c r="S39" s="40" t="s">
        <v>448</v>
      </c>
      <c r="T39" s="380"/>
      <c r="U39" s="380"/>
      <c r="V39" s="538"/>
      <c r="W39" s="13" t="s">
        <v>186</v>
      </c>
      <c r="X39" s="409"/>
      <c r="Y39" s="40" t="s">
        <v>448</v>
      </c>
      <c r="Z39" s="40"/>
      <c r="AA39" s="409"/>
      <c r="AB39" s="40"/>
      <c r="AC39" s="40" t="s">
        <v>448</v>
      </c>
      <c r="AD39" s="13" t="s">
        <v>509</v>
      </c>
      <c r="AE39" s="40"/>
      <c r="AF39" s="40" t="s">
        <v>448</v>
      </c>
      <c r="AG39" s="13" t="s">
        <v>509</v>
      </c>
      <c r="AH39" s="40" t="s">
        <v>448</v>
      </c>
      <c r="AI39" s="380"/>
      <c r="AJ39" s="380"/>
      <c r="AK39" s="361">
        <v>0.9</v>
      </c>
      <c r="AL39" s="361">
        <v>0.9</v>
      </c>
      <c r="AM39" s="347">
        <v>0.57999999999999996</v>
      </c>
      <c r="AN39" s="347">
        <f t="shared" si="3"/>
        <v>0</v>
      </c>
      <c r="AO39" s="409"/>
      <c r="AP39" s="409"/>
      <c r="AQ39" s="413"/>
      <c r="AR39" s="527"/>
      <c r="AS39" s="413"/>
      <c r="AT39" s="539"/>
      <c r="AU39" s="413"/>
      <c r="AV39" s="413"/>
      <c r="AW39" s="413"/>
      <c r="AX39" s="413"/>
      <c r="AY39" s="533"/>
      <c r="AZ39" s="533"/>
      <c r="BA39" s="533"/>
      <c r="BB39" s="534"/>
      <c r="BC39" s="533"/>
      <c r="BD39" s="533"/>
      <c r="BE39" s="534"/>
      <c r="BF39" s="533"/>
      <c r="BG39" s="533"/>
      <c r="BH39" s="528"/>
      <c r="BI39" s="526"/>
      <c r="BJ39" s="542"/>
    </row>
    <row r="40" spans="1:62" ht="150">
      <c r="A40" s="13" t="s">
        <v>480</v>
      </c>
      <c r="B40" s="13" t="s">
        <v>481</v>
      </c>
      <c r="C40" s="13" t="s">
        <v>504</v>
      </c>
      <c r="D40" s="387" t="s">
        <v>512</v>
      </c>
      <c r="E40" s="324">
        <v>2.5</v>
      </c>
      <c r="F40" s="40">
        <v>1.46</v>
      </c>
      <c r="G40" s="347">
        <v>0.57999999999999996</v>
      </c>
      <c r="H40" s="361">
        <v>0.18</v>
      </c>
      <c r="I40" s="13" t="s">
        <v>128</v>
      </c>
      <c r="J40" s="349">
        <v>2021130010248</v>
      </c>
      <c r="K40" s="385" t="s">
        <v>137</v>
      </c>
      <c r="L40" s="13" t="s">
        <v>187</v>
      </c>
      <c r="M40" s="379">
        <v>44593</v>
      </c>
      <c r="N40" s="379">
        <v>44925</v>
      </c>
      <c r="O40" s="367">
        <f t="shared" si="4"/>
        <v>333</v>
      </c>
      <c r="P40" s="40">
        <v>1</v>
      </c>
      <c r="Q40" s="361">
        <v>0.1</v>
      </c>
      <c r="R40" s="388">
        <v>1</v>
      </c>
      <c r="S40" s="40" t="s">
        <v>448</v>
      </c>
      <c r="T40" s="380"/>
      <c r="U40" s="380"/>
      <c r="V40" s="538"/>
      <c r="W40" s="13" t="s">
        <v>187</v>
      </c>
      <c r="X40" s="409"/>
      <c r="Y40" s="40" t="s">
        <v>448</v>
      </c>
      <c r="Z40" s="40"/>
      <c r="AA40" s="409"/>
      <c r="AB40" s="40" t="s">
        <v>448</v>
      </c>
      <c r="AC40" s="380"/>
      <c r="AD40" s="380"/>
      <c r="AE40" s="40" t="s">
        <v>448</v>
      </c>
      <c r="AF40" s="380"/>
      <c r="AG40" s="380"/>
      <c r="AH40" s="40" t="s">
        <v>448</v>
      </c>
      <c r="AI40" s="380"/>
      <c r="AJ40" s="380"/>
      <c r="AK40" s="361">
        <v>1</v>
      </c>
      <c r="AL40" s="361">
        <v>1</v>
      </c>
      <c r="AM40" s="347">
        <v>0.57999999999999996</v>
      </c>
      <c r="AN40" s="347">
        <f t="shared" si="3"/>
        <v>0</v>
      </c>
      <c r="AO40" s="409"/>
      <c r="AP40" s="409"/>
      <c r="AQ40" s="413"/>
      <c r="AR40" s="527"/>
      <c r="AS40" s="413"/>
      <c r="AT40" s="539"/>
      <c r="AU40" s="413"/>
      <c r="AV40" s="413"/>
      <c r="AW40" s="413"/>
      <c r="AX40" s="413"/>
      <c r="AY40" s="533"/>
      <c r="AZ40" s="533"/>
      <c r="BA40" s="533"/>
      <c r="BB40" s="534"/>
      <c r="BC40" s="533"/>
      <c r="BD40" s="533"/>
      <c r="BE40" s="534"/>
      <c r="BF40" s="533"/>
      <c r="BG40" s="533"/>
      <c r="BH40" s="528"/>
      <c r="BI40" s="526"/>
      <c r="BJ40" s="542"/>
    </row>
    <row r="41" spans="1:62" ht="150">
      <c r="A41" s="13" t="s">
        <v>480</v>
      </c>
      <c r="B41" s="13" t="s">
        <v>481</v>
      </c>
      <c r="C41" s="13" t="s">
        <v>504</v>
      </c>
      <c r="D41" s="387" t="s">
        <v>512</v>
      </c>
      <c r="E41" s="324">
        <v>2.5</v>
      </c>
      <c r="F41" s="40">
        <v>1.46</v>
      </c>
      <c r="G41" s="347">
        <v>0.57999999999999996</v>
      </c>
      <c r="H41" s="361">
        <v>0.18</v>
      </c>
      <c r="I41" s="13" t="s">
        <v>128</v>
      </c>
      <c r="J41" s="349">
        <v>2021130010248</v>
      </c>
      <c r="K41" s="385" t="s">
        <v>137</v>
      </c>
      <c r="L41" s="13" t="s">
        <v>188</v>
      </c>
      <c r="M41" s="379">
        <v>44593</v>
      </c>
      <c r="N41" s="379">
        <v>44925</v>
      </c>
      <c r="O41" s="367">
        <f t="shared" si="4"/>
        <v>333</v>
      </c>
      <c r="P41" s="40">
        <v>1</v>
      </c>
      <c r="Q41" s="361">
        <v>0.05</v>
      </c>
      <c r="R41" s="388">
        <v>0.8</v>
      </c>
      <c r="S41" s="40" t="s">
        <v>448</v>
      </c>
      <c r="T41" s="380"/>
      <c r="U41" s="380"/>
      <c r="V41" s="538"/>
      <c r="W41" s="13" t="s">
        <v>188</v>
      </c>
      <c r="X41" s="409"/>
      <c r="Y41" s="40" t="s">
        <v>448</v>
      </c>
      <c r="Z41" s="40"/>
      <c r="AA41" s="409"/>
      <c r="AB41" s="40" t="s">
        <v>448</v>
      </c>
      <c r="AC41" s="380"/>
      <c r="AD41" s="380"/>
      <c r="AE41" s="40" t="s">
        <v>448</v>
      </c>
      <c r="AF41" s="380"/>
      <c r="AG41" s="380"/>
      <c r="AH41" s="40" t="s">
        <v>448</v>
      </c>
      <c r="AI41" s="380"/>
      <c r="AJ41" s="380"/>
      <c r="AK41" s="361">
        <v>0.8</v>
      </c>
      <c r="AL41" s="361">
        <v>0.8</v>
      </c>
      <c r="AM41" s="347">
        <v>0.57999999999999996</v>
      </c>
      <c r="AN41" s="347">
        <f t="shared" si="3"/>
        <v>0</v>
      </c>
      <c r="AO41" s="409"/>
      <c r="AP41" s="409"/>
      <c r="AQ41" s="413"/>
      <c r="AR41" s="527"/>
      <c r="AS41" s="413"/>
      <c r="AT41" s="539"/>
      <c r="AU41" s="413"/>
      <c r="AV41" s="413"/>
      <c r="AW41" s="413"/>
      <c r="AX41" s="413"/>
      <c r="AY41" s="533"/>
      <c r="AZ41" s="533"/>
      <c r="BA41" s="533"/>
      <c r="BB41" s="534"/>
      <c r="BC41" s="533"/>
      <c r="BD41" s="533"/>
      <c r="BE41" s="534"/>
      <c r="BF41" s="533"/>
      <c r="BG41" s="533"/>
      <c r="BH41" s="528"/>
      <c r="BI41" s="526"/>
      <c r="BJ41" s="542"/>
    </row>
    <row r="42" spans="1:62" ht="150" customHeight="1">
      <c r="A42" s="13" t="s">
        <v>480</v>
      </c>
      <c r="B42" s="13" t="s">
        <v>481</v>
      </c>
      <c r="C42" s="13" t="s">
        <v>504</v>
      </c>
      <c r="D42" s="15" t="s">
        <v>98</v>
      </c>
      <c r="E42" s="16">
        <v>50</v>
      </c>
      <c r="F42" s="40">
        <v>60</v>
      </c>
      <c r="G42" s="347">
        <v>1</v>
      </c>
      <c r="H42" s="361">
        <v>0.6</v>
      </c>
      <c r="I42" s="13" t="s">
        <v>128</v>
      </c>
      <c r="J42" s="349">
        <v>2021130010248</v>
      </c>
      <c r="K42" s="385" t="s">
        <v>137</v>
      </c>
      <c r="L42" s="13" t="s">
        <v>190</v>
      </c>
      <c r="M42" s="390">
        <v>44593</v>
      </c>
      <c r="N42" s="379">
        <v>44926</v>
      </c>
      <c r="O42" s="367">
        <f t="shared" si="4"/>
        <v>334</v>
      </c>
      <c r="P42" s="40">
        <v>1</v>
      </c>
      <c r="Q42" s="361">
        <v>0.1</v>
      </c>
      <c r="R42" s="388">
        <v>1</v>
      </c>
      <c r="S42" s="40" t="s">
        <v>448</v>
      </c>
      <c r="T42" s="380"/>
      <c r="U42" s="380"/>
      <c r="V42" s="538"/>
      <c r="W42" s="13" t="s">
        <v>190</v>
      </c>
      <c r="X42" s="409"/>
      <c r="Y42" s="40" t="s">
        <v>448</v>
      </c>
      <c r="Z42" s="40"/>
      <c r="AA42" s="409"/>
      <c r="AB42" s="40" t="s">
        <v>448</v>
      </c>
      <c r="AC42" s="380"/>
      <c r="AD42" s="380"/>
      <c r="AE42" s="40" t="s">
        <v>448</v>
      </c>
      <c r="AF42" s="380"/>
      <c r="AG42" s="380"/>
      <c r="AH42" s="40" t="s">
        <v>448</v>
      </c>
      <c r="AI42" s="380"/>
      <c r="AJ42" s="380"/>
      <c r="AK42" s="361">
        <v>1</v>
      </c>
      <c r="AL42" s="361">
        <v>1</v>
      </c>
      <c r="AM42" s="347">
        <v>1</v>
      </c>
      <c r="AN42" s="347">
        <f t="shared" si="3"/>
        <v>0</v>
      </c>
      <c r="AO42" s="409"/>
      <c r="AP42" s="409"/>
      <c r="AQ42" s="413"/>
      <c r="AR42" s="527"/>
      <c r="AS42" s="413"/>
      <c r="AT42" s="539"/>
      <c r="AU42" s="413"/>
      <c r="AV42" s="413"/>
      <c r="AW42" s="413"/>
      <c r="AX42" s="413"/>
      <c r="AY42" s="533"/>
      <c r="AZ42" s="533"/>
      <c r="BA42" s="533"/>
      <c r="BB42" s="534"/>
      <c r="BC42" s="533"/>
      <c r="BD42" s="533"/>
      <c r="BE42" s="534"/>
      <c r="BF42" s="533"/>
      <c r="BG42" s="533"/>
      <c r="BH42" s="528"/>
      <c r="BI42" s="526"/>
      <c r="BJ42" s="542"/>
    </row>
    <row r="43" spans="1:62" ht="150">
      <c r="A43" s="13" t="s">
        <v>480</v>
      </c>
      <c r="B43" s="13" t="s">
        <v>481</v>
      </c>
      <c r="C43" s="13" t="s">
        <v>504</v>
      </c>
      <c r="D43" s="15" t="s">
        <v>98</v>
      </c>
      <c r="E43" s="16">
        <v>50</v>
      </c>
      <c r="F43" s="40">
        <v>60</v>
      </c>
      <c r="G43" s="347">
        <v>1</v>
      </c>
      <c r="H43" s="361">
        <v>0.6</v>
      </c>
      <c r="I43" s="13" t="s">
        <v>128</v>
      </c>
      <c r="J43" s="349">
        <v>2021130010248</v>
      </c>
      <c r="K43" s="385" t="s">
        <v>137</v>
      </c>
      <c r="L43" s="13" t="s">
        <v>191</v>
      </c>
      <c r="M43" s="390">
        <v>44593</v>
      </c>
      <c r="N43" s="379">
        <v>44926</v>
      </c>
      <c r="O43" s="367">
        <f t="shared" si="4"/>
        <v>334</v>
      </c>
      <c r="P43" s="40">
        <v>1</v>
      </c>
      <c r="Q43" s="361">
        <v>0.1</v>
      </c>
      <c r="R43" s="388">
        <v>1</v>
      </c>
      <c r="S43" s="40" t="s">
        <v>448</v>
      </c>
      <c r="T43" s="380"/>
      <c r="U43" s="380"/>
      <c r="V43" s="538"/>
      <c r="W43" s="13" t="s">
        <v>191</v>
      </c>
      <c r="X43" s="409"/>
      <c r="Y43" s="40" t="s">
        <v>448</v>
      </c>
      <c r="Z43" s="40"/>
      <c r="AA43" s="409"/>
      <c r="AB43" s="40"/>
      <c r="AC43" s="40" t="s">
        <v>448</v>
      </c>
      <c r="AD43" s="13" t="s">
        <v>509</v>
      </c>
      <c r="AE43" s="40"/>
      <c r="AF43" s="40" t="s">
        <v>448</v>
      </c>
      <c r="AG43" s="13" t="s">
        <v>509</v>
      </c>
      <c r="AH43" s="40" t="s">
        <v>448</v>
      </c>
      <c r="AI43" s="380"/>
      <c r="AJ43" s="380"/>
      <c r="AK43" s="361">
        <v>1</v>
      </c>
      <c r="AL43" s="361">
        <v>1</v>
      </c>
      <c r="AM43" s="347">
        <v>1</v>
      </c>
      <c r="AN43" s="347">
        <f t="shared" si="3"/>
        <v>0</v>
      </c>
      <c r="AO43" s="409"/>
      <c r="AP43" s="409"/>
      <c r="AQ43" s="413"/>
      <c r="AR43" s="527"/>
      <c r="AS43" s="413"/>
      <c r="AT43" s="539"/>
      <c r="AU43" s="413"/>
      <c r="AV43" s="413"/>
      <c r="AW43" s="413"/>
      <c r="AX43" s="413"/>
      <c r="AY43" s="533"/>
      <c r="AZ43" s="533"/>
      <c r="BA43" s="533"/>
      <c r="BB43" s="534"/>
      <c r="BC43" s="533"/>
      <c r="BD43" s="533"/>
      <c r="BE43" s="534"/>
      <c r="BF43" s="533"/>
      <c r="BG43" s="533"/>
      <c r="BH43" s="528"/>
      <c r="BI43" s="526"/>
      <c r="BJ43" s="542"/>
    </row>
    <row r="44" spans="1:62" ht="150">
      <c r="A44" s="13" t="s">
        <v>480</v>
      </c>
      <c r="B44" s="13" t="s">
        <v>481</v>
      </c>
      <c r="C44" s="13" t="s">
        <v>504</v>
      </c>
      <c r="D44" s="15" t="s">
        <v>98</v>
      </c>
      <c r="E44" s="16">
        <v>50</v>
      </c>
      <c r="F44" s="40">
        <v>60</v>
      </c>
      <c r="G44" s="347">
        <v>1</v>
      </c>
      <c r="H44" s="361">
        <v>0.6</v>
      </c>
      <c r="I44" s="13" t="s">
        <v>128</v>
      </c>
      <c r="J44" s="349">
        <v>2021130010248</v>
      </c>
      <c r="K44" s="385" t="s">
        <v>137</v>
      </c>
      <c r="L44" s="114" t="s">
        <v>301</v>
      </c>
      <c r="M44" s="390">
        <v>44774</v>
      </c>
      <c r="N44" s="379">
        <v>44926</v>
      </c>
      <c r="O44" s="367">
        <f t="shared" si="4"/>
        <v>153</v>
      </c>
      <c r="P44" s="40">
        <v>1</v>
      </c>
      <c r="Q44" s="361">
        <v>0.1</v>
      </c>
      <c r="R44" s="388">
        <v>1</v>
      </c>
      <c r="S44" s="40" t="s">
        <v>448</v>
      </c>
      <c r="T44" s="380"/>
      <c r="U44" s="380"/>
      <c r="V44" s="538"/>
      <c r="W44" s="13" t="s">
        <v>301</v>
      </c>
      <c r="X44" s="409"/>
      <c r="Y44" s="40" t="s">
        <v>448</v>
      </c>
      <c r="Z44" s="40"/>
      <c r="AA44" s="409"/>
      <c r="AB44" s="40"/>
      <c r="AC44" s="40" t="s">
        <v>448</v>
      </c>
      <c r="AD44" s="13" t="s">
        <v>509</v>
      </c>
      <c r="AE44" s="40"/>
      <c r="AF44" s="40" t="s">
        <v>448</v>
      </c>
      <c r="AG44" s="13" t="s">
        <v>509</v>
      </c>
      <c r="AH44" s="40" t="s">
        <v>448</v>
      </c>
      <c r="AI44" s="380"/>
      <c r="AJ44" s="380"/>
      <c r="AK44" s="361">
        <v>1</v>
      </c>
      <c r="AL44" s="361">
        <v>1</v>
      </c>
      <c r="AM44" s="347">
        <v>1</v>
      </c>
      <c r="AN44" s="347">
        <f t="shared" si="3"/>
        <v>0</v>
      </c>
      <c r="AO44" s="409"/>
      <c r="AP44" s="409"/>
      <c r="AQ44" s="413"/>
      <c r="AR44" s="527"/>
      <c r="AS44" s="413"/>
      <c r="AT44" s="539"/>
      <c r="AU44" s="413"/>
      <c r="AV44" s="413"/>
      <c r="AW44" s="413"/>
      <c r="AX44" s="413"/>
      <c r="AY44" s="533"/>
      <c r="AZ44" s="533"/>
      <c r="BA44" s="533"/>
      <c r="BB44" s="534"/>
      <c r="BC44" s="533"/>
      <c r="BD44" s="533"/>
      <c r="BE44" s="534"/>
      <c r="BF44" s="533"/>
      <c r="BG44" s="533"/>
      <c r="BH44" s="528"/>
      <c r="BI44" s="526"/>
      <c r="BJ44" s="542"/>
    </row>
    <row r="45" spans="1:62" ht="150">
      <c r="A45" s="13" t="s">
        <v>480</v>
      </c>
      <c r="B45" s="13" t="s">
        <v>481</v>
      </c>
      <c r="C45" s="13" t="s">
        <v>504</v>
      </c>
      <c r="D45" s="15" t="s">
        <v>98</v>
      </c>
      <c r="E45" s="16">
        <v>50</v>
      </c>
      <c r="F45" s="40">
        <v>60</v>
      </c>
      <c r="G45" s="347">
        <v>1</v>
      </c>
      <c r="H45" s="361">
        <v>0.6</v>
      </c>
      <c r="I45" s="13" t="s">
        <v>128</v>
      </c>
      <c r="J45" s="349">
        <v>2021130010248</v>
      </c>
      <c r="K45" s="385" t="s">
        <v>137</v>
      </c>
      <c r="L45" s="13" t="s">
        <v>192</v>
      </c>
      <c r="M45" s="390">
        <v>44743</v>
      </c>
      <c r="N45" s="379">
        <v>44926</v>
      </c>
      <c r="O45" s="367">
        <f t="shared" si="4"/>
        <v>184</v>
      </c>
      <c r="P45" s="40">
        <v>17</v>
      </c>
      <c r="Q45" s="361">
        <v>0.1</v>
      </c>
      <c r="R45" s="388">
        <v>1</v>
      </c>
      <c r="S45" s="40" t="s">
        <v>448</v>
      </c>
      <c r="T45" s="380"/>
      <c r="U45" s="380"/>
      <c r="V45" s="538"/>
      <c r="W45" s="13" t="s">
        <v>192</v>
      </c>
      <c r="X45" s="409"/>
      <c r="Y45" s="40" t="s">
        <v>448</v>
      </c>
      <c r="Z45" s="40"/>
      <c r="AA45" s="409"/>
      <c r="AB45" s="40"/>
      <c r="AC45" s="40" t="s">
        <v>448</v>
      </c>
      <c r="AD45" s="13" t="s">
        <v>509</v>
      </c>
      <c r="AE45" s="40"/>
      <c r="AF45" s="40" t="s">
        <v>448</v>
      </c>
      <c r="AG45" s="13" t="s">
        <v>509</v>
      </c>
      <c r="AH45" s="40" t="s">
        <v>448</v>
      </c>
      <c r="AI45" s="380"/>
      <c r="AJ45" s="380"/>
      <c r="AK45" s="361">
        <v>1</v>
      </c>
      <c r="AL45" s="361">
        <v>1</v>
      </c>
      <c r="AM45" s="347">
        <v>1</v>
      </c>
      <c r="AN45" s="347">
        <f t="shared" si="3"/>
        <v>0</v>
      </c>
      <c r="AO45" s="409"/>
      <c r="AP45" s="409"/>
      <c r="AQ45" s="413"/>
      <c r="AR45" s="527"/>
      <c r="AS45" s="413"/>
      <c r="AT45" s="539"/>
      <c r="AU45" s="413"/>
      <c r="AV45" s="413"/>
      <c r="AW45" s="413"/>
      <c r="AX45" s="413"/>
      <c r="AY45" s="533"/>
      <c r="AZ45" s="533"/>
      <c r="BA45" s="533"/>
      <c r="BB45" s="534"/>
      <c r="BC45" s="533"/>
      <c r="BD45" s="533"/>
      <c r="BE45" s="534"/>
      <c r="BF45" s="533"/>
      <c r="BG45" s="533"/>
      <c r="BH45" s="528"/>
      <c r="BI45" s="526"/>
      <c r="BJ45" s="542"/>
    </row>
    <row r="46" spans="1:62" ht="150">
      <c r="A46" s="13" t="s">
        <v>480</v>
      </c>
      <c r="B46" s="13" t="s">
        <v>481</v>
      </c>
      <c r="C46" s="13" t="s">
        <v>504</v>
      </c>
      <c r="D46" s="15" t="s">
        <v>98</v>
      </c>
      <c r="E46" s="16">
        <v>50</v>
      </c>
      <c r="F46" s="40">
        <v>60</v>
      </c>
      <c r="G46" s="347">
        <v>1</v>
      </c>
      <c r="H46" s="361">
        <v>0.6</v>
      </c>
      <c r="I46" s="13" t="s">
        <v>128</v>
      </c>
      <c r="J46" s="349">
        <v>2021130010248</v>
      </c>
      <c r="K46" s="385" t="s">
        <v>137</v>
      </c>
      <c r="L46" s="13" t="s">
        <v>193</v>
      </c>
      <c r="M46" s="390">
        <v>44743</v>
      </c>
      <c r="N46" s="379">
        <v>44926</v>
      </c>
      <c r="O46" s="367">
        <f t="shared" si="4"/>
        <v>184</v>
      </c>
      <c r="P46" s="40">
        <v>1</v>
      </c>
      <c r="Q46" s="361">
        <v>0.1</v>
      </c>
      <c r="R46" s="388">
        <v>0</v>
      </c>
      <c r="S46" s="40" t="s">
        <v>448</v>
      </c>
      <c r="T46" s="380"/>
      <c r="U46" s="380"/>
      <c r="V46" s="538"/>
      <c r="W46" s="13" t="s">
        <v>193</v>
      </c>
      <c r="X46" s="409"/>
      <c r="Y46" s="40" t="s">
        <v>448</v>
      </c>
      <c r="Z46" s="40"/>
      <c r="AA46" s="409"/>
      <c r="AB46" s="40"/>
      <c r="AC46" s="40" t="s">
        <v>448</v>
      </c>
      <c r="AD46" s="13" t="s">
        <v>513</v>
      </c>
      <c r="AE46" s="40"/>
      <c r="AF46" s="40" t="s">
        <v>448</v>
      </c>
      <c r="AG46" s="13" t="s">
        <v>513</v>
      </c>
      <c r="AH46" s="380"/>
      <c r="AI46" s="40" t="s">
        <v>448</v>
      </c>
      <c r="AJ46" s="380"/>
      <c r="AK46" s="361">
        <v>0</v>
      </c>
      <c r="AL46" s="361">
        <v>0</v>
      </c>
      <c r="AM46" s="347">
        <v>1</v>
      </c>
      <c r="AN46" s="347">
        <f t="shared" si="3"/>
        <v>0</v>
      </c>
      <c r="AO46" s="409"/>
      <c r="AP46" s="409"/>
      <c r="AQ46" s="413"/>
      <c r="AR46" s="527"/>
      <c r="AS46" s="413"/>
      <c r="AT46" s="539"/>
      <c r="AU46" s="413"/>
      <c r="AV46" s="413"/>
      <c r="AW46" s="413"/>
      <c r="AX46" s="413"/>
      <c r="AY46" s="533"/>
      <c r="AZ46" s="533"/>
      <c r="BA46" s="533"/>
      <c r="BB46" s="534"/>
      <c r="BC46" s="533"/>
      <c r="BD46" s="533"/>
      <c r="BE46" s="534"/>
      <c r="BF46" s="533"/>
      <c r="BG46" s="533"/>
      <c r="BH46" s="528"/>
      <c r="BI46" s="526"/>
      <c r="BJ46" s="542"/>
    </row>
    <row r="47" spans="1:62" ht="150">
      <c r="A47" s="13" t="s">
        <v>480</v>
      </c>
      <c r="B47" s="13" t="s">
        <v>481</v>
      </c>
      <c r="C47" s="13" t="s">
        <v>504</v>
      </c>
      <c r="D47" s="15" t="s">
        <v>98</v>
      </c>
      <c r="E47" s="16">
        <v>50</v>
      </c>
      <c r="F47" s="40">
        <v>60</v>
      </c>
      <c r="G47" s="347">
        <v>1</v>
      </c>
      <c r="H47" s="361">
        <v>0.6</v>
      </c>
      <c r="I47" s="13" t="s">
        <v>128</v>
      </c>
      <c r="J47" s="349">
        <v>2021130010248</v>
      </c>
      <c r="K47" s="385" t="s">
        <v>137</v>
      </c>
      <c r="L47" s="13" t="s">
        <v>194</v>
      </c>
      <c r="M47" s="390">
        <v>44593</v>
      </c>
      <c r="N47" s="379">
        <v>44926</v>
      </c>
      <c r="O47" s="367">
        <f t="shared" si="4"/>
        <v>334</v>
      </c>
      <c r="P47" s="40">
        <v>2</v>
      </c>
      <c r="Q47" s="361">
        <v>0.1</v>
      </c>
      <c r="R47" s="388">
        <v>1</v>
      </c>
      <c r="S47" s="40" t="s">
        <v>448</v>
      </c>
      <c r="T47" s="380"/>
      <c r="U47" s="380"/>
      <c r="V47" s="538"/>
      <c r="W47" s="13" t="s">
        <v>194</v>
      </c>
      <c r="X47" s="409"/>
      <c r="Y47" s="40" t="s">
        <v>448</v>
      </c>
      <c r="Z47" s="40"/>
      <c r="AA47" s="409"/>
      <c r="AB47" s="40" t="s">
        <v>448</v>
      </c>
      <c r="AC47" s="380"/>
      <c r="AD47" s="380"/>
      <c r="AE47" s="40" t="s">
        <v>448</v>
      </c>
      <c r="AF47" s="380"/>
      <c r="AG47" s="380"/>
      <c r="AH47" s="40" t="s">
        <v>448</v>
      </c>
      <c r="AI47" s="380"/>
      <c r="AJ47" s="380"/>
      <c r="AK47" s="361">
        <v>1</v>
      </c>
      <c r="AL47" s="361">
        <v>1</v>
      </c>
      <c r="AM47" s="347">
        <v>1</v>
      </c>
      <c r="AN47" s="347">
        <f t="shared" si="3"/>
        <v>0</v>
      </c>
      <c r="AO47" s="409"/>
      <c r="AP47" s="409"/>
      <c r="AQ47" s="413"/>
      <c r="AR47" s="527"/>
      <c r="AS47" s="413"/>
      <c r="AT47" s="539"/>
      <c r="AU47" s="413"/>
      <c r="AV47" s="413"/>
      <c r="AW47" s="413"/>
      <c r="AX47" s="413"/>
      <c r="AY47" s="533"/>
      <c r="AZ47" s="533"/>
      <c r="BA47" s="533"/>
      <c r="BB47" s="534"/>
      <c r="BC47" s="533"/>
      <c r="BD47" s="533"/>
      <c r="BE47" s="534"/>
      <c r="BF47" s="533"/>
      <c r="BG47" s="533"/>
      <c r="BH47" s="528"/>
      <c r="BI47" s="526"/>
      <c r="BJ47" s="542"/>
    </row>
    <row r="48" spans="1:62" ht="180.75" customHeight="1">
      <c r="A48" s="13" t="s">
        <v>480</v>
      </c>
      <c r="B48" s="13" t="s">
        <v>481</v>
      </c>
      <c r="C48" s="13" t="s">
        <v>504</v>
      </c>
      <c r="D48" s="15" t="s">
        <v>98</v>
      </c>
      <c r="E48" s="16">
        <v>50</v>
      </c>
      <c r="F48" s="40">
        <v>60</v>
      </c>
      <c r="G48" s="347">
        <v>1</v>
      </c>
      <c r="H48" s="361">
        <v>0.6</v>
      </c>
      <c r="I48" s="13" t="s">
        <v>128</v>
      </c>
      <c r="J48" s="349">
        <v>2021130010248</v>
      </c>
      <c r="K48" s="385" t="s">
        <v>137</v>
      </c>
      <c r="L48" s="13" t="s">
        <v>195</v>
      </c>
      <c r="M48" s="390">
        <v>44593</v>
      </c>
      <c r="N48" s="379">
        <v>44926</v>
      </c>
      <c r="O48" s="367">
        <f t="shared" si="4"/>
        <v>334</v>
      </c>
      <c r="P48" s="40">
        <v>50</v>
      </c>
      <c r="Q48" s="361">
        <v>0.4</v>
      </c>
      <c r="R48" s="388">
        <v>1</v>
      </c>
      <c r="S48" s="40" t="s">
        <v>448</v>
      </c>
      <c r="T48" s="380"/>
      <c r="U48" s="380"/>
      <c r="V48" s="538"/>
      <c r="W48" s="13" t="s">
        <v>195</v>
      </c>
      <c r="X48" s="409"/>
      <c r="Y48" s="40" t="s">
        <v>448</v>
      </c>
      <c r="Z48" s="40"/>
      <c r="AA48" s="409"/>
      <c r="AB48" s="40" t="s">
        <v>448</v>
      </c>
      <c r="AC48" s="380"/>
      <c r="AD48" s="380"/>
      <c r="AE48" s="40" t="s">
        <v>448</v>
      </c>
      <c r="AF48" s="380"/>
      <c r="AG48" s="380"/>
      <c r="AH48" s="40" t="s">
        <v>448</v>
      </c>
      <c r="AI48" s="380"/>
      <c r="AJ48" s="380"/>
      <c r="AK48" s="361">
        <v>1</v>
      </c>
      <c r="AL48" s="361">
        <v>1</v>
      </c>
      <c r="AM48" s="347">
        <v>1</v>
      </c>
      <c r="AN48" s="347">
        <f t="shared" si="3"/>
        <v>0</v>
      </c>
      <c r="AO48" s="409"/>
      <c r="AP48" s="409"/>
      <c r="AQ48" s="413"/>
      <c r="AR48" s="527"/>
      <c r="AS48" s="413"/>
      <c r="AT48" s="539"/>
      <c r="AU48" s="413"/>
      <c r="AV48" s="413"/>
      <c r="AW48" s="413"/>
      <c r="AX48" s="413"/>
      <c r="AY48" s="533"/>
      <c r="AZ48" s="533"/>
      <c r="BA48" s="533"/>
      <c r="BB48" s="534"/>
      <c r="BC48" s="533"/>
      <c r="BD48" s="533"/>
      <c r="BE48" s="534"/>
      <c r="BF48" s="533"/>
      <c r="BG48" s="533"/>
      <c r="BH48" s="528"/>
      <c r="BI48" s="526"/>
      <c r="BJ48" s="542"/>
    </row>
    <row r="49" spans="1:62" ht="180" customHeight="1">
      <c r="A49" s="13" t="s">
        <v>480</v>
      </c>
      <c r="B49" s="13" t="s">
        <v>481</v>
      </c>
      <c r="C49" s="13" t="s">
        <v>504</v>
      </c>
      <c r="D49" s="13" t="s">
        <v>99</v>
      </c>
      <c r="E49" s="16">
        <v>1</v>
      </c>
      <c r="F49" s="40">
        <v>0.45</v>
      </c>
      <c r="G49" s="347">
        <v>0.45</v>
      </c>
      <c r="H49" s="361">
        <v>0.45</v>
      </c>
      <c r="I49" s="13" t="s">
        <v>129</v>
      </c>
      <c r="J49" s="349">
        <v>2021130010252</v>
      </c>
      <c r="K49" s="385" t="s">
        <v>138</v>
      </c>
      <c r="L49" s="13" t="s">
        <v>196</v>
      </c>
      <c r="M49" s="390">
        <v>44621</v>
      </c>
      <c r="N49" s="379">
        <v>44926</v>
      </c>
      <c r="O49" s="367">
        <f t="shared" si="4"/>
        <v>306</v>
      </c>
      <c r="P49" s="40">
        <v>1</v>
      </c>
      <c r="Q49" s="361">
        <v>0.5</v>
      </c>
      <c r="R49" s="388">
        <v>0.45</v>
      </c>
      <c r="S49" s="40" t="s">
        <v>448</v>
      </c>
      <c r="T49" s="380"/>
      <c r="U49" s="380"/>
      <c r="V49" s="538" t="s">
        <v>514</v>
      </c>
      <c r="W49" s="13" t="s">
        <v>196</v>
      </c>
      <c r="X49" s="409" t="s">
        <v>484</v>
      </c>
      <c r="Y49" s="40" t="s">
        <v>448</v>
      </c>
      <c r="Z49" s="40"/>
      <c r="AA49" s="409" t="s">
        <v>485</v>
      </c>
      <c r="AB49" s="40" t="s">
        <v>448</v>
      </c>
      <c r="AC49" s="380"/>
      <c r="AD49" s="380"/>
      <c r="AE49" s="40" t="s">
        <v>448</v>
      </c>
      <c r="AF49" s="380"/>
      <c r="AG49" s="380"/>
      <c r="AH49" s="40"/>
      <c r="AI49" s="40" t="s">
        <v>448</v>
      </c>
      <c r="AJ49" s="380"/>
      <c r="AK49" s="361">
        <v>0.45</v>
      </c>
      <c r="AL49" s="361">
        <v>0.45</v>
      </c>
      <c r="AM49" s="347">
        <v>0.45</v>
      </c>
      <c r="AN49" s="347">
        <f t="shared" si="3"/>
        <v>0</v>
      </c>
      <c r="AO49" s="13" t="s">
        <v>515</v>
      </c>
      <c r="AP49" s="13" t="s">
        <v>489</v>
      </c>
      <c r="AQ49" s="151">
        <v>4000000</v>
      </c>
      <c r="AR49" s="347">
        <v>0</v>
      </c>
      <c r="AS49" s="151">
        <v>4000000</v>
      </c>
      <c r="AT49" s="358">
        <f t="shared" ref="AT49:AT73" si="5">+AQ49</f>
        <v>4000000</v>
      </c>
      <c r="AU49" s="151">
        <f t="shared" si="1"/>
        <v>0</v>
      </c>
      <c r="AV49" s="359">
        <v>4000000</v>
      </c>
      <c r="AW49" s="359">
        <v>0</v>
      </c>
      <c r="AX49" s="359">
        <v>0</v>
      </c>
      <c r="AY49" s="359">
        <v>4000000</v>
      </c>
      <c r="AZ49" s="359">
        <v>0</v>
      </c>
      <c r="BA49" s="359">
        <v>0</v>
      </c>
      <c r="BB49" s="391">
        <v>4000000</v>
      </c>
      <c r="BC49" s="359">
        <v>0</v>
      </c>
      <c r="BD49" s="359">
        <v>0</v>
      </c>
      <c r="BE49" s="391">
        <v>4000000</v>
      </c>
      <c r="BF49" s="359">
        <v>0</v>
      </c>
      <c r="BG49" s="359">
        <v>0</v>
      </c>
      <c r="BH49" s="40" t="s">
        <v>155</v>
      </c>
      <c r="BI49" s="361">
        <f t="shared" ref="BI49:BI73" si="6">AL49-((BG49/BE49))</f>
        <v>0.45</v>
      </c>
      <c r="BJ49" s="542"/>
    </row>
    <row r="50" spans="1:62" ht="166.5" customHeight="1">
      <c r="A50" s="13" t="s">
        <v>480</v>
      </c>
      <c r="B50" s="13" t="s">
        <v>481</v>
      </c>
      <c r="C50" s="13" t="s">
        <v>504</v>
      </c>
      <c r="D50" s="13" t="s">
        <v>99</v>
      </c>
      <c r="E50" s="16">
        <v>1</v>
      </c>
      <c r="F50" s="40">
        <v>0.45</v>
      </c>
      <c r="G50" s="347">
        <v>0.45</v>
      </c>
      <c r="H50" s="361">
        <v>0.45</v>
      </c>
      <c r="I50" s="13" t="s">
        <v>129</v>
      </c>
      <c r="J50" s="349">
        <v>2021130010252</v>
      </c>
      <c r="K50" s="385" t="s">
        <v>138</v>
      </c>
      <c r="L50" s="13" t="s">
        <v>99</v>
      </c>
      <c r="M50" s="390">
        <v>44621</v>
      </c>
      <c r="N50" s="379">
        <v>44926</v>
      </c>
      <c r="O50" s="367">
        <f t="shared" si="4"/>
        <v>306</v>
      </c>
      <c r="P50" s="40">
        <v>1</v>
      </c>
      <c r="Q50" s="361">
        <v>0.5</v>
      </c>
      <c r="R50" s="388">
        <v>0.45</v>
      </c>
      <c r="S50" s="40" t="s">
        <v>448</v>
      </c>
      <c r="T50" s="380"/>
      <c r="U50" s="380"/>
      <c r="V50" s="538"/>
      <c r="W50" s="13" t="s">
        <v>99</v>
      </c>
      <c r="X50" s="409"/>
      <c r="Y50" s="40" t="s">
        <v>448</v>
      </c>
      <c r="Z50" s="40"/>
      <c r="AA50" s="409"/>
      <c r="AB50" s="40" t="s">
        <v>448</v>
      </c>
      <c r="AC50" s="40"/>
      <c r="AD50" s="13"/>
      <c r="AE50" s="40"/>
      <c r="AF50" s="40" t="s">
        <v>448</v>
      </c>
      <c r="AG50" s="13"/>
      <c r="AH50" s="380"/>
      <c r="AI50" s="40" t="s">
        <v>448</v>
      </c>
      <c r="AJ50" s="380"/>
      <c r="AK50" s="361">
        <v>0.45</v>
      </c>
      <c r="AL50" s="361">
        <v>0.45</v>
      </c>
      <c r="AM50" s="347">
        <v>0.45</v>
      </c>
      <c r="AN50" s="347">
        <f t="shared" si="3"/>
        <v>0</v>
      </c>
      <c r="AO50" s="13" t="s">
        <v>515</v>
      </c>
      <c r="AP50" s="13" t="s">
        <v>490</v>
      </c>
      <c r="AQ50" s="151">
        <v>84000297</v>
      </c>
      <c r="AR50" s="347">
        <v>0</v>
      </c>
      <c r="AS50" s="151">
        <v>84000297</v>
      </c>
      <c r="AT50" s="358">
        <f t="shared" si="5"/>
        <v>84000297</v>
      </c>
      <c r="AU50" s="151">
        <f t="shared" si="1"/>
        <v>0</v>
      </c>
      <c r="AV50" s="359">
        <v>0</v>
      </c>
      <c r="AW50" s="359">
        <v>0</v>
      </c>
      <c r="AX50" s="359">
        <v>0</v>
      </c>
      <c r="AY50" s="359">
        <v>0</v>
      </c>
      <c r="AZ50" s="359">
        <v>0</v>
      </c>
      <c r="BA50" s="359">
        <v>0</v>
      </c>
      <c r="BB50" s="391">
        <v>84000297</v>
      </c>
      <c r="BC50" s="359">
        <v>0</v>
      </c>
      <c r="BD50" s="359">
        <v>0</v>
      </c>
      <c r="BE50" s="391">
        <v>84000297</v>
      </c>
      <c r="BF50" s="359">
        <v>0</v>
      </c>
      <c r="BG50" s="359">
        <v>0</v>
      </c>
      <c r="BH50" s="40" t="s">
        <v>155</v>
      </c>
      <c r="BI50" s="361">
        <f t="shared" si="6"/>
        <v>0.45</v>
      </c>
      <c r="BJ50" s="542"/>
    </row>
    <row r="51" spans="1:62" ht="315.75" customHeight="1">
      <c r="A51" s="13" t="s">
        <v>480</v>
      </c>
      <c r="B51" s="13" t="s">
        <v>481</v>
      </c>
      <c r="C51" s="13" t="s">
        <v>504</v>
      </c>
      <c r="D51" s="13" t="s">
        <v>100</v>
      </c>
      <c r="E51" s="13">
        <v>0</v>
      </c>
      <c r="F51" s="13">
        <v>0</v>
      </c>
      <c r="G51" s="40">
        <v>0</v>
      </c>
      <c r="H51" s="361">
        <v>0</v>
      </c>
      <c r="I51" s="13" t="s">
        <v>130</v>
      </c>
      <c r="J51" s="349">
        <v>2021130010253</v>
      </c>
      <c r="K51" s="385" t="s">
        <v>139</v>
      </c>
      <c r="L51" s="453" t="s">
        <v>516</v>
      </c>
      <c r="M51" s="547">
        <v>44621</v>
      </c>
      <c r="N51" s="547">
        <v>44926</v>
      </c>
      <c r="O51" s="549">
        <f t="shared" si="4"/>
        <v>306</v>
      </c>
      <c r="P51" s="541">
        <v>10</v>
      </c>
      <c r="Q51" s="551">
        <v>1</v>
      </c>
      <c r="R51" s="545">
        <v>0.4</v>
      </c>
      <c r="S51" s="528" t="s">
        <v>448</v>
      </c>
      <c r="T51" s="529"/>
      <c r="U51" s="529"/>
      <c r="V51" s="409" t="s">
        <v>517</v>
      </c>
      <c r="W51" s="409" t="s">
        <v>516</v>
      </c>
      <c r="X51" s="538" t="s">
        <v>484</v>
      </c>
      <c r="Y51" s="528" t="s">
        <v>448</v>
      </c>
      <c r="Z51" s="528"/>
      <c r="AA51" s="409" t="s">
        <v>485</v>
      </c>
      <c r="AB51" s="528" t="s">
        <v>448</v>
      </c>
      <c r="AC51" s="529"/>
      <c r="AD51" s="529"/>
      <c r="AE51" s="528" t="s">
        <v>448</v>
      </c>
      <c r="AF51" s="529"/>
      <c r="AG51" s="529"/>
      <c r="AH51" s="528" t="s">
        <v>448</v>
      </c>
      <c r="AI51" s="529"/>
      <c r="AJ51" s="529"/>
      <c r="AK51" s="361">
        <v>0.4</v>
      </c>
      <c r="AL51" s="361">
        <v>0.4</v>
      </c>
      <c r="AM51" s="40">
        <v>0</v>
      </c>
      <c r="AN51" s="527">
        <f t="shared" si="3"/>
        <v>0</v>
      </c>
      <c r="AO51" s="13" t="s">
        <v>518</v>
      </c>
      <c r="AP51" s="13" t="s">
        <v>489</v>
      </c>
      <c r="AQ51" s="151">
        <v>4000000</v>
      </c>
      <c r="AR51" s="347">
        <v>0</v>
      </c>
      <c r="AS51" s="151">
        <v>4000000</v>
      </c>
      <c r="AT51" s="358">
        <f t="shared" si="5"/>
        <v>4000000</v>
      </c>
      <c r="AU51" s="151">
        <f t="shared" si="1"/>
        <v>0</v>
      </c>
      <c r="AV51" s="359">
        <v>4000000</v>
      </c>
      <c r="AW51" s="359">
        <v>0</v>
      </c>
      <c r="AX51" s="359">
        <v>0</v>
      </c>
      <c r="AY51" s="359">
        <v>4000000</v>
      </c>
      <c r="AZ51" s="359">
        <v>0</v>
      </c>
      <c r="BA51" s="359">
        <v>0</v>
      </c>
      <c r="BB51" s="392">
        <v>4000000</v>
      </c>
      <c r="BC51" s="359">
        <v>0</v>
      </c>
      <c r="BD51" s="359">
        <v>0</v>
      </c>
      <c r="BE51" s="392">
        <v>4000000</v>
      </c>
      <c r="BF51" s="359">
        <v>0</v>
      </c>
      <c r="BG51" s="359">
        <v>0</v>
      </c>
      <c r="BH51" s="40" t="s">
        <v>155</v>
      </c>
      <c r="BI51" s="361">
        <f t="shared" si="6"/>
        <v>0.4</v>
      </c>
      <c r="BJ51" s="542"/>
    </row>
    <row r="52" spans="1:62" ht="135">
      <c r="A52" s="13" t="s">
        <v>480</v>
      </c>
      <c r="B52" s="13" t="s">
        <v>481</v>
      </c>
      <c r="C52" s="13" t="s">
        <v>504</v>
      </c>
      <c r="D52" s="13" t="s">
        <v>100</v>
      </c>
      <c r="E52" s="13">
        <v>0</v>
      </c>
      <c r="F52" s="13">
        <v>0</v>
      </c>
      <c r="G52" s="40">
        <v>0</v>
      </c>
      <c r="H52" s="361">
        <v>0</v>
      </c>
      <c r="I52" s="13" t="s">
        <v>130</v>
      </c>
      <c r="J52" s="349">
        <v>2021130010253</v>
      </c>
      <c r="K52" s="385" t="s">
        <v>139</v>
      </c>
      <c r="L52" s="454"/>
      <c r="M52" s="548"/>
      <c r="N52" s="548"/>
      <c r="O52" s="550"/>
      <c r="P52" s="542"/>
      <c r="Q52" s="552"/>
      <c r="R52" s="546"/>
      <c r="S52" s="541"/>
      <c r="T52" s="529"/>
      <c r="U52" s="529"/>
      <c r="V52" s="409"/>
      <c r="W52" s="409"/>
      <c r="X52" s="538"/>
      <c r="Y52" s="528"/>
      <c r="Z52" s="528"/>
      <c r="AA52" s="409"/>
      <c r="AB52" s="528"/>
      <c r="AC52" s="529"/>
      <c r="AD52" s="529"/>
      <c r="AE52" s="528"/>
      <c r="AF52" s="529"/>
      <c r="AG52" s="529"/>
      <c r="AH52" s="528"/>
      <c r="AI52" s="529"/>
      <c r="AJ52" s="529"/>
      <c r="AK52" s="361">
        <v>0.4</v>
      </c>
      <c r="AL52" s="361">
        <v>0.4</v>
      </c>
      <c r="AM52" s="40">
        <v>0</v>
      </c>
      <c r="AN52" s="527"/>
      <c r="AO52" s="13" t="s">
        <v>518</v>
      </c>
      <c r="AP52" s="13" t="s">
        <v>490</v>
      </c>
      <c r="AQ52" s="151">
        <v>84000297</v>
      </c>
      <c r="AR52" s="347">
        <v>0</v>
      </c>
      <c r="AS52" s="151">
        <v>84000297</v>
      </c>
      <c r="AT52" s="358">
        <f t="shared" si="5"/>
        <v>84000297</v>
      </c>
      <c r="AU52" s="151">
        <f t="shared" si="1"/>
        <v>0</v>
      </c>
      <c r="AV52" s="359">
        <v>0</v>
      </c>
      <c r="AW52" s="359">
        <v>0</v>
      </c>
      <c r="AX52" s="359">
        <v>0</v>
      </c>
      <c r="AY52" s="359">
        <v>0</v>
      </c>
      <c r="AZ52" s="359">
        <v>0</v>
      </c>
      <c r="BA52" s="359">
        <v>0</v>
      </c>
      <c r="BB52" s="392">
        <v>84000297</v>
      </c>
      <c r="BC52" s="359">
        <v>0</v>
      </c>
      <c r="BD52" s="359">
        <v>0</v>
      </c>
      <c r="BE52" s="392">
        <v>84000297</v>
      </c>
      <c r="BF52" s="359">
        <v>0</v>
      </c>
      <c r="BG52" s="359">
        <v>0</v>
      </c>
      <c r="BH52" s="40" t="s">
        <v>155</v>
      </c>
      <c r="BI52" s="361">
        <f t="shared" si="6"/>
        <v>0.4</v>
      </c>
      <c r="BJ52" s="543"/>
    </row>
    <row r="53" spans="1:62" ht="150">
      <c r="A53" s="13" t="s">
        <v>480</v>
      </c>
      <c r="B53" s="13" t="s">
        <v>481</v>
      </c>
      <c r="C53" s="13" t="s">
        <v>519</v>
      </c>
      <c r="D53" s="13" t="s">
        <v>101</v>
      </c>
      <c r="E53" s="13">
        <v>2</v>
      </c>
      <c r="F53" s="40">
        <v>1</v>
      </c>
      <c r="G53" s="347">
        <v>0.5</v>
      </c>
      <c r="H53" s="361">
        <v>0.11</v>
      </c>
      <c r="I53" s="13" t="s">
        <v>131</v>
      </c>
      <c r="J53" s="349">
        <v>2021130010250</v>
      </c>
      <c r="K53" s="385" t="s">
        <v>140</v>
      </c>
      <c r="L53" s="13" t="s">
        <v>203</v>
      </c>
      <c r="M53" s="390">
        <v>44743</v>
      </c>
      <c r="N53" s="379">
        <v>44926</v>
      </c>
      <c r="O53" s="393">
        <f t="shared" si="4"/>
        <v>184</v>
      </c>
      <c r="P53" s="40">
        <v>2</v>
      </c>
      <c r="Q53" s="347">
        <v>1</v>
      </c>
      <c r="R53" s="347">
        <v>0.5</v>
      </c>
      <c r="S53" s="40" t="s">
        <v>448</v>
      </c>
      <c r="T53" s="380"/>
      <c r="U53" s="380"/>
      <c r="V53" s="538" t="s">
        <v>520</v>
      </c>
      <c r="W53" s="13" t="s">
        <v>203</v>
      </c>
      <c r="X53" s="409" t="s">
        <v>484</v>
      </c>
      <c r="Y53" s="40" t="s">
        <v>448</v>
      </c>
      <c r="Z53" s="40"/>
      <c r="AA53" s="409" t="s">
        <v>485</v>
      </c>
      <c r="AB53" s="40" t="s">
        <v>448</v>
      </c>
      <c r="AC53" s="380"/>
      <c r="AD53" s="380"/>
      <c r="AE53" s="40" t="s">
        <v>448</v>
      </c>
      <c r="AF53" s="380"/>
      <c r="AG53" s="380"/>
      <c r="AH53" s="40" t="s">
        <v>448</v>
      </c>
      <c r="AI53" s="380"/>
      <c r="AJ53" s="380"/>
      <c r="AK53" s="347">
        <v>0.5</v>
      </c>
      <c r="AL53" s="347">
        <v>0.5</v>
      </c>
      <c r="AM53" s="347">
        <v>0.5</v>
      </c>
      <c r="AN53" s="347">
        <f>G53-AM53</f>
        <v>0</v>
      </c>
      <c r="AO53" s="13" t="s">
        <v>521</v>
      </c>
      <c r="AP53" s="13" t="s">
        <v>487</v>
      </c>
      <c r="AQ53" s="151">
        <v>482511000</v>
      </c>
      <c r="AR53" s="347">
        <v>0.76</v>
      </c>
      <c r="AS53" s="151">
        <v>482511000</v>
      </c>
      <c r="AT53" s="358">
        <f t="shared" si="5"/>
        <v>482511000</v>
      </c>
      <c r="AU53" s="151">
        <f t="shared" si="1"/>
        <v>0</v>
      </c>
      <c r="AV53" s="151">
        <v>482511000</v>
      </c>
      <c r="AW53" s="151">
        <v>242606064</v>
      </c>
      <c r="AX53" s="151">
        <v>50703000</v>
      </c>
      <c r="AY53" s="360">
        <v>482511000</v>
      </c>
      <c r="AZ53" s="360">
        <v>242606064</v>
      </c>
      <c r="BA53" s="360">
        <v>136800000</v>
      </c>
      <c r="BB53" s="358">
        <v>482511000</v>
      </c>
      <c r="BC53" s="358">
        <v>313235297</v>
      </c>
      <c r="BD53" s="358">
        <v>238981260.08000001</v>
      </c>
      <c r="BE53" s="358">
        <v>482511000</v>
      </c>
      <c r="BF53" s="151">
        <v>368358797</v>
      </c>
      <c r="BG53" s="151">
        <v>295138993.07999998</v>
      </c>
      <c r="BH53" s="40" t="s">
        <v>156</v>
      </c>
      <c r="BI53" s="361">
        <f t="shared" si="6"/>
        <v>-0.11167308741147863</v>
      </c>
      <c r="BJ53" s="453" t="s">
        <v>522</v>
      </c>
    </row>
    <row r="54" spans="1:62" ht="225">
      <c r="A54" s="13" t="s">
        <v>480</v>
      </c>
      <c r="B54" s="13" t="s">
        <v>481</v>
      </c>
      <c r="C54" s="13" t="s">
        <v>519</v>
      </c>
      <c r="D54" s="325" t="s">
        <v>102</v>
      </c>
      <c r="E54" s="13">
        <v>1</v>
      </c>
      <c r="F54" s="40">
        <v>0</v>
      </c>
      <c r="G54" s="347">
        <v>0</v>
      </c>
      <c r="H54" s="361">
        <v>0</v>
      </c>
      <c r="I54" s="13" t="s">
        <v>131</v>
      </c>
      <c r="J54" s="349">
        <v>2021130010250</v>
      </c>
      <c r="K54" s="385" t="s">
        <v>140</v>
      </c>
      <c r="L54" s="13" t="s">
        <v>523</v>
      </c>
      <c r="M54" s="390">
        <v>44652</v>
      </c>
      <c r="N54" s="379">
        <v>44926</v>
      </c>
      <c r="O54" s="367">
        <f t="shared" si="4"/>
        <v>275</v>
      </c>
      <c r="P54" s="394">
        <v>1</v>
      </c>
      <c r="Q54" s="395">
        <v>0.5</v>
      </c>
      <c r="R54" s="396">
        <v>0</v>
      </c>
      <c r="S54" s="362" t="s">
        <v>448</v>
      </c>
      <c r="T54" s="380"/>
      <c r="U54" s="380"/>
      <c r="V54" s="529"/>
      <c r="W54" s="13" t="s">
        <v>523</v>
      </c>
      <c r="X54" s="409"/>
      <c r="Y54" s="40" t="s">
        <v>448</v>
      </c>
      <c r="Z54" s="40"/>
      <c r="AA54" s="409"/>
      <c r="AB54" s="40"/>
      <c r="AC54" s="40" t="s">
        <v>448</v>
      </c>
      <c r="AD54" s="13" t="s">
        <v>524</v>
      </c>
      <c r="AE54" s="40" t="s">
        <v>448</v>
      </c>
      <c r="AF54" s="380"/>
      <c r="AG54" s="13" t="s">
        <v>524</v>
      </c>
      <c r="AH54" s="380"/>
      <c r="AI54" s="40" t="s">
        <v>448</v>
      </c>
      <c r="AJ54" s="380"/>
      <c r="AK54" s="347">
        <v>0</v>
      </c>
      <c r="AL54" s="347">
        <v>0</v>
      </c>
      <c r="AM54" s="347">
        <v>0</v>
      </c>
      <c r="AN54" s="347">
        <f t="shared" ref="AN54:AN70" si="7">G54-AM54</f>
        <v>0</v>
      </c>
      <c r="AO54" s="13" t="s">
        <v>521</v>
      </c>
      <c r="AP54" s="13" t="s">
        <v>489</v>
      </c>
      <c r="AQ54" s="151">
        <v>1050000000</v>
      </c>
      <c r="AR54" s="347">
        <v>0.88</v>
      </c>
      <c r="AS54" s="151">
        <v>1050000000</v>
      </c>
      <c r="AT54" s="358">
        <f t="shared" si="5"/>
        <v>1050000000</v>
      </c>
      <c r="AU54" s="151">
        <f t="shared" si="1"/>
        <v>0</v>
      </c>
      <c r="AV54" s="151">
        <v>1050000000</v>
      </c>
      <c r="AW54" s="151">
        <v>132600000</v>
      </c>
      <c r="AX54" s="151">
        <v>0</v>
      </c>
      <c r="AY54" s="360">
        <v>1050000000</v>
      </c>
      <c r="AZ54" s="360">
        <v>924600000</v>
      </c>
      <c r="BA54" s="360">
        <v>100668031.2</v>
      </c>
      <c r="BB54" s="358">
        <v>1050000000</v>
      </c>
      <c r="BC54" s="358">
        <v>924600000</v>
      </c>
      <c r="BD54" s="358">
        <v>619764568.5</v>
      </c>
      <c r="BE54" s="358">
        <v>1050000000</v>
      </c>
      <c r="BF54" s="151">
        <v>924600000</v>
      </c>
      <c r="BG54" s="151">
        <v>924600000</v>
      </c>
      <c r="BH54" s="40" t="s">
        <v>156</v>
      </c>
      <c r="BI54" s="361">
        <f t="shared" si="6"/>
        <v>-0.88057142857142856</v>
      </c>
      <c r="BJ54" s="542"/>
    </row>
    <row r="55" spans="1:62" ht="152.25" customHeight="1">
      <c r="A55" s="13" t="s">
        <v>480</v>
      </c>
      <c r="B55" s="13" t="s">
        <v>481</v>
      </c>
      <c r="C55" s="13" t="s">
        <v>519</v>
      </c>
      <c r="D55" s="325" t="s">
        <v>102</v>
      </c>
      <c r="E55" s="13">
        <v>1</v>
      </c>
      <c r="F55" s="40">
        <v>0</v>
      </c>
      <c r="G55" s="347">
        <v>0</v>
      </c>
      <c r="H55" s="361">
        <v>0</v>
      </c>
      <c r="I55" s="13" t="s">
        <v>131</v>
      </c>
      <c r="J55" s="349">
        <v>2021130010250</v>
      </c>
      <c r="K55" s="385" t="s">
        <v>140</v>
      </c>
      <c r="L55" s="13" t="s">
        <v>207</v>
      </c>
      <c r="M55" s="390">
        <v>44593</v>
      </c>
      <c r="N55" s="379">
        <v>44926</v>
      </c>
      <c r="O55" s="367">
        <f t="shared" si="4"/>
        <v>334</v>
      </c>
      <c r="P55" s="394">
        <v>150</v>
      </c>
      <c r="Q55" s="395">
        <v>0.15</v>
      </c>
      <c r="R55" s="396">
        <v>0.55000000000000004</v>
      </c>
      <c r="S55" s="40" t="s">
        <v>448</v>
      </c>
      <c r="T55" s="380"/>
      <c r="U55" s="380"/>
      <c r="V55" s="529"/>
      <c r="W55" s="13" t="s">
        <v>207</v>
      </c>
      <c r="X55" s="409"/>
      <c r="Y55" s="40" t="s">
        <v>448</v>
      </c>
      <c r="Z55" s="40"/>
      <c r="AA55" s="409"/>
      <c r="AB55" s="40" t="s">
        <v>448</v>
      </c>
      <c r="AC55" s="380"/>
      <c r="AD55" s="380"/>
      <c r="AE55" s="40" t="s">
        <v>448</v>
      </c>
      <c r="AF55" s="380"/>
      <c r="AG55" s="380"/>
      <c r="AH55" s="40" t="s">
        <v>448</v>
      </c>
      <c r="AI55" s="380"/>
      <c r="AJ55" s="380"/>
      <c r="AK55" s="347">
        <v>0.55000000000000004</v>
      </c>
      <c r="AL55" s="347">
        <v>0.55000000000000004</v>
      </c>
      <c r="AM55" s="347">
        <v>0</v>
      </c>
      <c r="AN55" s="347">
        <f t="shared" si="7"/>
        <v>0</v>
      </c>
      <c r="AO55" s="13" t="s">
        <v>521</v>
      </c>
      <c r="AP55" s="13" t="s">
        <v>490</v>
      </c>
      <c r="AQ55" s="151">
        <v>15860000</v>
      </c>
      <c r="AR55" s="347">
        <v>0</v>
      </c>
      <c r="AS55" s="151">
        <v>15860000</v>
      </c>
      <c r="AT55" s="358">
        <f t="shared" si="5"/>
        <v>15860000</v>
      </c>
      <c r="AU55" s="151">
        <f t="shared" si="1"/>
        <v>0</v>
      </c>
      <c r="AV55" s="151">
        <v>0</v>
      </c>
      <c r="AW55" s="151">
        <v>0</v>
      </c>
      <c r="AX55" s="151">
        <v>0</v>
      </c>
      <c r="AY55" s="360">
        <v>0</v>
      </c>
      <c r="AZ55" s="360">
        <v>0</v>
      </c>
      <c r="BA55" s="360">
        <v>0</v>
      </c>
      <c r="BB55" s="358">
        <v>15860000</v>
      </c>
      <c r="BC55" s="397">
        <v>0</v>
      </c>
      <c r="BD55" s="397">
        <v>0</v>
      </c>
      <c r="BE55" s="358">
        <v>15860000</v>
      </c>
      <c r="BF55" s="151">
        <v>0</v>
      </c>
      <c r="BG55" s="151">
        <v>0</v>
      </c>
      <c r="BH55" s="40" t="s">
        <v>155</v>
      </c>
      <c r="BI55" s="361">
        <f t="shared" si="6"/>
        <v>0.55000000000000004</v>
      </c>
      <c r="BJ55" s="542"/>
    </row>
    <row r="56" spans="1:62" ht="135">
      <c r="A56" s="13" t="s">
        <v>480</v>
      </c>
      <c r="B56" s="13" t="s">
        <v>481</v>
      </c>
      <c r="C56" s="13" t="s">
        <v>519</v>
      </c>
      <c r="D56" s="325" t="s">
        <v>102</v>
      </c>
      <c r="E56" s="13">
        <v>1</v>
      </c>
      <c r="F56" s="40">
        <v>0</v>
      </c>
      <c r="G56" s="347">
        <v>0</v>
      </c>
      <c r="H56" s="361">
        <v>0</v>
      </c>
      <c r="I56" s="13" t="s">
        <v>131</v>
      </c>
      <c r="J56" s="349">
        <v>2021130010250</v>
      </c>
      <c r="K56" s="385" t="s">
        <v>140</v>
      </c>
      <c r="L56" s="13" t="s">
        <v>208</v>
      </c>
      <c r="M56" s="390">
        <v>44593</v>
      </c>
      <c r="N56" s="379">
        <v>44926</v>
      </c>
      <c r="O56" s="367">
        <f t="shared" si="4"/>
        <v>334</v>
      </c>
      <c r="P56" s="40">
        <v>50</v>
      </c>
      <c r="Q56" s="347">
        <v>0.15</v>
      </c>
      <c r="R56" s="347">
        <v>0</v>
      </c>
      <c r="S56" s="40" t="s">
        <v>448</v>
      </c>
      <c r="T56" s="380"/>
      <c r="U56" s="380"/>
      <c r="V56" s="529"/>
      <c r="W56" s="13" t="s">
        <v>208</v>
      </c>
      <c r="X56" s="409"/>
      <c r="Y56" s="40" t="s">
        <v>448</v>
      </c>
      <c r="Z56" s="40"/>
      <c r="AA56" s="409"/>
      <c r="AB56" s="40"/>
      <c r="AC56" s="40" t="s">
        <v>448</v>
      </c>
      <c r="AD56" s="13" t="s">
        <v>364</v>
      </c>
      <c r="AE56" s="40"/>
      <c r="AF56" s="40" t="s">
        <v>448</v>
      </c>
      <c r="AG56" s="13" t="s">
        <v>364</v>
      </c>
      <c r="AH56" s="380"/>
      <c r="AI56" s="40" t="s">
        <v>448</v>
      </c>
      <c r="AJ56" s="380"/>
      <c r="AK56" s="347">
        <v>0</v>
      </c>
      <c r="AL56" s="347">
        <v>0</v>
      </c>
      <c r="AM56" s="347">
        <v>0</v>
      </c>
      <c r="AN56" s="347">
        <f t="shared" si="7"/>
        <v>0</v>
      </c>
      <c r="AO56" s="409" t="s">
        <v>521</v>
      </c>
      <c r="AP56" s="409" t="s">
        <v>493</v>
      </c>
      <c r="AQ56" s="413">
        <v>450000000</v>
      </c>
      <c r="AR56" s="527">
        <v>0.47</v>
      </c>
      <c r="AS56" s="413">
        <v>450000000</v>
      </c>
      <c r="AT56" s="539">
        <f t="shared" si="5"/>
        <v>450000000</v>
      </c>
      <c r="AU56" s="413">
        <f t="shared" si="1"/>
        <v>0</v>
      </c>
      <c r="AV56" s="413">
        <v>0</v>
      </c>
      <c r="AW56" s="413">
        <v>0</v>
      </c>
      <c r="AX56" s="413">
        <v>0</v>
      </c>
      <c r="AY56" s="533">
        <v>0</v>
      </c>
      <c r="AZ56" s="533">
        <v>0</v>
      </c>
      <c r="BA56" s="533">
        <v>0</v>
      </c>
      <c r="BB56" s="540">
        <v>450000000</v>
      </c>
      <c r="BC56" s="544">
        <v>28565333</v>
      </c>
      <c r="BD56" s="544">
        <v>3605000</v>
      </c>
      <c r="BE56" s="540">
        <v>450000000</v>
      </c>
      <c r="BF56" s="535">
        <v>213365333</v>
      </c>
      <c r="BG56" s="535">
        <v>36631075.030000001</v>
      </c>
      <c r="BH56" s="541" t="s">
        <v>155</v>
      </c>
      <c r="BI56" s="361">
        <f t="shared" si="6"/>
        <v>-8.1402388955555557E-2</v>
      </c>
      <c r="BJ56" s="542"/>
    </row>
    <row r="57" spans="1:62" ht="120">
      <c r="A57" s="13" t="s">
        <v>480</v>
      </c>
      <c r="B57" s="13" t="s">
        <v>481</v>
      </c>
      <c r="C57" s="13" t="s">
        <v>519</v>
      </c>
      <c r="D57" s="325" t="s">
        <v>102</v>
      </c>
      <c r="E57" s="13">
        <v>1</v>
      </c>
      <c r="F57" s="40">
        <v>0</v>
      </c>
      <c r="G57" s="347">
        <v>0</v>
      </c>
      <c r="H57" s="361">
        <v>0</v>
      </c>
      <c r="I57" s="13" t="s">
        <v>131</v>
      </c>
      <c r="J57" s="349">
        <v>2021130010250</v>
      </c>
      <c r="K57" s="385" t="s">
        <v>140</v>
      </c>
      <c r="L57" s="21" t="s">
        <v>209</v>
      </c>
      <c r="M57" s="390">
        <v>44593</v>
      </c>
      <c r="N57" s="379">
        <v>44926</v>
      </c>
      <c r="O57" s="367">
        <f t="shared" si="4"/>
        <v>334</v>
      </c>
      <c r="P57" s="40">
        <v>120</v>
      </c>
      <c r="Q57" s="347">
        <v>0.2</v>
      </c>
      <c r="R57" s="347">
        <v>1</v>
      </c>
      <c r="S57" s="40" t="s">
        <v>448</v>
      </c>
      <c r="T57" s="380"/>
      <c r="U57" s="380"/>
      <c r="V57" s="529"/>
      <c r="W57" s="21" t="s">
        <v>209</v>
      </c>
      <c r="X57" s="409"/>
      <c r="Y57" s="40" t="s">
        <v>448</v>
      </c>
      <c r="Z57" s="40"/>
      <c r="AA57" s="409"/>
      <c r="AB57" s="40" t="s">
        <v>448</v>
      </c>
      <c r="AC57" s="380"/>
      <c r="AD57" s="380"/>
      <c r="AE57" s="40" t="s">
        <v>448</v>
      </c>
      <c r="AF57" s="380"/>
      <c r="AG57" s="380"/>
      <c r="AH57" s="40" t="s">
        <v>448</v>
      </c>
      <c r="AI57" s="380"/>
      <c r="AJ57" s="380"/>
      <c r="AK57" s="347">
        <v>1</v>
      </c>
      <c r="AL57" s="347">
        <v>1</v>
      </c>
      <c r="AM57" s="347">
        <v>0</v>
      </c>
      <c r="AN57" s="347">
        <f t="shared" si="7"/>
        <v>0</v>
      </c>
      <c r="AO57" s="409"/>
      <c r="AP57" s="409"/>
      <c r="AQ57" s="413"/>
      <c r="AR57" s="527"/>
      <c r="AS57" s="413"/>
      <c r="AT57" s="539"/>
      <c r="AU57" s="413"/>
      <c r="AV57" s="413"/>
      <c r="AW57" s="413"/>
      <c r="AX57" s="413"/>
      <c r="AY57" s="533"/>
      <c r="AZ57" s="533"/>
      <c r="BA57" s="533"/>
      <c r="BB57" s="540"/>
      <c r="BC57" s="544"/>
      <c r="BD57" s="544"/>
      <c r="BE57" s="540"/>
      <c r="BF57" s="536"/>
      <c r="BG57" s="536"/>
      <c r="BH57" s="542"/>
      <c r="BI57" s="361">
        <f>AL57-((BG56/BE56))</f>
        <v>0.91859761104444448</v>
      </c>
      <c r="BJ57" s="542"/>
    </row>
    <row r="58" spans="1:62" ht="120">
      <c r="A58" s="13" t="s">
        <v>480</v>
      </c>
      <c r="B58" s="13" t="s">
        <v>481</v>
      </c>
      <c r="C58" s="13" t="s">
        <v>519</v>
      </c>
      <c r="D58" s="325" t="s">
        <v>103</v>
      </c>
      <c r="E58" s="13">
        <v>1</v>
      </c>
      <c r="F58" s="40">
        <v>1</v>
      </c>
      <c r="G58" s="347">
        <v>1</v>
      </c>
      <c r="H58" s="361">
        <v>0.33</v>
      </c>
      <c r="I58" s="13" t="s">
        <v>131</v>
      </c>
      <c r="J58" s="349">
        <v>2021130010250</v>
      </c>
      <c r="K58" s="385" t="s">
        <v>140</v>
      </c>
      <c r="L58" s="21" t="s">
        <v>212</v>
      </c>
      <c r="M58" s="390">
        <v>44593</v>
      </c>
      <c r="N58" s="379">
        <v>44926</v>
      </c>
      <c r="O58" s="367">
        <f t="shared" si="4"/>
        <v>334</v>
      </c>
      <c r="P58" s="40">
        <v>120</v>
      </c>
      <c r="Q58" s="347">
        <v>0.2</v>
      </c>
      <c r="R58" s="347">
        <v>1</v>
      </c>
      <c r="S58" s="40" t="s">
        <v>448</v>
      </c>
      <c r="T58" s="380"/>
      <c r="U58" s="380"/>
      <c r="V58" s="529"/>
      <c r="W58" s="21" t="s">
        <v>212</v>
      </c>
      <c r="X58" s="409"/>
      <c r="Y58" s="40" t="s">
        <v>448</v>
      </c>
      <c r="Z58" s="40"/>
      <c r="AA58" s="409"/>
      <c r="AB58" s="40" t="s">
        <v>448</v>
      </c>
      <c r="AC58" s="380"/>
      <c r="AD58" s="380"/>
      <c r="AE58" s="40" t="s">
        <v>448</v>
      </c>
      <c r="AF58" s="380"/>
      <c r="AG58" s="380"/>
      <c r="AH58" s="40" t="s">
        <v>448</v>
      </c>
      <c r="AI58" s="380"/>
      <c r="AJ58" s="380"/>
      <c r="AK58" s="347">
        <v>1</v>
      </c>
      <c r="AL58" s="347">
        <v>1</v>
      </c>
      <c r="AM58" s="347">
        <v>1</v>
      </c>
      <c r="AN58" s="347">
        <f t="shared" si="7"/>
        <v>0</v>
      </c>
      <c r="AO58" s="409"/>
      <c r="AP58" s="409"/>
      <c r="AQ58" s="413"/>
      <c r="AR58" s="527"/>
      <c r="AS58" s="413"/>
      <c r="AT58" s="539"/>
      <c r="AU58" s="413"/>
      <c r="AV58" s="413"/>
      <c r="AW58" s="413"/>
      <c r="AX58" s="413"/>
      <c r="AY58" s="533"/>
      <c r="AZ58" s="533"/>
      <c r="BA58" s="533"/>
      <c r="BB58" s="540"/>
      <c r="BC58" s="544"/>
      <c r="BD58" s="544"/>
      <c r="BE58" s="540"/>
      <c r="BF58" s="536"/>
      <c r="BG58" s="536"/>
      <c r="BH58" s="542"/>
      <c r="BI58" s="361">
        <f>AL58-((BG56/BE56))</f>
        <v>0.91859761104444448</v>
      </c>
      <c r="BJ58" s="542"/>
    </row>
    <row r="59" spans="1:62" ht="120">
      <c r="A59" s="13" t="s">
        <v>480</v>
      </c>
      <c r="B59" s="13" t="s">
        <v>481</v>
      </c>
      <c r="C59" s="13" t="s">
        <v>519</v>
      </c>
      <c r="D59" s="325" t="s">
        <v>103</v>
      </c>
      <c r="E59" s="13">
        <v>1</v>
      </c>
      <c r="F59" s="40">
        <v>1</v>
      </c>
      <c r="G59" s="347">
        <v>1</v>
      </c>
      <c r="H59" s="361">
        <v>0.33</v>
      </c>
      <c r="I59" s="13" t="s">
        <v>131</v>
      </c>
      <c r="J59" s="349">
        <v>2021130010250</v>
      </c>
      <c r="K59" s="385" t="s">
        <v>140</v>
      </c>
      <c r="L59" s="21" t="s">
        <v>213</v>
      </c>
      <c r="M59" s="390">
        <v>44593</v>
      </c>
      <c r="N59" s="379">
        <v>44926</v>
      </c>
      <c r="O59" s="367">
        <f t="shared" si="4"/>
        <v>334</v>
      </c>
      <c r="P59" s="40">
        <v>120</v>
      </c>
      <c r="Q59" s="347">
        <v>0.2</v>
      </c>
      <c r="R59" s="347">
        <v>1</v>
      </c>
      <c r="S59" s="40" t="s">
        <v>448</v>
      </c>
      <c r="T59" s="380"/>
      <c r="U59" s="380"/>
      <c r="V59" s="529"/>
      <c r="W59" s="21" t="s">
        <v>213</v>
      </c>
      <c r="X59" s="409"/>
      <c r="Y59" s="40" t="s">
        <v>448</v>
      </c>
      <c r="Z59" s="40"/>
      <c r="AA59" s="409"/>
      <c r="AB59" s="40" t="s">
        <v>448</v>
      </c>
      <c r="AC59" s="380"/>
      <c r="AD59" s="380"/>
      <c r="AE59" s="40" t="s">
        <v>448</v>
      </c>
      <c r="AF59" s="380"/>
      <c r="AG59" s="380"/>
      <c r="AH59" s="40" t="s">
        <v>448</v>
      </c>
      <c r="AI59" s="380"/>
      <c r="AJ59" s="380"/>
      <c r="AK59" s="347">
        <v>1</v>
      </c>
      <c r="AL59" s="347">
        <v>1</v>
      </c>
      <c r="AM59" s="347">
        <v>1</v>
      </c>
      <c r="AN59" s="347">
        <f t="shared" si="7"/>
        <v>0</v>
      </c>
      <c r="AO59" s="409"/>
      <c r="AP59" s="409"/>
      <c r="AQ59" s="413"/>
      <c r="AR59" s="527"/>
      <c r="AS59" s="413"/>
      <c r="AT59" s="539"/>
      <c r="AU59" s="413"/>
      <c r="AV59" s="413"/>
      <c r="AW59" s="413"/>
      <c r="AX59" s="413"/>
      <c r="AY59" s="533"/>
      <c r="AZ59" s="533"/>
      <c r="BA59" s="533"/>
      <c r="BB59" s="540"/>
      <c r="BC59" s="544"/>
      <c r="BD59" s="544"/>
      <c r="BE59" s="540"/>
      <c r="BF59" s="536"/>
      <c r="BG59" s="536"/>
      <c r="BH59" s="542"/>
      <c r="BI59" s="361">
        <f>AL59-((BG56/BE56))</f>
        <v>0.91859761104444448</v>
      </c>
      <c r="BJ59" s="542"/>
    </row>
    <row r="60" spans="1:62" ht="120">
      <c r="A60" s="13" t="s">
        <v>480</v>
      </c>
      <c r="B60" s="13" t="s">
        <v>481</v>
      </c>
      <c r="C60" s="13" t="s">
        <v>519</v>
      </c>
      <c r="D60" s="325" t="s">
        <v>103</v>
      </c>
      <c r="E60" s="13">
        <v>1</v>
      </c>
      <c r="F60" s="40">
        <v>1</v>
      </c>
      <c r="G60" s="347">
        <v>1</v>
      </c>
      <c r="H60" s="361">
        <v>0.33</v>
      </c>
      <c r="I60" s="13" t="s">
        <v>131</v>
      </c>
      <c r="J60" s="349">
        <v>2021130010250</v>
      </c>
      <c r="K60" s="385" t="s">
        <v>140</v>
      </c>
      <c r="L60" s="21" t="s">
        <v>214</v>
      </c>
      <c r="M60" s="390">
        <v>44593</v>
      </c>
      <c r="N60" s="379">
        <v>44926</v>
      </c>
      <c r="O60" s="367">
        <f t="shared" si="4"/>
        <v>334</v>
      </c>
      <c r="P60" s="40">
        <v>1</v>
      </c>
      <c r="Q60" s="347">
        <v>0.6</v>
      </c>
      <c r="R60" s="347">
        <v>1</v>
      </c>
      <c r="S60" s="40" t="s">
        <v>448</v>
      </c>
      <c r="T60" s="380"/>
      <c r="U60" s="380"/>
      <c r="V60" s="529"/>
      <c r="W60" s="21" t="s">
        <v>214</v>
      </c>
      <c r="X60" s="409"/>
      <c r="Y60" s="40" t="s">
        <v>448</v>
      </c>
      <c r="Z60" s="40"/>
      <c r="AA60" s="409"/>
      <c r="AB60" s="40" t="s">
        <v>448</v>
      </c>
      <c r="AC60" s="380"/>
      <c r="AD60" s="380"/>
      <c r="AE60" s="40" t="s">
        <v>448</v>
      </c>
      <c r="AF60" s="380"/>
      <c r="AG60" s="380"/>
      <c r="AH60" s="40" t="s">
        <v>448</v>
      </c>
      <c r="AI60" s="380"/>
      <c r="AJ60" s="380"/>
      <c r="AK60" s="347">
        <v>1</v>
      </c>
      <c r="AL60" s="347">
        <v>1</v>
      </c>
      <c r="AM60" s="347">
        <v>1</v>
      </c>
      <c r="AN60" s="347">
        <f t="shared" si="7"/>
        <v>0</v>
      </c>
      <c r="AO60" s="409"/>
      <c r="AP60" s="409"/>
      <c r="AQ60" s="413"/>
      <c r="AR60" s="527"/>
      <c r="AS60" s="413"/>
      <c r="AT60" s="539"/>
      <c r="AU60" s="413"/>
      <c r="AV60" s="413"/>
      <c r="AW60" s="413"/>
      <c r="AX60" s="413"/>
      <c r="AY60" s="533"/>
      <c r="AZ60" s="533"/>
      <c r="BA60" s="533"/>
      <c r="BB60" s="540"/>
      <c r="BC60" s="544"/>
      <c r="BD60" s="544"/>
      <c r="BE60" s="540"/>
      <c r="BF60" s="536"/>
      <c r="BG60" s="536"/>
      <c r="BH60" s="542"/>
      <c r="BI60" s="361">
        <f>AL60-((BG56/BE56))</f>
        <v>0.91859761104444448</v>
      </c>
      <c r="BJ60" s="542"/>
    </row>
    <row r="61" spans="1:62" ht="150.75" customHeight="1">
      <c r="A61" s="13" t="s">
        <v>480</v>
      </c>
      <c r="B61" s="13" t="s">
        <v>481</v>
      </c>
      <c r="C61" s="13" t="s">
        <v>519</v>
      </c>
      <c r="D61" s="13" t="s">
        <v>104</v>
      </c>
      <c r="E61" s="13">
        <v>1</v>
      </c>
      <c r="F61" s="40">
        <v>0</v>
      </c>
      <c r="G61" s="347">
        <v>0</v>
      </c>
      <c r="H61" s="361">
        <v>0</v>
      </c>
      <c r="I61" s="13" t="s">
        <v>131</v>
      </c>
      <c r="J61" s="349">
        <v>2021130010250</v>
      </c>
      <c r="K61" s="385" t="s">
        <v>140</v>
      </c>
      <c r="L61" s="13" t="s">
        <v>250</v>
      </c>
      <c r="M61" s="390">
        <v>44593</v>
      </c>
      <c r="N61" s="379">
        <v>44926</v>
      </c>
      <c r="O61" s="367">
        <f t="shared" si="4"/>
        <v>334</v>
      </c>
      <c r="P61" s="40">
        <v>1</v>
      </c>
      <c r="Q61" s="347">
        <v>1</v>
      </c>
      <c r="R61" s="347">
        <v>1</v>
      </c>
      <c r="S61" s="40" t="s">
        <v>448</v>
      </c>
      <c r="T61" s="380"/>
      <c r="U61" s="380"/>
      <c r="V61" s="529"/>
      <c r="W61" s="13" t="s">
        <v>250</v>
      </c>
      <c r="X61" s="409"/>
      <c r="Y61" s="40" t="s">
        <v>448</v>
      </c>
      <c r="Z61" s="40"/>
      <c r="AA61" s="409"/>
      <c r="AB61" s="40" t="s">
        <v>448</v>
      </c>
      <c r="AC61" s="380"/>
      <c r="AD61" s="380"/>
      <c r="AE61" s="40" t="s">
        <v>448</v>
      </c>
      <c r="AF61" s="380"/>
      <c r="AG61" s="380"/>
      <c r="AH61" s="40" t="s">
        <v>448</v>
      </c>
      <c r="AI61" s="380"/>
      <c r="AJ61" s="380"/>
      <c r="AK61" s="347">
        <v>1</v>
      </c>
      <c r="AL61" s="347">
        <v>1</v>
      </c>
      <c r="AM61" s="347">
        <v>0</v>
      </c>
      <c r="AN61" s="347">
        <f t="shared" si="7"/>
        <v>0</v>
      </c>
      <c r="AO61" s="409"/>
      <c r="AP61" s="409"/>
      <c r="AQ61" s="413"/>
      <c r="AR61" s="527"/>
      <c r="AS61" s="413"/>
      <c r="AT61" s="539"/>
      <c r="AU61" s="413"/>
      <c r="AV61" s="413"/>
      <c r="AW61" s="413"/>
      <c r="AX61" s="413"/>
      <c r="AY61" s="533"/>
      <c r="AZ61" s="533"/>
      <c r="BA61" s="533"/>
      <c r="BB61" s="540"/>
      <c r="BC61" s="544"/>
      <c r="BD61" s="544"/>
      <c r="BE61" s="540"/>
      <c r="BF61" s="537"/>
      <c r="BG61" s="537"/>
      <c r="BH61" s="543"/>
      <c r="BI61" s="361">
        <f>AL61-((BG56/BE56))</f>
        <v>0.91859761104444448</v>
      </c>
      <c r="BJ61" s="542"/>
    </row>
    <row r="62" spans="1:62" ht="108" customHeight="1">
      <c r="A62" s="13" t="s">
        <v>480</v>
      </c>
      <c r="B62" s="13" t="s">
        <v>481</v>
      </c>
      <c r="C62" s="13" t="s">
        <v>519</v>
      </c>
      <c r="D62" s="15" t="s">
        <v>105</v>
      </c>
      <c r="E62" s="13">
        <v>1</v>
      </c>
      <c r="F62" s="40">
        <v>22</v>
      </c>
      <c r="G62" s="347">
        <v>1</v>
      </c>
      <c r="H62" s="361">
        <v>1</v>
      </c>
      <c r="I62" s="13" t="s">
        <v>132</v>
      </c>
      <c r="J62" s="349">
        <v>2021130010249</v>
      </c>
      <c r="K62" s="385" t="s">
        <v>142</v>
      </c>
      <c r="L62" s="13" t="s">
        <v>215</v>
      </c>
      <c r="M62" s="379">
        <v>44593</v>
      </c>
      <c r="N62" s="379">
        <v>44926</v>
      </c>
      <c r="O62" s="367">
        <f t="shared" si="4"/>
        <v>334</v>
      </c>
      <c r="P62" s="40">
        <v>1</v>
      </c>
      <c r="Q62" s="361">
        <v>1</v>
      </c>
      <c r="R62" s="361">
        <v>1</v>
      </c>
      <c r="S62" s="40" t="s">
        <v>448</v>
      </c>
      <c r="T62" s="380"/>
      <c r="U62" s="380"/>
      <c r="V62" s="538" t="s">
        <v>525</v>
      </c>
      <c r="W62" s="13" t="s">
        <v>215</v>
      </c>
      <c r="X62" s="409" t="s">
        <v>484</v>
      </c>
      <c r="Y62" s="40" t="s">
        <v>448</v>
      </c>
      <c r="Z62" s="40"/>
      <c r="AA62" s="409" t="s">
        <v>485</v>
      </c>
      <c r="AB62" s="40" t="s">
        <v>448</v>
      </c>
      <c r="AC62" s="40"/>
      <c r="AD62" s="13"/>
      <c r="AE62" s="40" t="s">
        <v>448</v>
      </c>
      <c r="AF62" s="40"/>
      <c r="AG62" s="13"/>
      <c r="AH62" s="40" t="s">
        <v>448</v>
      </c>
      <c r="AI62" s="380"/>
      <c r="AJ62" s="380"/>
      <c r="AK62" s="361">
        <v>1</v>
      </c>
      <c r="AL62" s="361">
        <v>1</v>
      </c>
      <c r="AM62" s="347">
        <v>1</v>
      </c>
      <c r="AN62" s="347">
        <f t="shared" si="7"/>
        <v>0</v>
      </c>
      <c r="AO62" s="13" t="s">
        <v>526</v>
      </c>
      <c r="AP62" s="13" t="s">
        <v>487</v>
      </c>
      <c r="AQ62" s="151">
        <v>217979000</v>
      </c>
      <c r="AR62" s="347">
        <v>0.94</v>
      </c>
      <c r="AS62" s="151">
        <v>217979000</v>
      </c>
      <c r="AT62" s="358">
        <f t="shared" si="5"/>
        <v>217979000</v>
      </c>
      <c r="AU62" s="151">
        <f t="shared" si="1"/>
        <v>0</v>
      </c>
      <c r="AV62" s="151">
        <v>380477076.93000001</v>
      </c>
      <c r="AW62" s="151">
        <v>157092000</v>
      </c>
      <c r="AX62" s="151">
        <v>24024000</v>
      </c>
      <c r="AY62" s="360">
        <v>335877076.93000001</v>
      </c>
      <c r="AZ62" s="360">
        <v>157092000</v>
      </c>
      <c r="BA62" s="360">
        <v>86755000</v>
      </c>
      <c r="BB62" s="151">
        <v>217979000</v>
      </c>
      <c r="BC62" s="151">
        <v>204973200</v>
      </c>
      <c r="BD62" s="151">
        <v>145762000</v>
      </c>
      <c r="BE62" s="151">
        <v>217979000</v>
      </c>
      <c r="BF62" s="151">
        <v>204973200</v>
      </c>
      <c r="BG62" s="151">
        <v>204973200</v>
      </c>
      <c r="BH62" s="40" t="s">
        <v>155</v>
      </c>
      <c r="BI62" s="361">
        <f t="shared" si="6"/>
        <v>5.9665380610058771E-2</v>
      </c>
      <c r="BJ62" s="542"/>
    </row>
    <row r="63" spans="1:62" ht="105">
      <c r="A63" s="13" t="s">
        <v>480</v>
      </c>
      <c r="B63" s="13" t="s">
        <v>481</v>
      </c>
      <c r="C63" s="13" t="s">
        <v>519</v>
      </c>
      <c r="D63" s="15" t="s">
        <v>106</v>
      </c>
      <c r="E63" s="13">
        <v>5</v>
      </c>
      <c r="F63" s="40">
        <v>1.1000000000000001</v>
      </c>
      <c r="G63" s="347">
        <v>0.22</v>
      </c>
      <c r="H63" s="361">
        <v>0.11</v>
      </c>
      <c r="I63" s="13" t="s">
        <v>132</v>
      </c>
      <c r="J63" s="349">
        <v>2021130010249</v>
      </c>
      <c r="K63" s="385" t="s">
        <v>142</v>
      </c>
      <c r="L63" s="15" t="s">
        <v>217</v>
      </c>
      <c r="M63" s="379">
        <v>44621</v>
      </c>
      <c r="N63" s="379">
        <v>44926</v>
      </c>
      <c r="O63" s="367">
        <f t="shared" si="4"/>
        <v>306</v>
      </c>
      <c r="P63" s="40">
        <v>1</v>
      </c>
      <c r="Q63" s="361">
        <v>1</v>
      </c>
      <c r="R63" s="388">
        <v>1</v>
      </c>
      <c r="S63" s="40" t="s">
        <v>448</v>
      </c>
      <c r="T63" s="380"/>
      <c r="U63" s="380"/>
      <c r="V63" s="529"/>
      <c r="W63" s="15" t="s">
        <v>217</v>
      </c>
      <c r="X63" s="409"/>
      <c r="Y63" s="40" t="s">
        <v>448</v>
      </c>
      <c r="Z63" s="40"/>
      <c r="AA63" s="409"/>
      <c r="AB63" s="40" t="s">
        <v>448</v>
      </c>
      <c r="AC63" s="380"/>
      <c r="AD63" s="380"/>
      <c r="AE63" s="40" t="s">
        <v>448</v>
      </c>
      <c r="AF63" s="380"/>
      <c r="AG63" s="380"/>
      <c r="AH63" s="40" t="s">
        <v>448</v>
      </c>
      <c r="AI63" s="380"/>
      <c r="AJ63" s="380"/>
      <c r="AK63" s="361">
        <v>1</v>
      </c>
      <c r="AL63" s="361">
        <v>1</v>
      </c>
      <c r="AM63" s="347">
        <v>0.22</v>
      </c>
      <c r="AN63" s="347">
        <f t="shared" si="7"/>
        <v>0</v>
      </c>
      <c r="AO63" s="13" t="s">
        <v>526</v>
      </c>
      <c r="AP63" s="13" t="s">
        <v>489</v>
      </c>
      <c r="AQ63" s="151">
        <v>408000000</v>
      </c>
      <c r="AR63" s="347">
        <v>0.95</v>
      </c>
      <c r="AS63" s="151">
        <v>408000000</v>
      </c>
      <c r="AT63" s="358">
        <f t="shared" si="5"/>
        <v>408000000</v>
      </c>
      <c r="AU63" s="151">
        <f t="shared" si="1"/>
        <v>0</v>
      </c>
      <c r="AV63" s="151">
        <v>408000000</v>
      </c>
      <c r="AW63" s="151">
        <v>0</v>
      </c>
      <c r="AX63" s="151">
        <v>0</v>
      </c>
      <c r="AY63" s="360">
        <v>408000000</v>
      </c>
      <c r="AZ63" s="360">
        <v>0</v>
      </c>
      <c r="BA63" s="360">
        <v>0</v>
      </c>
      <c r="BB63" s="151">
        <v>408000000</v>
      </c>
      <c r="BC63" s="151">
        <v>385790860</v>
      </c>
      <c r="BD63" s="151">
        <v>0</v>
      </c>
      <c r="BE63" s="151">
        <v>408000000</v>
      </c>
      <c r="BF63" s="151">
        <v>385790860</v>
      </c>
      <c r="BG63" s="151">
        <v>135026801</v>
      </c>
      <c r="BH63" s="40" t="s">
        <v>155</v>
      </c>
      <c r="BI63" s="361">
        <f t="shared" si="6"/>
        <v>0.66905195833333331</v>
      </c>
      <c r="BJ63" s="542"/>
    </row>
    <row r="64" spans="1:62" ht="105">
      <c r="A64" s="13" t="s">
        <v>480</v>
      </c>
      <c r="B64" s="13" t="s">
        <v>481</v>
      </c>
      <c r="C64" s="13" t="s">
        <v>519</v>
      </c>
      <c r="D64" s="15" t="s">
        <v>107</v>
      </c>
      <c r="E64" s="13">
        <v>0</v>
      </c>
      <c r="F64" s="13">
        <v>0</v>
      </c>
      <c r="G64" s="13">
        <v>0</v>
      </c>
      <c r="H64" s="361">
        <v>0</v>
      </c>
      <c r="I64" s="13" t="s">
        <v>132</v>
      </c>
      <c r="J64" s="349">
        <v>2021130010249</v>
      </c>
      <c r="K64" s="385" t="s">
        <v>142</v>
      </c>
      <c r="L64" s="15" t="s">
        <v>218</v>
      </c>
      <c r="M64" s="379">
        <v>44593</v>
      </c>
      <c r="N64" s="379">
        <v>44926</v>
      </c>
      <c r="O64" s="367">
        <f t="shared" si="4"/>
        <v>334</v>
      </c>
      <c r="P64" s="40">
        <v>1</v>
      </c>
      <c r="Q64" s="361">
        <v>1</v>
      </c>
      <c r="R64" s="388">
        <v>1</v>
      </c>
      <c r="S64" s="40" t="s">
        <v>448</v>
      </c>
      <c r="T64" s="380"/>
      <c r="U64" s="380"/>
      <c r="V64" s="529"/>
      <c r="W64" s="15" t="s">
        <v>218</v>
      </c>
      <c r="X64" s="409"/>
      <c r="Y64" s="40" t="s">
        <v>448</v>
      </c>
      <c r="Z64" s="40"/>
      <c r="AA64" s="409"/>
      <c r="AB64" s="40" t="s">
        <v>448</v>
      </c>
      <c r="AC64" s="380"/>
      <c r="AD64" s="380"/>
      <c r="AE64" s="40" t="s">
        <v>448</v>
      </c>
      <c r="AF64" s="380"/>
      <c r="AG64" s="380"/>
      <c r="AH64" s="40" t="s">
        <v>448</v>
      </c>
      <c r="AI64" s="380"/>
      <c r="AJ64" s="380"/>
      <c r="AK64" s="361">
        <v>1</v>
      </c>
      <c r="AL64" s="361">
        <v>1</v>
      </c>
      <c r="AM64" s="13">
        <v>0</v>
      </c>
      <c r="AN64" s="347">
        <f t="shared" si="7"/>
        <v>0</v>
      </c>
      <c r="AO64" s="409" t="s">
        <v>526</v>
      </c>
      <c r="AP64" s="409" t="s">
        <v>490</v>
      </c>
      <c r="AQ64" s="413">
        <v>722711007</v>
      </c>
      <c r="AR64" s="527">
        <v>0.77</v>
      </c>
      <c r="AS64" s="413">
        <v>722711007</v>
      </c>
      <c r="AT64" s="539">
        <f t="shared" si="5"/>
        <v>722711007</v>
      </c>
      <c r="AU64" s="413">
        <f t="shared" si="1"/>
        <v>0</v>
      </c>
      <c r="AV64" s="413">
        <v>0</v>
      </c>
      <c r="AW64" s="413">
        <v>0</v>
      </c>
      <c r="AX64" s="413">
        <v>0</v>
      </c>
      <c r="AY64" s="533">
        <v>0</v>
      </c>
      <c r="AZ64" s="533">
        <v>0</v>
      </c>
      <c r="BA64" s="533">
        <v>0</v>
      </c>
      <c r="BB64" s="534">
        <v>722711007</v>
      </c>
      <c r="BC64" s="533">
        <v>19072167</v>
      </c>
      <c r="BD64" s="533">
        <v>0</v>
      </c>
      <c r="BE64" s="534">
        <v>722711007</v>
      </c>
      <c r="BF64" s="535">
        <v>533855167</v>
      </c>
      <c r="BG64" s="535">
        <v>33855167</v>
      </c>
      <c r="BH64" s="40" t="s">
        <v>155</v>
      </c>
      <c r="BI64" s="361">
        <f t="shared" si="6"/>
        <v>0.95315531841623102</v>
      </c>
      <c r="BJ64" s="542"/>
    </row>
    <row r="65" spans="1:62" ht="90">
      <c r="A65" s="13" t="s">
        <v>480</v>
      </c>
      <c r="B65" s="13" t="s">
        <v>481</v>
      </c>
      <c r="C65" s="13" t="s">
        <v>519</v>
      </c>
      <c r="D65" s="15" t="s">
        <v>108</v>
      </c>
      <c r="E65" s="13">
        <v>2</v>
      </c>
      <c r="F65" s="40">
        <v>6</v>
      </c>
      <c r="G65" s="347">
        <v>1</v>
      </c>
      <c r="H65" s="361">
        <v>1</v>
      </c>
      <c r="I65" s="13" t="s">
        <v>132</v>
      </c>
      <c r="J65" s="349">
        <v>2021130010249</v>
      </c>
      <c r="K65" s="385" t="s">
        <v>142</v>
      </c>
      <c r="L65" s="13" t="s">
        <v>219</v>
      </c>
      <c r="M65" s="379">
        <v>44621</v>
      </c>
      <c r="N65" s="379">
        <v>44926</v>
      </c>
      <c r="O65" s="367">
        <f t="shared" si="4"/>
        <v>306</v>
      </c>
      <c r="P65" s="40">
        <v>2</v>
      </c>
      <c r="Q65" s="361">
        <v>1</v>
      </c>
      <c r="R65" s="388">
        <v>1</v>
      </c>
      <c r="S65" s="40" t="s">
        <v>448</v>
      </c>
      <c r="T65" s="380"/>
      <c r="U65" s="380"/>
      <c r="V65" s="529"/>
      <c r="W65" s="13" t="s">
        <v>219</v>
      </c>
      <c r="X65" s="409"/>
      <c r="Y65" s="40" t="s">
        <v>448</v>
      </c>
      <c r="Z65" s="40"/>
      <c r="AA65" s="409"/>
      <c r="AB65" s="40" t="s">
        <v>448</v>
      </c>
      <c r="AC65" s="380"/>
      <c r="AD65" s="380"/>
      <c r="AE65" s="40" t="s">
        <v>448</v>
      </c>
      <c r="AF65" s="380"/>
      <c r="AG65" s="380"/>
      <c r="AH65" s="40" t="s">
        <v>448</v>
      </c>
      <c r="AI65" s="380"/>
      <c r="AJ65" s="380"/>
      <c r="AK65" s="361">
        <v>1</v>
      </c>
      <c r="AL65" s="361">
        <v>1</v>
      </c>
      <c r="AM65" s="347">
        <v>1</v>
      </c>
      <c r="AN65" s="347">
        <f t="shared" si="7"/>
        <v>0</v>
      </c>
      <c r="AO65" s="409"/>
      <c r="AP65" s="409"/>
      <c r="AQ65" s="413"/>
      <c r="AR65" s="527"/>
      <c r="AS65" s="413"/>
      <c r="AT65" s="539"/>
      <c r="AU65" s="413"/>
      <c r="AV65" s="413"/>
      <c r="AW65" s="413"/>
      <c r="AX65" s="413"/>
      <c r="AY65" s="533"/>
      <c r="AZ65" s="533"/>
      <c r="BA65" s="533"/>
      <c r="BB65" s="534"/>
      <c r="BC65" s="533"/>
      <c r="BD65" s="533"/>
      <c r="BE65" s="534"/>
      <c r="BF65" s="536"/>
      <c r="BG65" s="536"/>
      <c r="BH65" s="40" t="s">
        <v>155</v>
      </c>
      <c r="BI65" s="361">
        <f>AL65-((BG64/BE64))</f>
        <v>0.95315531841623102</v>
      </c>
      <c r="BJ65" s="542"/>
    </row>
    <row r="66" spans="1:62" ht="90">
      <c r="A66" s="13" t="s">
        <v>480</v>
      </c>
      <c r="B66" s="13" t="s">
        <v>481</v>
      </c>
      <c r="C66" s="13" t="s">
        <v>519</v>
      </c>
      <c r="D66" s="15" t="s">
        <v>108</v>
      </c>
      <c r="E66" s="13">
        <v>2</v>
      </c>
      <c r="F66" s="40">
        <v>6</v>
      </c>
      <c r="G66" s="347">
        <v>1</v>
      </c>
      <c r="H66" s="361">
        <v>1</v>
      </c>
      <c r="I66" s="13" t="s">
        <v>132</v>
      </c>
      <c r="J66" s="349">
        <v>2021130010249</v>
      </c>
      <c r="K66" s="385" t="s">
        <v>142</v>
      </c>
      <c r="L66" s="13" t="s">
        <v>305</v>
      </c>
      <c r="M66" s="379">
        <v>44743</v>
      </c>
      <c r="N66" s="379">
        <v>44926</v>
      </c>
      <c r="O66" s="367">
        <f t="shared" si="4"/>
        <v>184</v>
      </c>
      <c r="P66" s="40">
        <v>1</v>
      </c>
      <c r="Q66" s="361">
        <v>0.5</v>
      </c>
      <c r="R66" s="388">
        <v>0</v>
      </c>
      <c r="S66" s="40" t="s">
        <v>448</v>
      </c>
      <c r="T66" s="380"/>
      <c r="U66" s="380"/>
      <c r="V66" s="529"/>
      <c r="W66" s="13" t="s">
        <v>305</v>
      </c>
      <c r="X66" s="409"/>
      <c r="Y66" s="40" t="s">
        <v>448</v>
      </c>
      <c r="Z66" s="40"/>
      <c r="AA66" s="409"/>
      <c r="AB66" s="40"/>
      <c r="AC66" s="40" t="s">
        <v>448</v>
      </c>
      <c r="AD66" s="13" t="s">
        <v>527</v>
      </c>
      <c r="AE66" s="40" t="s">
        <v>448</v>
      </c>
      <c r="AF66" s="380"/>
      <c r="AG66" s="380"/>
      <c r="AH66" s="380"/>
      <c r="AI66" s="40" t="s">
        <v>448</v>
      </c>
      <c r="AJ66" s="380"/>
      <c r="AK66" s="361">
        <v>0</v>
      </c>
      <c r="AL66" s="361">
        <v>0</v>
      </c>
      <c r="AM66" s="347">
        <v>1</v>
      </c>
      <c r="AN66" s="347">
        <f t="shared" si="7"/>
        <v>0</v>
      </c>
      <c r="AO66" s="409"/>
      <c r="AP66" s="409"/>
      <c r="AQ66" s="413"/>
      <c r="AR66" s="527"/>
      <c r="AS66" s="413"/>
      <c r="AT66" s="539"/>
      <c r="AU66" s="413"/>
      <c r="AV66" s="413"/>
      <c r="AW66" s="413"/>
      <c r="AX66" s="413"/>
      <c r="AY66" s="533"/>
      <c r="AZ66" s="533"/>
      <c r="BA66" s="533"/>
      <c r="BB66" s="534"/>
      <c r="BC66" s="533"/>
      <c r="BD66" s="533"/>
      <c r="BE66" s="534"/>
      <c r="BF66" s="536"/>
      <c r="BG66" s="536"/>
      <c r="BH66" s="40" t="s">
        <v>156</v>
      </c>
      <c r="BI66" s="361">
        <f>AL66-((BG64/BE64))</f>
        <v>-4.6844681583768935E-2</v>
      </c>
      <c r="BJ66" s="542"/>
    </row>
    <row r="67" spans="1:62" ht="135">
      <c r="A67" s="13" t="s">
        <v>480</v>
      </c>
      <c r="B67" s="13" t="s">
        <v>481</v>
      </c>
      <c r="C67" s="13" t="s">
        <v>519</v>
      </c>
      <c r="D67" s="15" t="s">
        <v>109</v>
      </c>
      <c r="E67" s="13">
        <v>1</v>
      </c>
      <c r="F67" s="40">
        <v>1</v>
      </c>
      <c r="G67" s="347">
        <v>1</v>
      </c>
      <c r="H67" s="361">
        <v>1</v>
      </c>
      <c r="I67" s="13" t="s">
        <v>132</v>
      </c>
      <c r="J67" s="349">
        <v>2021130010249</v>
      </c>
      <c r="K67" s="385" t="s">
        <v>142</v>
      </c>
      <c r="L67" s="387" t="s">
        <v>109</v>
      </c>
      <c r="M67" s="398">
        <v>44593</v>
      </c>
      <c r="N67" s="398">
        <v>44926</v>
      </c>
      <c r="O67" s="377">
        <f t="shared" si="4"/>
        <v>334</v>
      </c>
      <c r="P67" s="370">
        <v>1</v>
      </c>
      <c r="Q67" s="399">
        <v>1</v>
      </c>
      <c r="R67" s="400">
        <v>1</v>
      </c>
      <c r="S67" s="40" t="s">
        <v>448</v>
      </c>
      <c r="T67" s="380"/>
      <c r="U67" s="380"/>
      <c r="V67" s="529"/>
      <c r="W67" s="15" t="s">
        <v>109</v>
      </c>
      <c r="X67" s="409"/>
      <c r="Y67" s="40" t="s">
        <v>448</v>
      </c>
      <c r="Z67" s="40"/>
      <c r="AA67" s="409"/>
      <c r="AB67" s="40" t="s">
        <v>448</v>
      </c>
      <c r="AC67" s="40"/>
      <c r="AD67" s="13"/>
      <c r="AE67" s="40" t="s">
        <v>448</v>
      </c>
      <c r="AF67" s="40"/>
      <c r="AG67" s="13"/>
      <c r="AH67" s="40" t="s">
        <v>448</v>
      </c>
      <c r="AI67" s="380"/>
      <c r="AJ67" s="380"/>
      <c r="AK67" s="361">
        <v>1</v>
      </c>
      <c r="AL67" s="361">
        <v>1</v>
      </c>
      <c r="AM67" s="347">
        <v>1</v>
      </c>
      <c r="AN67" s="347">
        <f t="shared" si="7"/>
        <v>0</v>
      </c>
      <c r="AO67" s="409"/>
      <c r="AP67" s="409"/>
      <c r="AQ67" s="413"/>
      <c r="AR67" s="527"/>
      <c r="AS67" s="413"/>
      <c r="AT67" s="539"/>
      <c r="AU67" s="413"/>
      <c r="AV67" s="413"/>
      <c r="AW67" s="413"/>
      <c r="AX67" s="413"/>
      <c r="AY67" s="533"/>
      <c r="AZ67" s="533"/>
      <c r="BA67" s="533"/>
      <c r="BB67" s="534"/>
      <c r="BC67" s="533"/>
      <c r="BD67" s="533"/>
      <c r="BE67" s="534"/>
      <c r="BF67" s="537"/>
      <c r="BG67" s="537"/>
      <c r="BH67" s="40" t="s">
        <v>155</v>
      </c>
      <c r="BI67" s="361">
        <f>AL67-((BG64/BE64))</f>
        <v>0.95315531841623102</v>
      </c>
      <c r="BJ67" s="542"/>
    </row>
    <row r="68" spans="1:62" ht="165" customHeight="1">
      <c r="A68" s="13" t="s">
        <v>480</v>
      </c>
      <c r="B68" s="13" t="s">
        <v>481</v>
      </c>
      <c r="C68" s="13" t="s">
        <v>519</v>
      </c>
      <c r="D68" s="13" t="s">
        <v>110</v>
      </c>
      <c r="E68" s="13">
        <v>20</v>
      </c>
      <c r="F68" s="40">
        <v>0</v>
      </c>
      <c r="G68" s="347">
        <v>0</v>
      </c>
      <c r="H68" s="361">
        <v>0</v>
      </c>
      <c r="I68" s="13" t="s">
        <v>133</v>
      </c>
      <c r="J68" s="349">
        <v>2020130010329</v>
      </c>
      <c r="K68" s="385" t="s">
        <v>528</v>
      </c>
      <c r="L68" s="13" t="s">
        <v>220</v>
      </c>
      <c r="M68" s="379">
        <v>44593</v>
      </c>
      <c r="N68" s="379">
        <v>44926</v>
      </c>
      <c r="O68" s="367">
        <f t="shared" si="4"/>
        <v>334</v>
      </c>
      <c r="P68" s="40">
        <v>4</v>
      </c>
      <c r="Q68" s="347">
        <v>0.25</v>
      </c>
      <c r="R68" s="388">
        <v>1</v>
      </c>
      <c r="S68" s="40" t="s">
        <v>448</v>
      </c>
      <c r="T68" s="380"/>
      <c r="U68" s="380"/>
      <c r="V68" s="538" t="s">
        <v>529</v>
      </c>
      <c r="W68" s="13" t="s">
        <v>220</v>
      </c>
      <c r="X68" s="409" t="s">
        <v>484</v>
      </c>
      <c r="Y68" s="40" t="s">
        <v>448</v>
      </c>
      <c r="Z68" s="40"/>
      <c r="AA68" s="409" t="s">
        <v>485</v>
      </c>
      <c r="AB68" s="40" t="s">
        <v>448</v>
      </c>
      <c r="AC68" s="380"/>
      <c r="AD68" s="380"/>
      <c r="AE68" s="40" t="s">
        <v>448</v>
      </c>
      <c r="AF68" s="380"/>
      <c r="AG68" s="380"/>
      <c r="AH68" s="40" t="s">
        <v>448</v>
      </c>
      <c r="AI68" s="380"/>
      <c r="AJ68" s="380"/>
      <c r="AK68" s="361">
        <v>1</v>
      </c>
      <c r="AL68" s="361">
        <v>1</v>
      </c>
      <c r="AM68" s="347">
        <v>0</v>
      </c>
      <c r="AN68" s="347">
        <f t="shared" si="7"/>
        <v>0</v>
      </c>
      <c r="AO68" s="13" t="s">
        <v>530</v>
      </c>
      <c r="AP68" s="13" t="s">
        <v>487</v>
      </c>
      <c r="AQ68" s="386">
        <v>577290058.50999999</v>
      </c>
      <c r="AR68" s="347">
        <v>1</v>
      </c>
      <c r="AS68" s="386">
        <v>577290058.50999999</v>
      </c>
      <c r="AT68" s="358">
        <f t="shared" si="5"/>
        <v>577290058.50999999</v>
      </c>
      <c r="AU68" s="151">
        <f t="shared" si="1"/>
        <v>0</v>
      </c>
      <c r="AV68" s="386">
        <v>577290058.50999999</v>
      </c>
      <c r="AW68" s="359">
        <v>0</v>
      </c>
      <c r="AX68" s="359">
        <v>0</v>
      </c>
      <c r="AY68" s="359">
        <v>577290058.50999999</v>
      </c>
      <c r="AZ68" s="359">
        <v>0</v>
      </c>
      <c r="BA68" s="359">
        <v>0</v>
      </c>
      <c r="BB68" s="151">
        <v>577290058.50999999</v>
      </c>
      <c r="BC68" s="359">
        <v>0</v>
      </c>
      <c r="BD68" s="359">
        <v>0</v>
      </c>
      <c r="BE68" s="151">
        <v>577290058.50999999</v>
      </c>
      <c r="BF68" s="151">
        <v>577290058.50999999</v>
      </c>
      <c r="BG68" s="359">
        <v>0</v>
      </c>
      <c r="BH68" s="40" t="s">
        <v>155</v>
      </c>
      <c r="BI68" s="361">
        <f t="shared" si="6"/>
        <v>1</v>
      </c>
      <c r="BJ68" s="542"/>
    </row>
    <row r="69" spans="1:62" ht="150">
      <c r="A69" s="13" t="s">
        <v>480</v>
      </c>
      <c r="B69" s="13" t="s">
        <v>481</v>
      </c>
      <c r="C69" s="13" t="s">
        <v>519</v>
      </c>
      <c r="D69" s="13" t="s">
        <v>110</v>
      </c>
      <c r="E69" s="13">
        <v>20</v>
      </c>
      <c r="F69" s="40">
        <v>0</v>
      </c>
      <c r="G69" s="347">
        <v>0</v>
      </c>
      <c r="H69" s="361">
        <v>0</v>
      </c>
      <c r="I69" s="13" t="s">
        <v>133</v>
      </c>
      <c r="J69" s="349">
        <v>2020130010329</v>
      </c>
      <c r="K69" s="385" t="s">
        <v>528</v>
      </c>
      <c r="L69" s="13" t="s">
        <v>221</v>
      </c>
      <c r="M69" s="379">
        <v>44593</v>
      </c>
      <c r="N69" s="379">
        <v>44926</v>
      </c>
      <c r="O69" s="367">
        <f t="shared" si="4"/>
        <v>334</v>
      </c>
      <c r="P69" s="40">
        <v>2</v>
      </c>
      <c r="Q69" s="347">
        <v>0.25</v>
      </c>
      <c r="R69" s="388">
        <v>1</v>
      </c>
      <c r="S69" s="40" t="s">
        <v>448</v>
      </c>
      <c r="T69" s="380"/>
      <c r="U69" s="380"/>
      <c r="V69" s="538"/>
      <c r="W69" s="13" t="s">
        <v>221</v>
      </c>
      <c r="X69" s="409"/>
      <c r="Y69" s="40" t="s">
        <v>448</v>
      </c>
      <c r="Z69" s="40"/>
      <c r="AA69" s="409"/>
      <c r="AB69" s="40" t="s">
        <v>448</v>
      </c>
      <c r="AC69" s="380"/>
      <c r="AD69" s="380"/>
      <c r="AE69" s="40" t="s">
        <v>448</v>
      </c>
      <c r="AF69" s="380"/>
      <c r="AG69" s="380"/>
      <c r="AH69" s="40" t="s">
        <v>448</v>
      </c>
      <c r="AI69" s="380"/>
      <c r="AJ69" s="380"/>
      <c r="AK69" s="361">
        <v>1</v>
      </c>
      <c r="AL69" s="361">
        <v>1</v>
      </c>
      <c r="AM69" s="347">
        <v>0</v>
      </c>
      <c r="AN69" s="347">
        <f t="shared" si="7"/>
        <v>0</v>
      </c>
      <c r="AO69" s="13" t="s">
        <v>530</v>
      </c>
      <c r="AP69" s="13" t="s">
        <v>531</v>
      </c>
      <c r="AQ69" s="386">
        <v>1802416866.3399999</v>
      </c>
      <c r="AR69" s="347">
        <v>1</v>
      </c>
      <c r="AS69" s="386">
        <v>1802416866.3399999</v>
      </c>
      <c r="AT69" s="358">
        <f t="shared" si="5"/>
        <v>1802416866.3399999</v>
      </c>
      <c r="AU69" s="151">
        <f t="shared" si="1"/>
        <v>0</v>
      </c>
      <c r="AV69" s="359">
        <v>0</v>
      </c>
      <c r="AW69" s="359">
        <v>0</v>
      </c>
      <c r="AX69" s="359">
        <v>0</v>
      </c>
      <c r="AY69" s="359">
        <v>0</v>
      </c>
      <c r="AZ69" s="359">
        <v>0</v>
      </c>
      <c r="BA69" s="359">
        <v>0</v>
      </c>
      <c r="BB69" s="151">
        <v>1802416866.3399999</v>
      </c>
      <c r="BC69" s="359">
        <v>0</v>
      </c>
      <c r="BD69" s="359">
        <v>0</v>
      </c>
      <c r="BE69" s="151">
        <v>1802416866.3399999</v>
      </c>
      <c r="BF69" s="151">
        <v>1802416866.3399999</v>
      </c>
      <c r="BG69" s="359">
        <v>0</v>
      </c>
      <c r="BH69" s="40" t="s">
        <v>155</v>
      </c>
      <c r="BI69" s="361">
        <f t="shared" si="6"/>
        <v>1</v>
      </c>
      <c r="BJ69" s="542"/>
    </row>
    <row r="70" spans="1:62" ht="120">
      <c r="A70" s="13" t="s">
        <v>480</v>
      </c>
      <c r="B70" s="13" t="s">
        <v>481</v>
      </c>
      <c r="C70" s="13" t="s">
        <v>519</v>
      </c>
      <c r="D70" s="13" t="s">
        <v>110</v>
      </c>
      <c r="E70" s="13">
        <v>20</v>
      </c>
      <c r="F70" s="40">
        <v>0</v>
      </c>
      <c r="G70" s="347">
        <v>0</v>
      </c>
      <c r="H70" s="361">
        <v>0</v>
      </c>
      <c r="I70" s="13" t="s">
        <v>133</v>
      </c>
      <c r="J70" s="349">
        <v>2020130010329</v>
      </c>
      <c r="K70" s="385" t="s">
        <v>528</v>
      </c>
      <c r="L70" s="409" t="s">
        <v>307</v>
      </c>
      <c r="M70" s="531">
        <v>44743</v>
      </c>
      <c r="N70" s="531">
        <v>44926</v>
      </c>
      <c r="O70" s="532">
        <f t="shared" si="4"/>
        <v>184</v>
      </c>
      <c r="P70" s="528">
        <v>54</v>
      </c>
      <c r="Q70" s="527">
        <v>0.5</v>
      </c>
      <c r="R70" s="530">
        <v>0</v>
      </c>
      <c r="S70" s="528" t="s">
        <v>448</v>
      </c>
      <c r="T70" s="529"/>
      <c r="U70" s="529"/>
      <c r="V70" s="538"/>
      <c r="W70" s="409" t="s">
        <v>307</v>
      </c>
      <c r="X70" s="409"/>
      <c r="Y70" s="40" t="s">
        <v>448</v>
      </c>
      <c r="Z70" s="40"/>
      <c r="AA70" s="409"/>
      <c r="AB70" s="528" t="s">
        <v>448</v>
      </c>
      <c r="AC70" s="528"/>
      <c r="AD70" s="409"/>
      <c r="AE70" s="528" t="s">
        <v>448</v>
      </c>
      <c r="AF70" s="529"/>
      <c r="AG70" s="409"/>
      <c r="AH70" s="529"/>
      <c r="AI70" s="528" t="s">
        <v>448</v>
      </c>
      <c r="AJ70" s="529"/>
      <c r="AK70" s="526">
        <v>0</v>
      </c>
      <c r="AL70" s="526">
        <v>0</v>
      </c>
      <c r="AM70" s="527">
        <v>0</v>
      </c>
      <c r="AN70" s="527">
        <f t="shared" si="7"/>
        <v>0</v>
      </c>
      <c r="AO70" s="13" t="s">
        <v>530</v>
      </c>
      <c r="AP70" s="13" t="s">
        <v>532</v>
      </c>
      <c r="AQ70" s="386">
        <v>2760056.36</v>
      </c>
      <c r="AR70" s="347">
        <v>0.69</v>
      </c>
      <c r="AS70" s="386">
        <v>2760056.36</v>
      </c>
      <c r="AT70" s="358">
        <f t="shared" si="5"/>
        <v>2760056.36</v>
      </c>
      <c r="AU70" s="151">
        <f t="shared" si="1"/>
        <v>0</v>
      </c>
      <c r="AV70" s="359">
        <v>0</v>
      </c>
      <c r="AW70" s="359">
        <v>0</v>
      </c>
      <c r="AX70" s="359">
        <v>0</v>
      </c>
      <c r="AY70" s="359">
        <v>0</v>
      </c>
      <c r="AZ70" s="359">
        <v>0</v>
      </c>
      <c r="BA70" s="359">
        <v>0</v>
      </c>
      <c r="BB70" s="151">
        <v>2760056.36</v>
      </c>
      <c r="BC70" s="359">
        <v>0</v>
      </c>
      <c r="BD70" s="359">
        <v>0</v>
      </c>
      <c r="BE70" s="151">
        <v>2760056.36</v>
      </c>
      <c r="BF70" s="151">
        <v>1904942.15</v>
      </c>
      <c r="BG70" s="359">
        <v>0</v>
      </c>
      <c r="BH70" s="40" t="s">
        <v>156</v>
      </c>
      <c r="BI70" s="361">
        <f t="shared" si="6"/>
        <v>0</v>
      </c>
      <c r="BJ70" s="542"/>
    </row>
    <row r="71" spans="1:62" ht="120">
      <c r="A71" s="13" t="s">
        <v>480</v>
      </c>
      <c r="B71" s="13" t="s">
        <v>481</v>
      </c>
      <c r="C71" s="13" t="s">
        <v>519</v>
      </c>
      <c r="D71" s="13" t="s">
        <v>110</v>
      </c>
      <c r="E71" s="13">
        <v>20</v>
      </c>
      <c r="F71" s="40">
        <v>0</v>
      </c>
      <c r="G71" s="347">
        <v>0</v>
      </c>
      <c r="H71" s="361">
        <v>0</v>
      </c>
      <c r="I71" s="13" t="s">
        <v>133</v>
      </c>
      <c r="J71" s="349">
        <v>2020130010329</v>
      </c>
      <c r="K71" s="385" t="s">
        <v>528</v>
      </c>
      <c r="L71" s="409"/>
      <c r="M71" s="531"/>
      <c r="N71" s="531"/>
      <c r="O71" s="532"/>
      <c r="P71" s="528"/>
      <c r="Q71" s="527"/>
      <c r="R71" s="530"/>
      <c r="S71" s="528"/>
      <c r="T71" s="529"/>
      <c r="U71" s="529"/>
      <c r="V71" s="538"/>
      <c r="W71" s="409"/>
      <c r="X71" s="409"/>
      <c r="Y71" s="528" t="s">
        <v>448</v>
      </c>
      <c r="Z71" s="529"/>
      <c r="AA71" s="409"/>
      <c r="AB71" s="528"/>
      <c r="AC71" s="528"/>
      <c r="AD71" s="409"/>
      <c r="AE71" s="528"/>
      <c r="AF71" s="529"/>
      <c r="AG71" s="409"/>
      <c r="AH71" s="529"/>
      <c r="AI71" s="528"/>
      <c r="AJ71" s="529"/>
      <c r="AK71" s="526"/>
      <c r="AL71" s="526"/>
      <c r="AM71" s="527"/>
      <c r="AN71" s="527"/>
      <c r="AO71" s="13" t="s">
        <v>530</v>
      </c>
      <c r="AP71" s="13" t="s">
        <v>490</v>
      </c>
      <c r="AQ71" s="386">
        <v>560475785</v>
      </c>
      <c r="AR71" s="347">
        <v>1</v>
      </c>
      <c r="AS71" s="386">
        <v>560475785</v>
      </c>
      <c r="AT71" s="358">
        <f t="shared" si="5"/>
        <v>560475785</v>
      </c>
      <c r="AU71" s="151">
        <f t="shared" si="1"/>
        <v>0</v>
      </c>
      <c r="AV71" s="151">
        <v>0</v>
      </c>
      <c r="AW71" s="151">
        <v>0</v>
      </c>
      <c r="AX71" s="151">
        <v>0</v>
      </c>
      <c r="AY71" s="151">
        <v>0</v>
      </c>
      <c r="AZ71" s="151">
        <v>0</v>
      </c>
      <c r="BA71" s="151">
        <v>0</v>
      </c>
      <c r="BB71" s="151">
        <v>560475785</v>
      </c>
      <c r="BC71" s="151">
        <v>0</v>
      </c>
      <c r="BD71" s="151">
        <v>0</v>
      </c>
      <c r="BE71" s="151">
        <v>560475785</v>
      </c>
      <c r="BF71" s="151">
        <v>560475785</v>
      </c>
      <c r="BG71" s="151">
        <v>0</v>
      </c>
      <c r="BH71" s="40" t="s">
        <v>156</v>
      </c>
      <c r="BI71" s="361">
        <f t="shared" si="6"/>
        <v>0</v>
      </c>
      <c r="BJ71" s="542"/>
    </row>
    <row r="72" spans="1:62" ht="120">
      <c r="A72" s="13" t="s">
        <v>480</v>
      </c>
      <c r="B72" s="13" t="s">
        <v>481</v>
      </c>
      <c r="C72" s="13" t="s">
        <v>519</v>
      </c>
      <c r="D72" s="13" t="s">
        <v>110</v>
      </c>
      <c r="E72" s="13">
        <v>20</v>
      </c>
      <c r="F72" s="40">
        <v>0</v>
      </c>
      <c r="G72" s="347">
        <v>0</v>
      </c>
      <c r="H72" s="361">
        <v>0</v>
      </c>
      <c r="I72" s="13" t="s">
        <v>133</v>
      </c>
      <c r="J72" s="349">
        <v>2020130010329</v>
      </c>
      <c r="K72" s="385" t="s">
        <v>528</v>
      </c>
      <c r="L72" s="409"/>
      <c r="M72" s="531"/>
      <c r="N72" s="531"/>
      <c r="O72" s="532"/>
      <c r="P72" s="528"/>
      <c r="Q72" s="527"/>
      <c r="R72" s="530"/>
      <c r="S72" s="528"/>
      <c r="T72" s="529"/>
      <c r="U72" s="529"/>
      <c r="V72" s="538"/>
      <c r="W72" s="409"/>
      <c r="X72" s="409"/>
      <c r="Y72" s="528"/>
      <c r="Z72" s="529"/>
      <c r="AA72" s="409"/>
      <c r="AB72" s="528"/>
      <c r="AC72" s="528"/>
      <c r="AD72" s="409"/>
      <c r="AE72" s="528"/>
      <c r="AF72" s="529"/>
      <c r="AG72" s="409"/>
      <c r="AH72" s="529"/>
      <c r="AI72" s="528"/>
      <c r="AJ72" s="529"/>
      <c r="AK72" s="526"/>
      <c r="AL72" s="526"/>
      <c r="AM72" s="527"/>
      <c r="AN72" s="527"/>
      <c r="AO72" s="13" t="s">
        <v>530</v>
      </c>
      <c r="AP72" s="13" t="s">
        <v>510</v>
      </c>
      <c r="AQ72" s="386">
        <v>14259286</v>
      </c>
      <c r="AR72" s="347">
        <v>1</v>
      </c>
      <c r="AS72" s="386">
        <v>14259286</v>
      </c>
      <c r="AT72" s="358">
        <f t="shared" si="5"/>
        <v>14259286</v>
      </c>
      <c r="AU72" s="151">
        <f t="shared" si="1"/>
        <v>0</v>
      </c>
      <c r="AV72" s="151">
        <v>0</v>
      </c>
      <c r="AW72" s="151">
        <v>0</v>
      </c>
      <c r="AX72" s="151">
        <v>0</v>
      </c>
      <c r="AY72" s="151">
        <v>0</v>
      </c>
      <c r="AZ72" s="151">
        <v>0</v>
      </c>
      <c r="BA72" s="151">
        <v>0</v>
      </c>
      <c r="BB72" s="151">
        <v>14259286</v>
      </c>
      <c r="BC72" s="151">
        <v>0</v>
      </c>
      <c r="BD72" s="151">
        <v>0</v>
      </c>
      <c r="BE72" s="151">
        <v>14259286</v>
      </c>
      <c r="BF72" s="151">
        <v>14259286</v>
      </c>
      <c r="BG72" s="151">
        <v>0</v>
      </c>
      <c r="BH72" s="40" t="s">
        <v>156</v>
      </c>
      <c r="BI72" s="361">
        <f t="shared" si="6"/>
        <v>0</v>
      </c>
      <c r="BJ72" s="542"/>
    </row>
    <row r="73" spans="1:62" ht="120">
      <c r="A73" s="13" t="s">
        <v>480</v>
      </c>
      <c r="B73" s="13" t="s">
        <v>481</v>
      </c>
      <c r="C73" s="13" t="s">
        <v>519</v>
      </c>
      <c r="D73" s="13" t="s">
        <v>110</v>
      </c>
      <c r="E73" s="13">
        <v>20</v>
      </c>
      <c r="F73" s="40">
        <v>0</v>
      </c>
      <c r="G73" s="347">
        <v>0</v>
      </c>
      <c r="H73" s="361">
        <v>0</v>
      </c>
      <c r="I73" s="13" t="s">
        <v>133</v>
      </c>
      <c r="J73" s="349">
        <v>2020130010329</v>
      </c>
      <c r="K73" s="385" t="s">
        <v>528</v>
      </c>
      <c r="L73" s="409"/>
      <c r="M73" s="531"/>
      <c r="N73" s="531"/>
      <c r="O73" s="532"/>
      <c r="P73" s="528"/>
      <c r="Q73" s="527"/>
      <c r="R73" s="530"/>
      <c r="S73" s="528"/>
      <c r="T73" s="529"/>
      <c r="U73" s="529"/>
      <c r="V73" s="538"/>
      <c r="W73" s="409"/>
      <c r="X73" s="409"/>
      <c r="Y73" s="528"/>
      <c r="Z73" s="529"/>
      <c r="AA73" s="409"/>
      <c r="AB73" s="528"/>
      <c r="AC73" s="528"/>
      <c r="AD73" s="409"/>
      <c r="AE73" s="528"/>
      <c r="AF73" s="529"/>
      <c r="AG73" s="409"/>
      <c r="AH73" s="529"/>
      <c r="AI73" s="528"/>
      <c r="AJ73" s="529"/>
      <c r="AK73" s="526"/>
      <c r="AL73" s="526"/>
      <c r="AM73" s="527"/>
      <c r="AN73" s="527"/>
      <c r="AO73" s="13" t="s">
        <v>530</v>
      </c>
      <c r="AP73" s="13" t="s">
        <v>493</v>
      </c>
      <c r="AQ73" s="386">
        <v>1715653062</v>
      </c>
      <c r="AR73" s="347">
        <v>1</v>
      </c>
      <c r="AS73" s="386">
        <v>1715653062</v>
      </c>
      <c r="AT73" s="358">
        <f t="shared" si="5"/>
        <v>1715653062</v>
      </c>
      <c r="AU73" s="151">
        <f t="shared" ref="AU73" si="8">+AT73-AS73</f>
        <v>0</v>
      </c>
      <c r="AV73" s="151">
        <v>0</v>
      </c>
      <c r="AW73" s="151">
        <v>0</v>
      </c>
      <c r="AX73" s="151">
        <v>0</v>
      </c>
      <c r="AY73" s="151">
        <v>0</v>
      </c>
      <c r="AZ73" s="151">
        <v>0</v>
      </c>
      <c r="BA73" s="151">
        <v>0</v>
      </c>
      <c r="BB73" s="151">
        <v>1715653062</v>
      </c>
      <c r="BC73" s="151">
        <v>0</v>
      </c>
      <c r="BD73" s="151">
        <v>0</v>
      </c>
      <c r="BE73" s="151">
        <v>1715653062</v>
      </c>
      <c r="BF73" s="151">
        <v>1715653062</v>
      </c>
      <c r="BG73" s="151">
        <v>0</v>
      </c>
      <c r="BH73" s="40" t="s">
        <v>156</v>
      </c>
      <c r="BI73" s="361">
        <f t="shared" si="6"/>
        <v>0</v>
      </c>
      <c r="BJ73" s="543"/>
    </row>
  </sheetData>
  <mergeCells count="245">
    <mergeCell ref="A6:A8"/>
    <mergeCell ref="B6:B8"/>
    <mergeCell ref="C6:C8"/>
    <mergeCell ref="D6:D8"/>
    <mergeCell ref="E6:E8"/>
    <mergeCell ref="F6:F8"/>
    <mergeCell ref="A1:A4"/>
    <mergeCell ref="B1:BI1"/>
    <mergeCell ref="B2:BI2"/>
    <mergeCell ref="B3:BI3"/>
    <mergeCell ref="B4:BI4"/>
    <mergeCell ref="A5:R5"/>
    <mergeCell ref="S5:BJ5"/>
    <mergeCell ref="M6:M8"/>
    <mergeCell ref="N6:N8"/>
    <mergeCell ref="O6:O8"/>
    <mergeCell ref="P6:P8"/>
    <mergeCell ref="Q6:Q8"/>
    <mergeCell ref="R6:R8"/>
    <mergeCell ref="G6:G8"/>
    <mergeCell ref="H6:H8"/>
    <mergeCell ref="I6:I8"/>
    <mergeCell ref="J6:J8"/>
    <mergeCell ref="K6:K8"/>
    <mergeCell ref="L6:L8"/>
    <mergeCell ref="S6:AN6"/>
    <mergeCell ref="AO6:AR6"/>
    <mergeCell ref="AS6:AU6"/>
    <mergeCell ref="AV6:BG6"/>
    <mergeCell ref="BH6:BI7"/>
    <mergeCell ref="BJ6:BJ8"/>
    <mergeCell ref="S7:U7"/>
    <mergeCell ref="V7:X7"/>
    <mergeCell ref="Y7:AA7"/>
    <mergeCell ref="AB7:AD7"/>
    <mergeCell ref="AU7:AU8"/>
    <mergeCell ref="AV7:AX7"/>
    <mergeCell ref="AY7:BA7"/>
    <mergeCell ref="BB7:BD7"/>
    <mergeCell ref="BE7:BG7"/>
    <mergeCell ref="V9:V16"/>
    <mergeCell ref="X9:X16"/>
    <mergeCell ref="AA9:AA16"/>
    <mergeCell ref="AY13:AY16"/>
    <mergeCell ref="AZ13:AZ16"/>
    <mergeCell ref="AO7:AO8"/>
    <mergeCell ref="AP7:AP8"/>
    <mergeCell ref="AQ7:AQ8"/>
    <mergeCell ref="AR7:AR8"/>
    <mergeCell ref="AS7:AS8"/>
    <mergeCell ref="AT7:AT8"/>
    <mergeCell ref="AE7:AG7"/>
    <mergeCell ref="AH7:AJ7"/>
    <mergeCell ref="AK7:AK8"/>
    <mergeCell ref="AL7:AL8"/>
    <mergeCell ref="AM7:AM8"/>
    <mergeCell ref="AN7:AN8"/>
    <mergeCell ref="BJ9:BJ26"/>
    <mergeCell ref="AP13:AP16"/>
    <mergeCell ref="AQ13:AQ16"/>
    <mergeCell ref="AR13:AR16"/>
    <mergeCell ref="AS13:AS16"/>
    <mergeCell ref="AT13:AT16"/>
    <mergeCell ref="AU13:AU16"/>
    <mergeCell ref="AV13:AV16"/>
    <mergeCell ref="AW13:AW16"/>
    <mergeCell ref="AX13:AX16"/>
    <mergeCell ref="BG13:BG16"/>
    <mergeCell ref="BH13:BH16"/>
    <mergeCell ref="BI13:BI16"/>
    <mergeCell ref="V17:V24"/>
    <mergeCell ref="X17:X24"/>
    <mergeCell ref="AA17:AA24"/>
    <mergeCell ref="BA13:BA16"/>
    <mergeCell ref="BB13:BB16"/>
    <mergeCell ref="BC13:BC16"/>
    <mergeCell ref="BD13:BD16"/>
    <mergeCell ref="BE13:BE16"/>
    <mergeCell ref="BF13:BF16"/>
    <mergeCell ref="R20:R24"/>
    <mergeCell ref="Y20:Y24"/>
    <mergeCell ref="Z20:Z24"/>
    <mergeCell ref="S21:S24"/>
    <mergeCell ref="T21:T24"/>
    <mergeCell ref="U21:U24"/>
    <mergeCell ref="W21:W24"/>
    <mergeCell ref="L20:L24"/>
    <mergeCell ref="M20:M24"/>
    <mergeCell ref="N20:N24"/>
    <mergeCell ref="O20:O24"/>
    <mergeCell ref="P20:P24"/>
    <mergeCell ref="Q20:Q24"/>
    <mergeCell ref="R25:R26"/>
    <mergeCell ref="S25:S26"/>
    <mergeCell ref="T25:T26"/>
    <mergeCell ref="U25:U26"/>
    <mergeCell ref="V25:V26"/>
    <mergeCell ref="X25:X26"/>
    <mergeCell ref="L25:L26"/>
    <mergeCell ref="M25:M26"/>
    <mergeCell ref="N25:N26"/>
    <mergeCell ref="O25:O26"/>
    <mergeCell ref="P25:P26"/>
    <mergeCell ref="Q25:Q26"/>
    <mergeCell ref="AS31:AS48"/>
    <mergeCell ref="AT31:AT48"/>
    <mergeCell ref="AE25:AE26"/>
    <mergeCell ref="AF25:AF26"/>
    <mergeCell ref="AG25:AG26"/>
    <mergeCell ref="AH25:AH26"/>
    <mergeCell ref="AI25:AI26"/>
    <mergeCell ref="AJ25:AJ26"/>
    <mergeCell ref="Y25:Y26"/>
    <mergeCell ref="Z25:Z26"/>
    <mergeCell ref="AA25:AA26"/>
    <mergeCell ref="AB25:AB26"/>
    <mergeCell ref="AC25:AC26"/>
    <mergeCell ref="AD25:AD26"/>
    <mergeCell ref="BG31:BG48"/>
    <mergeCell ref="BH31:BH48"/>
    <mergeCell ref="BI31:BI48"/>
    <mergeCell ref="V49:V50"/>
    <mergeCell ref="X49:X50"/>
    <mergeCell ref="AA49:AA50"/>
    <mergeCell ref="BA31:BA48"/>
    <mergeCell ref="BB31:BB48"/>
    <mergeCell ref="BC31:BC48"/>
    <mergeCell ref="BD31:BD48"/>
    <mergeCell ref="BE31:BE48"/>
    <mergeCell ref="BF31:BF48"/>
    <mergeCell ref="AU31:AU48"/>
    <mergeCell ref="AV31:AV48"/>
    <mergeCell ref="AW31:AW48"/>
    <mergeCell ref="AX31:AX48"/>
    <mergeCell ref="AY31:AY48"/>
    <mergeCell ref="AZ31:AZ48"/>
    <mergeCell ref="V27:V48"/>
    <mergeCell ref="X27:X48"/>
    <mergeCell ref="AA27:AA48"/>
    <mergeCell ref="AO31:AO48"/>
    <mergeCell ref="AP31:AP48"/>
    <mergeCell ref="AQ31:AQ48"/>
    <mergeCell ref="R51:R52"/>
    <mergeCell ref="S51:S52"/>
    <mergeCell ref="T51:T52"/>
    <mergeCell ref="U51:U52"/>
    <mergeCell ref="V51:V52"/>
    <mergeCell ref="W51:W52"/>
    <mergeCell ref="L51:L52"/>
    <mergeCell ref="M51:M52"/>
    <mergeCell ref="N51:N52"/>
    <mergeCell ref="O51:O52"/>
    <mergeCell ref="P51:P52"/>
    <mergeCell ref="Q51:Q52"/>
    <mergeCell ref="AJ51:AJ52"/>
    <mergeCell ref="AN51:AN52"/>
    <mergeCell ref="V53:V61"/>
    <mergeCell ref="X53:X61"/>
    <mergeCell ref="AA53:AA61"/>
    <mergeCell ref="BJ53:BJ73"/>
    <mergeCell ref="AO56:AO61"/>
    <mergeCell ref="AP56:AP61"/>
    <mergeCell ref="AQ56:AQ61"/>
    <mergeCell ref="AR56:AR61"/>
    <mergeCell ref="AD51:AD52"/>
    <mergeCell ref="AE51:AE52"/>
    <mergeCell ref="AF51:AF52"/>
    <mergeCell ref="AG51:AG52"/>
    <mergeCell ref="AH51:AH52"/>
    <mergeCell ref="AI51:AI52"/>
    <mergeCell ref="X51:X52"/>
    <mergeCell ref="Y51:Y52"/>
    <mergeCell ref="Z51:Z52"/>
    <mergeCell ref="AA51:AA52"/>
    <mergeCell ref="AB51:AB52"/>
    <mergeCell ref="AC51:AC52"/>
    <mergeCell ref="BJ27:BJ52"/>
    <mergeCell ref="AR31:AR48"/>
    <mergeCell ref="BE56:BE61"/>
    <mergeCell ref="BF56:BF61"/>
    <mergeCell ref="BG56:BG61"/>
    <mergeCell ref="BH56:BH61"/>
    <mergeCell ref="V62:V67"/>
    <mergeCell ref="X62:X67"/>
    <mergeCell ref="AA62:AA67"/>
    <mergeCell ref="AO64:AO67"/>
    <mergeCell ref="AP64:AP67"/>
    <mergeCell ref="AQ64:AQ67"/>
    <mergeCell ref="AY56:AY61"/>
    <mergeCell ref="AZ56:AZ61"/>
    <mergeCell ref="BA56:BA61"/>
    <mergeCell ref="BB56:BB61"/>
    <mergeCell ref="BC56:BC61"/>
    <mergeCell ref="BD56:BD61"/>
    <mergeCell ref="AS56:AS61"/>
    <mergeCell ref="AT56:AT61"/>
    <mergeCell ref="AU56:AU61"/>
    <mergeCell ref="AV56:AV61"/>
    <mergeCell ref="AW56:AW61"/>
    <mergeCell ref="AX56:AX61"/>
    <mergeCell ref="BD64:BD67"/>
    <mergeCell ref="BE64:BE67"/>
    <mergeCell ref="BF64:BF67"/>
    <mergeCell ref="BG64:BG67"/>
    <mergeCell ref="V68:V73"/>
    <mergeCell ref="X68:X73"/>
    <mergeCell ref="AA68:AA73"/>
    <mergeCell ref="AC70:AC73"/>
    <mergeCell ref="AD70:AD73"/>
    <mergeCell ref="AE70:AE73"/>
    <mergeCell ref="AX64:AX67"/>
    <mergeCell ref="AY64:AY67"/>
    <mergeCell ref="AZ64:AZ67"/>
    <mergeCell ref="BA64:BA67"/>
    <mergeCell ref="BB64:BB67"/>
    <mergeCell ref="BC64:BC67"/>
    <mergeCell ref="AR64:AR67"/>
    <mergeCell ref="AS64:AS67"/>
    <mergeCell ref="AT64:AT67"/>
    <mergeCell ref="AU64:AU67"/>
    <mergeCell ref="AV64:AV67"/>
    <mergeCell ref="AW64:AW67"/>
    <mergeCell ref="R70:R73"/>
    <mergeCell ref="S70:S73"/>
    <mergeCell ref="T70:T73"/>
    <mergeCell ref="U70:U73"/>
    <mergeCell ref="W70:W73"/>
    <mergeCell ref="AB70:AB73"/>
    <mergeCell ref="L70:L73"/>
    <mergeCell ref="M70:M73"/>
    <mergeCell ref="N70:N73"/>
    <mergeCell ref="O70:O73"/>
    <mergeCell ref="P70:P73"/>
    <mergeCell ref="Q70:Q73"/>
    <mergeCell ref="AL70:AL73"/>
    <mergeCell ref="AM70:AM73"/>
    <mergeCell ref="AN70:AN73"/>
    <mergeCell ref="Y71:Y73"/>
    <mergeCell ref="Z71:Z73"/>
    <mergeCell ref="AF70:AF73"/>
    <mergeCell ref="AG70:AG73"/>
    <mergeCell ref="AH70:AH73"/>
    <mergeCell ref="AI70:AI73"/>
    <mergeCell ref="AJ70:AJ73"/>
    <mergeCell ref="AK70:AK73"/>
  </mergeCells>
  <dataValidations count="2">
    <dataValidation type="list" allowBlank="1" showInputMessage="1" showErrorMessage="1" sqref="BH17">
      <formula1>$XFC$8:$XFC$15</formula1>
    </dataValidation>
    <dataValidation type="list" allowBlank="1" showInputMessage="1" showErrorMessage="1" sqref="AH27:AH28 AI70 S9:T17 AC9:AC18 AF9:AF18 AB70:AC70 AF67 AC29:AC30 AC54 AC56 AC66:AC67 AF29:AF30 AC37 AF37 AC39 AF39 AC43:AC46 AF43:AF46 AC50 AF50 AF56 AC62 AF62 AH9:AI18 AB53:AB69 AI29:AI30 AH30:AH32 AI33:AI34 AH35:AH36 AI37 AH38:AH45 AI46 AH47:AH49 AI49:AI50 AE53:AE70 AI54 AH55 AI56 AH57:AH65 AI66 AH67:AH69 S18:S21 Y9:Z20 S25 S53:S70 Y25:Z25 AB9:AB25 AE9:AE25 AH19:AH25 S27:S51 Y53:Z70 Y27:Z51 AB27:AB51 AE27:AE51 AH51 AH53">
      <formula1>$XFC$6:$XFD$7</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 2022 ajustado</vt:lpstr>
      <vt:lpstr>a 31 de dic</vt:lpstr>
      <vt:lpstr>Metas de bienestar</vt:lpstr>
      <vt:lpstr>MATRIZ EVALUACIÓN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cp:lastPrinted>2022-01-25T14:45:04Z</cp:lastPrinted>
  <dcterms:created xsi:type="dcterms:W3CDTF">2021-10-19T17:22:30Z</dcterms:created>
  <dcterms:modified xsi:type="dcterms:W3CDTF">2023-01-31T16:27:52Z</dcterms:modified>
</cp:coreProperties>
</file>